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DEC9" lockStructure="1"/>
  <bookViews>
    <workbookView xWindow="28905" yWindow="15" windowWidth="28530" windowHeight="14715" tabRatio="841"/>
  </bookViews>
  <sheets>
    <sheet name="Cover" sheetId="28" r:id="rId1"/>
    <sheet name="Index" sheetId="27" r:id="rId2"/>
    <sheet name="Norway" sheetId="25" r:id="rId3"/>
    <sheet name="Algeria" sheetId="24" r:id="rId4"/>
    <sheet name="LNG" sheetId="20" r:id="rId5"/>
    <sheet name="Libya" sheetId="23" r:id="rId6"/>
    <sheet name="Russia" sheetId="17" r:id="rId7"/>
    <sheet name="Azerbajian" sheetId="22" r:id="rId8"/>
    <sheet name="Turkmenistan" sheetId="21" r:id="rId9"/>
    <sheet name="Indigenous production" sheetId="26" r:id="rId10"/>
  </sheets>
  <calcPr calcId="152511"/>
</workbook>
</file>

<file path=xl/calcChain.xml><?xml version="1.0" encoding="utf-8"?>
<calcChain xmlns="http://schemas.openxmlformats.org/spreadsheetml/2006/main">
  <c r="D246" i="26" l="1"/>
  <c r="E246" i="26" s="1"/>
  <c r="F246" i="26" s="1"/>
  <c r="G246" i="26" s="1"/>
  <c r="H246" i="26" s="1"/>
  <c r="I246" i="26" s="1"/>
  <c r="J246" i="26" s="1"/>
  <c r="K246" i="26" s="1"/>
  <c r="L246" i="26" s="1"/>
  <c r="M246" i="26" s="1"/>
  <c r="N246" i="26" s="1"/>
  <c r="O246" i="26" s="1"/>
  <c r="P246" i="26" s="1"/>
  <c r="Q246" i="26" s="1"/>
  <c r="R246" i="26" s="1"/>
  <c r="S246" i="26" s="1"/>
  <c r="T246" i="26" s="1"/>
  <c r="U246" i="26" s="1"/>
  <c r="V246" i="26" s="1"/>
  <c r="W246" i="26" s="1"/>
  <c r="D205" i="26"/>
  <c r="E205" i="26" s="1"/>
  <c r="F205" i="26" s="1"/>
  <c r="G205" i="26" s="1"/>
  <c r="H205" i="26" s="1"/>
  <c r="I205" i="26" s="1"/>
  <c r="J205" i="26" s="1"/>
  <c r="K205" i="26" s="1"/>
  <c r="L205" i="26" s="1"/>
  <c r="M205" i="26" s="1"/>
  <c r="N205" i="26" s="1"/>
  <c r="O205" i="26" s="1"/>
  <c r="P205" i="26" s="1"/>
  <c r="Q205" i="26" s="1"/>
  <c r="R205" i="26" s="1"/>
  <c r="S205" i="26" s="1"/>
  <c r="T205" i="26" s="1"/>
  <c r="U205" i="26" s="1"/>
  <c r="V205" i="26" s="1"/>
  <c r="W205" i="26" s="1"/>
  <c r="D165" i="26"/>
  <c r="E165" i="26" s="1"/>
  <c r="F165" i="26" s="1"/>
  <c r="G165" i="26" s="1"/>
  <c r="H165" i="26" s="1"/>
  <c r="I165" i="26" s="1"/>
  <c r="J165" i="26" s="1"/>
  <c r="K165" i="26" s="1"/>
  <c r="L165" i="26" s="1"/>
  <c r="M165" i="26" s="1"/>
  <c r="N165" i="26" s="1"/>
  <c r="O165" i="26" s="1"/>
  <c r="P165" i="26" s="1"/>
  <c r="Q165" i="26" s="1"/>
  <c r="R165" i="26" s="1"/>
  <c r="S165" i="26" s="1"/>
  <c r="T165" i="26" s="1"/>
  <c r="U165" i="26" s="1"/>
  <c r="V165" i="26" s="1"/>
  <c r="W165" i="26" s="1"/>
  <c r="W156" i="26" l="1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W155" i="26"/>
  <c r="V155" i="26"/>
  <c r="U155" i="26"/>
  <c r="T155" i="26"/>
  <c r="S155" i="26"/>
  <c r="R155" i="26"/>
  <c r="Q155" i="26"/>
  <c r="P155" i="26"/>
  <c r="O155" i="26"/>
  <c r="N155" i="26"/>
  <c r="M155" i="26"/>
  <c r="L155" i="26"/>
  <c r="K155" i="26"/>
  <c r="J155" i="26"/>
  <c r="I155" i="26"/>
  <c r="H155" i="26"/>
  <c r="G155" i="26"/>
  <c r="F155" i="26"/>
  <c r="E155" i="26"/>
  <c r="D155" i="26"/>
  <c r="C155" i="26"/>
  <c r="W154" i="26"/>
  <c r="V154" i="26"/>
  <c r="U154" i="26"/>
  <c r="T154" i="26"/>
  <c r="S154" i="26"/>
  <c r="R154" i="26"/>
  <c r="Q154" i="26"/>
  <c r="P154" i="26"/>
  <c r="O154" i="26"/>
  <c r="N154" i="26"/>
  <c r="M154" i="26"/>
  <c r="L154" i="26"/>
  <c r="K154" i="26"/>
  <c r="J154" i="26"/>
  <c r="I154" i="26"/>
  <c r="H154" i="26"/>
  <c r="G154" i="26"/>
  <c r="F154" i="26"/>
  <c r="E154" i="26"/>
  <c r="D154" i="26"/>
  <c r="C154" i="26"/>
  <c r="W153" i="26"/>
  <c r="V153" i="26"/>
  <c r="U153" i="26"/>
  <c r="T153" i="26"/>
  <c r="S153" i="26"/>
  <c r="R153" i="26"/>
  <c r="Q153" i="26"/>
  <c r="P153" i="26"/>
  <c r="O153" i="26"/>
  <c r="N153" i="26"/>
  <c r="M153" i="26"/>
  <c r="L153" i="26"/>
  <c r="K153" i="26"/>
  <c r="J153" i="26"/>
  <c r="I153" i="26"/>
  <c r="H153" i="26"/>
  <c r="G153" i="26"/>
  <c r="F153" i="26"/>
  <c r="E153" i="26"/>
  <c r="D153" i="26"/>
  <c r="C153" i="26"/>
  <c r="W152" i="26"/>
  <c r="V152" i="26"/>
  <c r="U152" i="26"/>
  <c r="T152" i="26"/>
  <c r="S152" i="26"/>
  <c r="R152" i="26"/>
  <c r="Q152" i="26"/>
  <c r="P152" i="26"/>
  <c r="O152" i="26"/>
  <c r="N152" i="26"/>
  <c r="M152" i="26"/>
  <c r="L152" i="26"/>
  <c r="K152" i="26"/>
  <c r="J152" i="26"/>
  <c r="I152" i="26"/>
  <c r="H152" i="26"/>
  <c r="G152" i="26"/>
  <c r="F152" i="26"/>
  <c r="E152" i="26"/>
  <c r="D152" i="26"/>
  <c r="C152" i="26"/>
  <c r="W151" i="26"/>
  <c r="V151" i="26"/>
  <c r="U151" i="26"/>
  <c r="T151" i="26"/>
  <c r="S151" i="26"/>
  <c r="R151" i="26"/>
  <c r="Q151" i="26"/>
  <c r="P151" i="26"/>
  <c r="O151" i="26"/>
  <c r="N151" i="26"/>
  <c r="M151" i="26"/>
  <c r="L151" i="26"/>
  <c r="K151" i="26"/>
  <c r="J151" i="26"/>
  <c r="I151" i="26"/>
  <c r="H151" i="26"/>
  <c r="G151" i="26"/>
  <c r="F151" i="26"/>
  <c r="E151" i="26"/>
  <c r="D151" i="26"/>
  <c r="C151" i="26"/>
  <c r="W150" i="26"/>
  <c r="V150" i="26"/>
  <c r="U150" i="26"/>
  <c r="T150" i="26"/>
  <c r="S150" i="26"/>
  <c r="R150" i="26"/>
  <c r="Q150" i="26"/>
  <c r="P150" i="26"/>
  <c r="O150" i="26"/>
  <c r="N150" i="26"/>
  <c r="M150" i="26"/>
  <c r="L150" i="26"/>
  <c r="K150" i="26"/>
  <c r="J150" i="26"/>
  <c r="I150" i="26"/>
  <c r="H150" i="26"/>
  <c r="G150" i="26"/>
  <c r="F150" i="26"/>
  <c r="E150" i="26"/>
  <c r="D150" i="26"/>
  <c r="C150" i="26"/>
  <c r="W149" i="26"/>
  <c r="V149" i="26"/>
  <c r="U149" i="26"/>
  <c r="T149" i="26"/>
  <c r="S149" i="26"/>
  <c r="R149" i="26"/>
  <c r="Q149" i="26"/>
  <c r="P149" i="26"/>
  <c r="O149" i="26"/>
  <c r="N149" i="26"/>
  <c r="M149" i="26"/>
  <c r="L149" i="26"/>
  <c r="K149" i="26"/>
  <c r="J149" i="26"/>
  <c r="I149" i="26"/>
  <c r="H149" i="26"/>
  <c r="G149" i="26"/>
  <c r="F149" i="26"/>
  <c r="E149" i="26"/>
  <c r="D149" i="26"/>
  <c r="C149" i="26"/>
  <c r="W148" i="26"/>
  <c r="V148" i="26"/>
  <c r="U148" i="26"/>
  <c r="T148" i="26"/>
  <c r="S148" i="26"/>
  <c r="R148" i="26"/>
  <c r="Q148" i="26"/>
  <c r="P148" i="26"/>
  <c r="O148" i="26"/>
  <c r="N148" i="26"/>
  <c r="M148" i="26"/>
  <c r="L148" i="26"/>
  <c r="K148" i="26"/>
  <c r="J148" i="26"/>
  <c r="I148" i="26"/>
  <c r="H148" i="26"/>
  <c r="G148" i="26"/>
  <c r="F148" i="26"/>
  <c r="E148" i="26"/>
  <c r="D148" i="26"/>
  <c r="C148" i="26"/>
  <c r="W147" i="26"/>
  <c r="V147" i="26"/>
  <c r="U147" i="26"/>
  <c r="T147" i="26"/>
  <c r="S147" i="26"/>
  <c r="R147" i="26"/>
  <c r="Q147" i="26"/>
  <c r="P147" i="26"/>
  <c r="O147" i="26"/>
  <c r="N147" i="26"/>
  <c r="M147" i="26"/>
  <c r="L147" i="26"/>
  <c r="K147" i="26"/>
  <c r="J147" i="26"/>
  <c r="I147" i="26"/>
  <c r="H147" i="26"/>
  <c r="G147" i="26"/>
  <c r="F147" i="26"/>
  <c r="E147" i="26"/>
  <c r="D147" i="26"/>
  <c r="C147" i="26"/>
  <c r="W146" i="26"/>
  <c r="V146" i="26"/>
  <c r="U146" i="26"/>
  <c r="T146" i="26"/>
  <c r="S146" i="26"/>
  <c r="R146" i="26"/>
  <c r="Q146" i="26"/>
  <c r="P146" i="26"/>
  <c r="O146" i="26"/>
  <c r="N146" i="26"/>
  <c r="M146" i="26"/>
  <c r="L146" i="26"/>
  <c r="K146" i="26"/>
  <c r="J146" i="26"/>
  <c r="I146" i="26"/>
  <c r="H146" i="26"/>
  <c r="G146" i="26"/>
  <c r="F146" i="26"/>
  <c r="E146" i="26"/>
  <c r="D146" i="26"/>
  <c r="C146" i="26"/>
  <c r="W145" i="26"/>
  <c r="V145" i="26"/>
  <c r="U145" i="26"/>
  <c r="T145" i="26"/>
  <c r="S145" i="26"/>
  <c r="R145" i="26"/>
  <c r="Q145" i="26"/>
  <c r="P145" i="26"/>
  <c r="O145" i="26"/>
  <c r="N145" i="26"/>
  <c r="M145" i="26"/>
  <c r="L145" i="26"/>
  <c r="K145" i="26"/>
  <c r="J145" i="26"/>
  <c r="I145" i="26"/>
  <c r="H145" i="26"/>
  <c r="G145" i="26"/>
  <c r="F145" i="26"/>
  <c r="E145" i="26"/>
  <c r="D145" i="26"/>
  <c r="C145" i="26"/>
  <c r="W144" i="26"/>
  <c r="V144" i="26"/>
  <c r="U144" i="26"/>
  <c r="T144" i="26"/>
  <c r="S144" i="26"/>
  <c r="R144" i="26"/>
  <c r="Q144" i="26"/>
  <c r="P144" i="26"/>
  <c r="O144" i="26"/>
  <c r="N144" i="26"/>
  <c r="M144" i="26"/>
  <c r="L144" i="26"/>
  <c r="K144" i="26"/>
  <c r="J144" i="26"/>
  <c r="I144" i="26"/>
  <c r="H144" i="26"/>
  <c r="G144" i="26"/>
  <c r="F144" i="26"/>
  <c r="E144" i="26"/>
  <c r="D144" i="26"/>
  <c r="C144" i="26"/>
  <c r="W143" i="26"/>
  <c r="V143" i="26"/>
  <c r="U143" i="26"/>
  <c r="T143" i="26"/>
  <c r="S143" i="26"/>
  <c r="R143" i="26"/>
  <c r="Q143" i="26"/>
  <c r="P143" i="26"/>
  <c r="O143" i="26"/>
  <c r="N143" i="26"/>
  <c r="M143" i="26"/>
  <c r="L143" i="26"/>
  <c r="K143" i="26"/>
  <c r="J143" i="26"/>
  <c r="I143" i="26"/>
  <c r="H143" i="26"/>
  <c r="G143" i="26"/>
  <c r="F143" i="26"/>
  <c r="E143" i="26"/>
  <c r="D143" i="26"/>
  <c r="C143" i="26"/>
  <c r="W142" i="26"/>
  <c r="V142" i="26"/>
  <c r="U142" i="26"/>
  <c r="T142" i="26"/>
  <c r="S142" i="26"/>
  <c r="R142" i="26"/>
  <c r="Q142" i="26"/>
  <c r="P142" i="26"/>
  <c r="O142" i="26"/>
  <c r="N142" i="26"/>
  <c r="M142" i="26"/>
  <c r="L142" i="26"/>
  <c r="K142" i="26"/>
  <c r="J142" i="26"/>
  <c r="I142" i="26"/>
  <c r="H142" i="26"/>
  <c r="G142" i="26"/>
  <c r="F142" i="26"/>
  <c r="E142" i="26"/>
  <c r="D142" i="26"/>
  <c r="C142" i="26"/>
  <c r="W141" i="26"/>
  <c r="V141" i="26"/>
  <c r="U141" i="26"/>
  <c r="T141" i="26"/>
  <c r="S141" i="26"/>
  <c r="R141" i="26"/>
  <c r="Q141" i="26"/>
  <c r="P141" i="26"/>
  <c r="O141" i="26"/>
  <c r="N141" i="26"/>
  <c r="M141" i="26"/>
  <c r="L141" i="26"/>
  <c r="K141" i="26"/>
  <c r="J141" i="26"/>
  <c r="I141" i="26"/>
  <c r="H141" i="26"/>
  <c r="G141" i="26"/>
  <c r="F141" i="26"/>
  <c r="E141" i="26"/>
  <c r="D141" i="26"/>
  <c r="C141" i="26"/>
  <c r="W140" i="26"/>
  <c r="V140" i="26"/>
  <c r="U140" i="26"/>
  <c r="T140" i="26"/>
  <c r="S140" i="26"/>
  <c r="R140" i="26"/>
  <c r="Q140" i="26"/>
  <c r="P140" i="26"/>
  <c r="O140" i="26"/>
  <c r="N140" i="26"/>
  <c r="M140" i="26"/>
  <c r="L140" i="26"/>
  <c r="K140" i="26"/>
  <c r="J140" i="26"/>
  <c r="I140" i="26"/>
  <c r="H140" i="26"/>
  <c r="G140" i="26"/>
  <c r="F140" i="26"/>
  <c r="E140" i="26"/>
  <c r="D140" i="26"/>
  <c r="C140" i="26"/>
  <c r="W139" i="26"/>
  <c r="V139" i="26"/>
  <c r="U139" i="26"/>
  <c r="T139" i="26"/>
  <c r="S139" i="26"/>
  <c r="R139" i="26"/>
  <c r="Q139" i="26"/>
  <c r="P139" i="26"/>
  <c r="O139" i="26"/>
  <c r="N139" i="26"/>
  <c r="M139" i="26"/>
  <c r="L139" i="26"/>
  <c r="K139" i="26"/>
  <c r="J139" i="26"/>
  <c r="I139" i="26"/>
  <c r="H139" i="26"/>
  <c r="G139" i="26"/>
  <c r="F139" i="26"/>
  <c r="E139" i="26"/>
  <c r="D139" i="26"/>
  <c r="C139" i="26"/>
  <c r="W138" i="26"/>
  <c r="V138" i="26"/>
  <c r="U138" i="26"/>
  <c r="T138" i="26"/>
  <c r="S138" i="26"/>
  <c r="R138" i="26"/>
  <c r="Q138" i="26"/>
  <c r="P138" i="26"/>
  <c r="O138" i="26"/>
  <c r="N138" i="26"/>
  <c r="M138" i="26"/>
  <c r="L138" i="26"/>
  <c r="K138" i="26"/>
  <c r="J138" i="26"/>
  <c r="I138" i="26"/>
  <c r="H138" i="26"/>
  <c r="G138" i="26"/>
  <c r="F138" i="26"/>
  <c r="E138" i="26"/>
  <c r="D138" i="26"/>
  <c r="C138" i="26"/>
  <c r="W137" i="26"/>
  <c r="V137" i="26"/>
  <c r="U137" i="26"/>
  <c r="T137" i="26"/>
  <c r="S137" i="26"/>
  <c r="R137" i="26"/>
  <c r="Q137" i="26"/>
  <c r="P137" i="26"/>
  <c r="O137" i="26"/>
  <c r="N137" i="26"/>
  <c r="M137" i="26"/>
  <c r="L137" i="26"/>
  <c r="K137" i="26"/>
  <c r="J137" i="26"/>
  <c r="I137" i="26"/>
  <c r="H137" i="26"/>
  <c r="G137" i="26"/>
  <c r="F137" i="26"/>
  <c r="E137" i="26"/>
  <c r="D137" i="26"/>
  <c r="C137" i="26"/>
  <c r="W136" i="26"/>
  <c r="V136" i="26"/>
  <c r="U136" i="26"/>
  <c r="T136" i="26"/>
  <c r="S136" i="26"/>
  <c r="R136" i="26"/>
  <c r="Q136" i="26"/>
  <c r="P136" i="26"/>
  <c r="O136" i="26"/>
  <c r="N136" i="26"/>
  <c r="M136" i="26"/>
  <c r="L136" i="26"/>
  <c r="K136" i="26"/>
  <c r="J136" i="26"/>
  <c r="I136" i="26"/>
  <c r="H136" i="26"/>
  <c r="G136" i="26"/>
  <c r="F136" i="26"/>
  <c r="E136" i="26"/>
  <c r="D136" i="26"/>
  <c r="C136" i="26"/>
  <c r="W135" i="26"/>
  <c r="V135" i="26"/>
  <c r="U135" i="26"/>
  <c r="T135" i="26"/>
  <c r="S135" i="26"/>
  <c r="R135" i="26"/>
  <c r="Q135" i="26"/>
  <c r="P135" i="26"/>
  <c r="O135" i="26"/>
  <c r="N135" i="26"/>
  <c r="M135" i="26"/>
  <c r="L135" i="26"/>
  <c r="K135" i="26"/>
  <c r="J135" i="26"/>
  <c r="I135" i="26"/>
  <c r="H135" i="26"/>
  <c r="G135" i="26"/>
  <c r="F135" i="26"/>
  <c r="E135" i="26"/>
  <c r="D135" i="26"/>
  <c r="C135" i="26"/>
  <c r="W134" i="26"/>
  <c r="V134" i="26"/>
  <c r="U134" i="26"/>
  <c r="T134" i="26"/>
  <c r="S134" i="26"/>
  <c r="R134" i="26"/>
  <c r="Q134" i="26"/>
  <c r="P134" i="26"/>
  <c r="O134" i="26"/>
  <c r="N134" i="26"/>
  <c r="M134" i="26"/>
  <c r="L134" i="26"/>
  <c r="K134" i="26"/>
  <c r="J134" i="26"/>
  <c r="I134" i="26"/>
  <c r="H134" i="26"/>
  <c r="G134" i="26"/>
  <c r="F134" i="26"/>
  <c r="E134" i="26"/>
  <c r="D134" i="26"/>
  <c r="C134" i="26"/>
  <c r="W133" i="26"/>
  <c r="V133" i="26"/>
  <c r="U133" i="26"/>
  <c r="T133" i="26"/>
  <c r="S133" i="26"/>
  <c r="R133" i="26"/>
  <c r="Q133" i="26"/>
  <c r="P133" i="26"/>
  <c r="O133" i="26"/>
  <c r="N133" i="26"/>
  <c r="M133" i="26"/>
  <c r="L133" i="26"/>
  <c r="K133" i="26"/>
  <c r="J133" i="26"/>
  <c r="I133" i="26"/>
  <c r="H133" i="26"/>
  <c r="G133" i="26"/>
  <c r="F133" i="26"/>
  <c r="E133" i="26"/>
  <c r="D133" i="26"/>
  <c r="C133" i="26"/>
  <c r="W132" i="26"/>
  <c r="V132" i="26"/>
  <c r="U132" i="26"/>
  <c r="T132" i="26"/>
  <c r="S132" i="26"/>
  <c r="R132" i="26"/>
  <c r="Q132" i="26"/>
  <c r="P132" i="26"/>
  <c r="O132" i="26"/>
  <c r="N132" i="26"/>
  <c r="M132" i="26"/>
  <c r="L132" i="26"/>
  <c r="K132" i="26"/>
  <c r="J132" i="26"/>
  <c r="I132" i="26"/>
  <c r="H132" i="26"/>
  <c r="G132" i="26"/>
  <c r="F132" i="26"/>
  <c r="E132" i="26"/>
  <c r="D132" i="26"/>
  <c r="C132" i="26"/>
  <c r="W131" i="26"/>
  <c r="V131" i="26"/>
  <c r="U131" i="26"/>
  <c r="T131" i="26"/>
  <c r="S131" i="26"/>
  <c r="R131" i="26"/>
  <c r="Q131" i="26"/>
  <c r="P131" i="26"/>
  <c r="O131" i="26"/>
  <c r="N131" i="26"/>
  <c r="M131" i="26"/>
  <c r="L131" i="26"/>
  <c r="K131" i="26"/>
  <c r="J131" i="26"/>
  <c r="I131" i="26"/>
  <c r="H131" i="26"/>
  <c r="G131" i="26"/>
  <c r="F131" i="26"/>
  <c r="E131" i="26"/>
  <c r="D131" i="26"/>
  <c r="C131" i="26"/>
  <c r="W130" i="26"/>
  <c r="V130" i="26"/>
  <c r="U130" i="26"/>
  <c r="T130" i="26"/>
  <c r="S130" i="26"/>
  <c r="R130" i="26"/>
  <c r="Q130" i="26"/>
  <c r="P130" i="26"/>
  <c r="O130" i="26"/>
  <c r="N130" i="26"/>
  <c r="M130" i="26"/>
  <c r="L130" i="26"/>
  <c r="K130" i="26"/>
  <c r="J130" i="26"/>
  <c r="I130" i="26"/>
  <c r="H130" i="26"/>
  <c r="G130" i="26"/>
  <c r="F130" i="26"/>
  <c r="E130" i="26"/>
  <c r="D130" i="26"/>
  <c r="C130" i="26"/>
  <c r="W129" i="26"/>
  <c r="V129" i="26"/>
  <c r="U129" i="26"/>
  <c r="T129" i="26"/>
  <c r="S129" i="26"/>
  <c r="R129" i="26"/>
  <c r="Q129" i="26"/>
  <c r="P129" i="26"/>
  <c r="O129" i="26"/>
  <c r="N129" i="26"/>
  <c r="M129" i="26"/>
  <c r="L129" i="26"/>
  <c r="K129" i="26"/>
  <c r="J129" i="26"/>
  <c r="I129" i="26"/>
  <c r="H129" i="26"/>
  <c r="G129" i="26"/>
  <c r="F129" i="26"/>
  <c r="E129" i="26"/>
  <c r="D129" i="26"/>
  <c r="C129" i="26"/>
  <c r="W128" i="26"/>
  <c r="V128" i="26"/>
  <c r="U128" i="26"/>
  <c r="T128" i="26"/>
  <c r="S128" i="26"/>
  <c r="R128" i="26"/>
  <c r="Q128" i="26"/>
  <c r="P128" i="26"/>
  <c r="O128" i="26"/>
  <c r="N128" i="26"/>
  <c r="M128" i="26"/>
  <c r="L128" i="26"/>
  <c r="K128" i="26"/>
  <c r="J128" i="26"/>
  <c r="I128" i="26"/>
  <c r="H128" i="26"/>
  <c r="G128" i="26"/>
  <c r="F128" i="26"/>
  <c r="E128" i="26"/>
  <c r="D128" i="26"/>
  <c r="C128" i="26"/>
  <c r="W127" i="26"/>
  <c r="V127" i="26"/>
  <c r="U127" i="26"/>
  <c r="T127" i="26"/>
  <c r="S127" i="26"/>
  <c r="R127" i="26"/>
  <c r="Q127" i="26"/>
  <c r="P127" i="26"/>
  <c r="O127" i="26"/>
  <c r="N127" i="26"/>
  <c r="M127" i="26"/>
  <c r="L127" i="26"/>
  <c r="K127" i="26"/>
  <c r="J127" i="26"/>
  <c r="I127" i="26"/>
  <c r="H127" i="26"/>
  <c r="G127" i="26"/>
  <c r="F127" i="26"/>
  <c r="E127" i="26"/>
  <c r="D127" i="26"/>
  <c r="C127" i="26"/>
  <c r="W126" i="26"/>
  <c r="V126" i="26"/>
  <c r="U126" i="26"/>
  <c r="T126" i="26"/>
  <c r="S126" i="26"/>
  <c r="R126" i="26"/>
  <c r="Q126" i="26"/>
  <c r="P126" i="26"/>
  <c r="O126" i="26"/>
  <c r="N126" i="26"/>
  <c r="M126" i="26"/>
  <c r="L126" i="26"/>
  <c r="K126" i="26"/>
  <c r="J126" i="26"/>
  <c r="I126" i="26"/>
  <c r="H126" i="26"/>
  <c r="G126" i="26"/>
  <c r="F126" i="26"/>
  <c r="E126" i="26"/>
  <c r="D126" i="26"/>
  <c r="C126" i="26"/>
  <c r="W125" i="26"/>
  <c r="V125" i="26"/>
  <c r="U125" i="26"/>
  <c r="T125" i="26"/>
  <c r="S125" i="26"/>
  <c r="R125" i="26"/>
  <c r="Q125" i="26"/>
  <c r="P125" i="26"/>
  <c r="O125" i="26"/>
  <c r="N125" i="26"/>
  <c r="M125" i="26"/>
  <c r="L125" i="26"/>
  <c r="K125" i="26"/>
  <c r="J125" i="26"/>
  <c r="I125" i="26"/>
  <c r="H125" i="26"/>
  <c r="G125" i="26"/>
  <c r="F125" i="26"/>
  <c r="E125" i="26"/>
  <c r="D125" i="26"/>
  <c r="C125" i="26"/>
  <c r="W117" i="26"/>
  <c r="V117" i="26"/>
  <c r="U117" i="26"/>
  <c r="T117" i="26"/>
  <c r="S117" i="26"/>
  <c r="R117" i="26"/>
  <c r="Q117" i="26"/>
  <c r="P117" i="26"/>
  <c r="O117" i="26"/>
  <c r="N117" i="26"/>
  <c r="M117" i="26"/>
  <c r="L117" i="26"/>
  <c r="K117" i="26"/>
  <c r="J117" i="26"/>
  <c r="I117" i="26"/>
  <c r="H117" i="26"/>
  <c r="G117" i="26"/>
  <c r="F117" i="26"/>
  <c r="E117" i="26"/>
  <c r="D117" i="26"/>
  <c r="C117" i="26"/>
  <c r="W116" i="26"/>
  <c r="V116" i="26"/>
  <c r="U116" i="26"/>
  <c r="T116" i="26"/>
  <c r="S116" i="26"/>
  <c r="R116" i="26"/>
  <c r="Q116" i="26"/>
  <c r="P116" i="26"/>
  <c r="O116" i="26"/>
  <c r="N116" i="26"/>
  <c r="M116" i="26"/>
  <c r="L116" i="26"/>
  <c r="K116" i="26"/>
  <c r="J116" i="26"/>
  <c r="I116" i="26"/>
  <c r="H116" i="26"/>
  <c r="G116" i="26"/>
  <c r="F116" i="26"/>
  <c r="E116" i="26"/>
  <c r="D116" i="26"/>
  <c r="C116" i="26"/>
  <c r="W115" i="26"/>
  <c r="V115" i="26"/>
  <c r="U115" i="26"/>
  <c r="T115" i="26"/>
  <c r="S115" i="26"/>
  <c r="R115" i="26"/>
  <c r="Q115" i="26"/>
  <c r="P115" i="26"/>
  <c r="O115" i="26"/>
  <c r="N115" i="26"/>
  <c r="M115" i="26"/>
  <c r="L115" i="26"/>
  <c r="K115" i="26"/>
  <c r="J115" i="26"/>
  <c r="I115" i="26"/>
  <c r="H115" i="26"/>
  <c r="G115" i="26"/>
  <c r="F115" i="26"/>
  <c r="E115" i="26"/>
  <c r="D115" i="26"/>
  <c r="C115" i="26"/>
  <c r="W114" i="26"/>
  <c r="V114" i="26"/>
  <c r="U114" i="26"/>
  <c r="T114" i="26"/>
  <c r="S114" i="26"/>
  <c r="R114" i="26"/>
  <c r="Q114" i="26"/>
  <c r="P114" i="26"/>
  <c r="O114" i="26"/>
  <c r="N114" i="26"/>
  <c r="M114" i="26"/>
  <c r="L114" i="26"/>
  <c r="K114" i="26"/>
  <c r="J114" i="26"/>
  <c r="I114" i="26"/>
  <c r="H114" i="26"/>
  <c r="G114" i="26"/>
  <c r="F114" i="26"/>
  <c r="E114" i="26"/>
  <c r="D114" i="26"/>
  <c r="C114" i="26"/>
  <c r="W113" i="26"/>
  <c r="V113" i="26"/>
  <c r="U113" i="26"/>
  <c r="T113" i="26"/>
  <c r="S113" i="26"/>
  <c r="R113" i="26"/>
  <c r="Q113" i="26"/>
  <c r="P113" i="26"/>
  <c r="O113" i="26"/>
  <c r="N113" i="26"/>
  <c r="M113" i="26"/>
  <c r="L113" i="26"/>
  <c r="K113" i="26"/>
  <c r="J113" i="26"/>
  <c r="I113" i="26"/>
  <c r="H113" i="26"/>
  <c r="G113" i="26"/>
  <c r="F113" i="26"/>
  <c r="E113" i="26"/>
  <c r="D113" i="26"/>
  <c r="C113" i="26"/>
  <c r="W112" i="26"/>
  <c r="V112" i="26"/>
  <c r="U112" i="26"/>
  <c r="T112" i="26"/>
  <c r="S112" i="26"/>
  <c r="R112" i="26"/>
  <c r="Q112" i="26"/>
  <c r="P112" i="26"/>
  <c r="O112" i="26"/>
  <c r="N112" i="26"/>
  <c r="M112" i="26"/>
  <c r="L112" i="26"/>
  <c r="K112" i="26"/>
  <c r="J112" i="26"/>
  <c r="I112" i="26"/>
  <c r="H112" i="26"/>
  <c r="G112" i="26"/>
  <c r="F112" i="26"/>
  <c r="E112" i="26"/>
  <c r="D112" i="26"/>
  <c r="C112" i="26"/>
  <c r="W111" i="26"/>
  <c r="V111" i="26"/>
  <c r="U111" i="26"/>
  <c r="T111" i="26"/>
  <c r="S111" i="26"/>
  <c r="R111" i="26"/>
  <c r="Q111" i="26"/>
  <c r="P111" i="26"/>
  <c r="O111" i="26"/>
  <c r="N111" i="26"/>
  <c r="M111" i="26"/>
  <c r="L111" i="26"/>
  <c r="K111" i="26"/>
  <c r="J111" i="26"/>
  <c r="I111" i="26"/>
  <c r="H111" i="26"/>
  <c r="G111" i="26"/>
  <c r="F111" i="26"/>
  <c r="E111" i="26"/>
  <c r="D111" i="26"/>
  <c r="C111" i="26"/>
  <c r="W110" i="26"/>
  <c r="V110" i="26"/>
  <c r="U110" i="26"/>
  <c r="T110" i="26"/>
  <c r="S110" i="26"/>
  <c r="R110" i="26"/>
  <c r="Q110" i="26"/>
  <c r="P110" i="26"/>
  <c r="O110" i="26"/>
  <c r="N110" i="26"/>
  <c r="M110" i="26"/>
  <c r="L110" i="26"/>
  <c r="K110" i="26"/>
  <c r="J110" i="26"/>
  <c r="I110" i="26"/>
  <c r="H110" i="26"/>
  <c r="G110" i="26"/>
  <c r="F110" i="26"/>
  <c r="E110" i="26"/>
  <c r="D110" i="26"/>
  <c r="C110" i="26"/>
  <c r="W109" i="26"/>
  <c r="V109" i="26"/>
  <c r="U109" i="26"/>
  <c r="T109" i="26"/>
  <c r="S109" i="26"/>
  <c r="R109" i="26"/>
  <c r="Q109" i="26"/>
  <c r="P109" i="26"/>
  <c r="O109" i="26"/>
  <c r="N109" i="26"/>
  <c r="M109" i="26"/>
  <c r="L109" i="26"/>
  <c r="K109" i="26"/>
  <c r="J109" i="26"/>
  <c r="I109" i="26"/>
  <c r="H109" i="26"/>
  <c r="G109" i="26"/>
  <c r="F109" i="26"/>
  <c r="E109" i="26"/>
  <c r="D109" i="26"/>
  <c r="C109" i="26"/>
  <c r="W108" i="26"/>
  <c r="V108" i="26"/>
  <c r="U108" i="26"/>
  <c r="T108" i="26"/>
  <c r="S108" i="26"/>
  <c r="R108" i="26"/>
  <c r="Q108" i="26"/>
  <c r="P108" i="26"/>
  <c r="O108" i="26"/>
  <c r="N108" i="26"/>
  <c r="M108" i="26"/>
  <c r="L108" i="26"/>
  <c r="K108" i="26"/>
  <c r="J108" i="26"/>
  <c r="I108" i="26"/>
  <c r="H108" i="26"/>
  <c r="G108" i="26"/>
  <c r="F108" i="26"/>
  <c r="E108" i="26"/>
  <c r="D108" i="26"/>
  <c r="C108" i="26"/>
  <c r="W107" i="26"/>
  <c r="V107" i="26"/>
  <c r="U107" i="26"/>
  <c r="T107" i="26"/>
  <c r="S107" i="26"/>
  <c r="R107" i="26"/>
  <c r="Q107" i="26"/>
  <c r="P107" i="26"/>
  <c r="O107" i="26"/>
  <c r="N107" i="26"/>
  <c r="M107" i="26"/>
  <c r="L107" i="26"/>
  <c r="K107" i="26"/>
  <c r="J107" i="26"/>
  <c r="I107" i="26"/>
  <c r="H107" i="26"/>
  <c r="G107" i="26"/>
  <c r="F107" i="26"/>
  <c r="E107" i="26"/>
  <c r="D107" i="26"/>
  <c r="C107" i="26"/>
  <c r="W106" i="26"/>
  <c r="V106" i="26"/>
  <c r="U106" i="26"/>
  <c r="T106" i="26"/>
  <c r="S106" i="26"/>
  <c r="R106" i="26"/>
  <c r="Q106" i="26"/>
  <c r="P106" i="26"/>
  <c r="O106" i="26"/>
  <c r="N106" i="26"/>
  <c r="M106" i="26"/>
  <c r="L106" i="26"/>
  <c r="K106" i="26"/>
  <c r="J106" i="26"/>
  <c r="I106" i="26"/>
  <c r="H106" i="26"/>
  <c r="G106" i="26"/>
  <c r="F106" i="26"/>
  <c r="E106" i="26"/>
  <c r="D106" i="26"/>
  <c r="C106" i="26"/>
  <c r="W105" i="26"/>
  <c r="V105" i="26"/>
  <c r="U105" i="26"/>
  <c r="T105" i="26"/>
  <c r="S105" i="26"/>
  <c r="R105" i="26"/>
  <c r="Q105" i="26"/>
  <c r="P105" i="26"/>
  <c r="O105" i="26"/>
  <c r="N105" i="26"/>
  <c r="M105" i="26"/>
  <c r="L105" i="26"/>
  <c r="K105" i="26"/>
  <c r="J105" i="26"/>
  <c r="I105" i="26"/>
  <c r="H105" i="26"/>
  <c r="G105" i="26"/>
  <c r="F105" i="26"/>
  <c r="E105" i="26"/>
  <c r="D105" i="26"/>
  <c r="C105" i="26"/>
  <c r="W104" i="26"/>
  <c r="V104" i="26"/>
  <c r="U104" i="26"/>
  <c r="T104" i="26"/>
  <c r="S104" i="26"/>
  <c r="R104" i="26"/>
  <c r="Q104" i="26"/>
  <c r="P104" i="26"/>
  <c r="O104" i="26"/>
  <c r="N104" i="26"/>
  <c r="M104" i="26"/>
  <c r="L104" i="26"/>
  <c r="K104" i="26"/>
  <c r="J104" i="26"/>
  <c r="I104" i="26"/>
  <c r="H104" i="26"/>
  <c r="G104" i="26"/>
  <c r="F104" i="26"/>
  <c r="E104" i="26"/>
  <c r="D104" i="26"/>
  <c r="C104" i="26"/>
  <c r="W103" i="26"/>
  <c r="V103" i="26"/>
  <c r="U103" i="26"/>
  <c r="T103" i="26"/>
  <c r="S103" i="26"/>
  <c r="R103" i="26"/>
  <c r="Q103" i="26"/>
  <c r="P103" i="26"/>
  <c r="O103" i="26"/>
  <c r="N103" i="26"/>
  <c r="M103" i="26"/>
  <c r="L103" i="26"/>
  <c r="K103" i="26"/>
  <c r="J103" i="26"/>
  <c r="I103" i="26"/>
  <c r="H103" i="26"/>
  <c r="G103" i="26"/>
  <c r="F103" i="26"/>
  <c r="E103" i="26"/>
  <c r="D103" i="26"/>
  <c r="C103" i="26"/>
  <c r="W102" i="26"/>
  <c r="V102" i="26"/>
  <c r="U102" i="26"/>
  <c r="T102" i="26"/>
  <c r="S102" i="26"/>
  <c r="R102" i="26"/>
  <c r="Q102" i="26"/>
  <c r="P102" i="26"/>
  <c r="O102" i="26"/>
  <c r="N102" i="26"/>
  <c r="M102" i="26"/>
  <c r="L102" i="26"/>
  <c r="K102" i="26"/>
  <c r="J102" i="26"/>
  <c r="I102" i="26"/>
  <c r="H102" i="26"/>
  <c r="G102" i="26"/>
  <c r="F102" i="26"/>
  <c r="E102" i="26"/>
  <c r="D102" i="26"/>
  <c r="C102" i="26"/>
  <c r="W101" i="26"/>
  <c r="V101" i="26"/>
  <c r="U101" i="26"/>
  <c r="T101" i="26"/>
  <c r="S101" i="26"/>
  <c r="R101" i="26"/>
  <c r="Q101" i="26"/>
  <c r="P101" i="26"/>
  <c r="O101" i="26"/>
  <c r="N101" i="26"/>
  <c r="M101" i="26"/>
  <c r="L101" i="26"/>
  <c r="K101" i="26"/>
  <c r="J101" i="26"/>
  <c r="I101" i="26"/>
  <c r="H101" i="26"/>
  <c r="G101" i="26"/>
  <c r="F101" i="26"/>
  <c r="E101" i="26"/>
  <c r="D101" i="26"/>
  <c r="C101" i="26"/>
  <c r="W100" i="26"/>
  <c r="V100" i="26"/>
  <c r="U100" i="26"/>
  <c r="T100" i="26"/>
  <c r="S100" i="26"/>
  <c r="R100" i="26"/>
  <c r="Q100" i="26"/>
  <c r="P100" i="26"/>
  <c r="O100" i="26"/>
  <c r="N100" i="26"/>
  <c r="M100" i="26"/>
  <c r="L100" i="26"/>
  <c r="K100" i="26"/>
  <c r="J100" i="26"/>
  <c r="I100" i="26"/>
  <c r="H100" i="26"/>
  <c r="G100" i="26"/>
  <c r="F100" i="26"/>
  <c r="E100" i="26"/>
  <c r="D100" i="26"/>
  <c r="C100" i="26"/>
  <c r="W99" i="26"/>
  <c r="V99" i="26"/>
  <c r="U99" i="26"/>
  <c r="T99" i="26"/>
  <c r="S99" i="26"/>
  <c r="R99" i="26"/>
  <c r="Q99" i="26"/>
  <c r="P99" i="26"/>
  <c r="O99" i="26"/>
  <c r="N99" i="26"/>
  <c r="M99" i="26"/>
  <c r="L99" i="26"/>
  <c r="K99" i="26"/>
  <c r="J99" i="26"/>
  <c r="I99" i="26"/>
  <c r="H99" i="26"/>
  <c r="G99" i="26"/>
  <c r="F99" i="26"/>
  <c r="E99" i="26"/>
  <c r="D99" i="26"/>
  <c r="C99" i="26"/>
  <c r="W98" i="26"/>
  <c r="V98" i="26"/>
  <c r="U98" i="26"/>
  <c r="T98" i="26"/>
  <c r="S98" i="26"/>
  <c r="R98" i="26"/>
  <c r="Q98" i="26"/>
  <c r="P98" i="26"/>
  <c r="O98" i="26"/>
  <c r="N98" i="26"/>
  <c r="M98" i="26"/>
  <c r="L98" i="26"/>
  <c r="K98" i="26"/>
  <c r="J98" i="26"/>
  <c r="I98" i="26"/>
  <c r="H98" i="26"/>
  <c r="G98" i="26"/>
  <c r="F98" i="26"/>
  <c r="E98" i="26"/>
  <c r="D98" i="26"/>
  <c r="C98" i="26"/>
  <c r="W97" i="26"/>
  <c r="V97" i="26"/>
  <c r="U97" i="26"/>
  <c r="T97" i="26"/>
  <c r="S97" i="26"/>
  <c r="R97" i="26"/>
  <c r="Q97" i="26"/>
  <c r="P97" i="26"/>
  <c r="O97" i="26"/>
  <c r="N97" i="26"/>
  <c r="M97" i="26"/>
  <c r="L97" i="26"/>
  <c r="K97" i="26"/>
  <c r="J97" i="26"/>
  <c r="I97" i="26"/>
  <c r="H97" i="26"/>
  <c r="G97" i="26"/>
  <c r="F97" i="26"/>
  <c r="E97" i="26"/>
  <c r="D97" i="26"/>
  <c r="C97" i="26"/>
  <c r="W96" i="26"/>
  <c r="V96" i="26"/>
  <c r="U96" i="26"/>
  <c r="T96" i="26"/>
  <c r="S96" i="26"/>
  <c r="R96" i="26"/>
  <c r="Q96" i="26"/>
  <c r="P96" i="26"/>
  <c r="O96" i="26"/>
  <c r="N96" i="26"/>
  <c r="M96" i="26"/>
  <c r="L96" i="26"/>
  <c r="K96" i="26"/>
  <c r="J96" i="26"/>
  <c r="I96" i="26"/>
  <c r="H96" i="26"/>
  <c r="G96" i="26"/>
  <c r="F96" i="26"/>
  <c r="E96" i="26"/>
  <c r="D96" i="26"/>
  <c r="C96" i="26"/>
  <c r="W95" i="26"/>
  <c r="V95" i="26"/>
  <c r="U95" i="26"/>
  <c r="T95" i="26"/>
  <c r="S95" i="26"/>
  <c r="R95" i="26"/>
  <c r="Q95" i="26"/>
  <c r="P95" i="26"/>
  <c r="O95" i="26"/>
  <c r="N95" i="26"/>
  <c r="M95" i="26"/>
  <c r="L95" i="26"/>
  <c r="K95" i="26"/>
  <c r="J95" i="26"/>
  <c r="I95" i="26"/>
  <c r="H95" i="26"/>
  <c r="G95" i="26"/>
  <c r="F95" i="26"/>
  <c r="E95" i="26"/>
  <c r="D95" i="26"/>
  <c r="C95" i="26"/>
  <c r="W94" i="26"/>
  <c r="V94" i="26"/>
  <c r="U94" i="26"/>
  <c r="T94" i="26"/>
  <c r="S94" i="26"/>
  <c r="R94" i="26"/>
  <c r="Q94" i="26"/>
  <c r="P94" i="26"/>
  <c r="O94" i="26"/>
  <c r="N94" i="26"/>
  <c r="M94" i="26"/>
  <c r="L94" i="26"/>
  <c r="K94" i="26"/>
  <c r="J94" i="26"/>
  <c r="I94" i="26"/>
  <c r="H94" i="26"/>
  <c r="G94" i="26"/>
  <c r="F94" i="26"/>
  <c r="E94" i="26"/>
  <c r="D94" i="26"/>
  <c r="C94" i="26"/>
  <c r="W93" i="26"/>
  <c r="V93" i="26"/>
  <c r="U93" i="26"/>
  <c r="T93" i="26"/>
  <c r="S93" i="26"/>
  <c r="R93" i="26"/>
  <c r="Q93" i="26"/>
  <c r="P93" i="26"/>
  <c r="O93" i="26"/>
  <c r="N93" i="26"/>
  <c r="M93" i="26"/>
  <c r="L93" i="26"/>
  <c r="K93" i="26"/>
  <c r="J93" i="26"/>
  <c r="I93" i="26"/>
  <c r="H93" i="26"/>
  <c r="G93" i="26"/>
  <c r="F93" i="26"/>
  <c r="E93" i="26"/>
  <c r="D93" i="26"/>
  <c r="C93" i="26"/>
  <c r="W92" i="26"/>
  <c r="V92" i="26"/>
  <c r="U92" i="26"/>
  <c r="T92" i="26"/>
  <c r="S92" i="26"/>
  <c r="R92" i="26"/>
  <c r="Q92" i="26"/>
  <c r="P92" i="26"/>
  <c r="O92" i="26"/>
  <c r="N92" i="26"/>
  <c r="M92" i="26"/>
  <c r="L92" i="26"/>
  <c r="K92" i="26"/>
  <c r="J92" i="26"/>
  <c r="I92" i="26"/>
  <c r="H92" i="26"/>
  <c r="G92" i="26"/>
  <c r="F92" i="26"/>
  <c r="E92" i="26"/>
  <c r="D92" i="26"/>
  <c r="C92" i="26"/>
  <c r="W91" i="26"/>
  <c r="V91" i="26"/>
  <c r="U91" i="26"/>
  <c r="T91" i="26"/>
  <c r="S91" i="26"/>
  <c r="R91" i="26"/>
  <c r="Q91" i="26"/>
  <c r="P91" i="26"/>
  <c r="O91" i="26"/>
  <c r="N91" i="26"/>
  <c r="M91" i="26"/>
  <c r="L91" i="26"/>
  <c r="K91" i="26"/>
  <c r="J91" i="26"/>
  <c r="I91" i="26"/>
  <c r="H91" i="26"/>
  <c r="G91" i="26"/>
  <c r="F91" i="26"/>
  <c r="E91" i="26"/>
  <c r="D91" i="26"/>
  <c r="C91" i="26"/>
  <c r="W90" i="26"/>
  <c r="V90" i="26"/>
  <c r="U90" i="26"/>
  <c r="T90" i="26"/>
  <c r="S90" i="26"/>
  <c r="R90" i="26"/>
  <c r="Q90" i="26"/>
  <c r="P90" i="26"/>
  <c r="O90" i="26"/>
  <c r="N90" i="26"/>
  <c r="M90" i="26"/>
  <c r="L90" i="26"/>
  <c r="K90" i="26"/>
  <c r="J90" i="26"/>
  <c r="I90" i="26"/>
  <c r="H90" i="26"/>
  <c r="G90" i="26"/>
  <c r="F90" i="26"/>
  <c r="E90" i="26"/>
  <c r="D90" i="26"/>
  <c r="C90" i="26"/>
  <c r="W89" i="26"/>
  <c r="V89" i="26"/>
  <c r="U89" i="26"/>
  <c r="T89" i="26"/>
  <c r="S89" i="26"/>
  <c r="R89" i="26"/>
  <c r="Q89" i="26"/>
  <c r="P89" i="26"/>
  <c r="O89" i="26"/>
  <c r="N89" i="26"/>
  <c r="M89" i="26"/>
  <c r="L89" i="26"/>
  <c r="K89" i="26"/>
  <c r="J89" i="26"/>
  <c r="I89" i="26"/>
  <c r="H89" i="26"/>
  <c r="G89" i="26"/>
  <c r="F89" i="26"/>
  <c r="E89" i="26"/>
  <c r="D89" i="26"/>
  <c r="C89" i="26"/>
  <c r="W88" i="26"/>
  <c r="V88" i="26"/>
  <c r="U88" i="26"/>
  <c r="T88" i="26"/>
  <c r="S88" i="26"/>
  <c r="R88" i="26"/>
  <c r="Q88" i="26"/>
  <c r="P88" i="26"/>
  <c r="O88" i="26"/>
  <c r="N88" i="26"/>
  <c r="M88" i="26"/>
  <c r="L88" i="26"/>
  <c r="K88" i="26"/>
  <c r="J88" i="26"/>
  <c r="I88" i="26"/>
  <c r="H88" i="26"/>
  <c r="G88" i="26"/>
  <c r="F88" i="26"/>
  <c r="E88" i="26"/>
  <c r="D88" i="26"/>
  <c r="C88" i="26"/>
  <c r="W87" i="26"/>
  <c r="V87" i="26"/>
  <c r="U87" i="26"/>
  <c r="T87" i="26"/>
  <c r="S87" i="26"/>
  <c r="R87" i="26"/>
  <c r="Q87" i="26"/>
  <c r="P87" i="26"/>
  <c r="O87" i="26"/>
  <c r="N87" i="26"/>
  <c r="M87" i="26"/>
  <c r="L87" i="26"/>
  <c r="K87" i="26"/>
  <c r="J87" i="26"/>
  <c r="I87" i="26"/>
  <c r="H87" i="26"/>
  <c r="G87" i="26"/>
  <c r="F87" i="26"/>
  <c r="E87" i="26"/>
  <c r="D87" i="26"/>
  <c r="C87" i="26"/>
  <c r="W86" i="26"/>
  <c r="V86" i="26"/>
  <c r="U86" i="26"/>
  <c r="T86" i="26"/>
  <c r="S86" i="26"/>
  <c r="R86" i="26"/>
  <c r="Q86" i="26"/>
  <c r="P86" i="26"/>
  <c r="O86" i="26"/>
  <c r="N86" i="26"/>
  <c r="M86" i="26"/>
  <c r="L86" i="26"/>
  <c r="K86" i="26"/>
  <c r="J86" i="26"/>
  <c r="I86" i="26"/>
  <c r="H86" i="26"/>
  <c r="G86" i="26"/>
  <c r="F86" i="26"/>
  <c r="E86" i="26"/>
  <c r="D86" i="26"/>
  <c r="C86" i="26"/>
  <c r="D124" i="26"/>
  <c r="E124" i="26" s="1"/>
  <c r="F124" i="26" s="1"/>
  <c r="G124" i="26" s="1"/>
  <c r="H124" i="26" s="1"/>
  <c r="I124" i="26" s="1"/>
  <c r="J124" i="26" s="1"/>
  <c r="K124" i="26" s="1"/>
  <c r="L124" i="26" s="1"/>
  <c r="M124" i="26" s="1"/>
  <c r="N124" i="26" s="1"/>
  <c r="O124" i="26" s="1"/>
  <c r="P124" i="26" s="1"/>
  <c r="Q124" i="26" s="1"/>
  <c r="R124" i="26" s="1"/>
  <c r="S124" i="26" s="1"/>
  <c r="T124" i="26" s="1"/>
  <c r="U124" i="26" s="1"/>
  <c r="V124" i="26" s="1"/>
  <c r="W124" i="26" s="1"/>
  <c r="D85" i="26"/>
  <c r="E85" i="26" s="1"/>
  <c r="F85" i="26" s="1"/>
  <c r="G85" i="26" s="1"/>
  <c r="H85" i="26" s="1"/>
  <c r="I85" i="26" s="1"/>
  <c r="J85" i="26" s="1"/>
  <c r="K85" i="26" s="1"/>
  <c r="L85" i="26" s="1"/>
  <c r="M85" i="26" s="1"/>
  <c r="N85" i="26" s="1"/>
  <c r="O85" i="26" s="1"/>
  <c r="P85" i="26" s="1"/>
  <c r="Q85" i="26" s="1"/>
  <c r="R85" i="26" s="1"/>
  <c r="S85" i="26" s="1"/>
  <c r="T85" i="26" s="1"/>
  <c r="U85" i="26" s="1"/>
  <c r="V85" i="26" s="1"/>
  <c r="W85" i="26" s="1"/>
  <c r="D45" i="26"/>
  <c r="E45" i="26" s="1"/>
  <c r="F45" i="26" s="1"/>
  <c r="G45" i="26" s="1"/>
  <c r="H45" i="26" s="1"/>
  <c r="I45" i="26" s="1"/>
  <c r="J45" i="26" s="1"/>
  <c r="K45" i="26" s="1"/>
  <c r="L45" i="26" s="1"/>
  <c r="M45" i="26" s="1"/>
  <c r="N45" i="26" s="1"/>
  <c r="O45" i="26" s="1"/>
  <c r="P45" i="26" s="1"/>
  <c r="Q45" i="26" s="1"/>
  <c r="R45" i="26" s="1"/>
  <c r="S45" i="26" s="1"/>
  <c r="T45" i="26" s="1"/>
  <c r="U45" i="26" s="1"/>
  <c r="V45" i="26" s="1"/>
  <c r="W45" i="26" s="1"/>
  <c r="D6" i="26" l="1"/>
  <c r="E6" i="26" s="1"/>
  <c r="F6" i="26" s="1"/>
  <c r="G6" i="26" s="1"/>
  <c r="H6" i="26" s="1"/>
  <c r="I6" i="26" s="1"/>
  <c r="J6" i="26" s="1"/>
  <c r="K6" i="26" s="1"/>
  <c r="L6" i="26" s="1"/>
  <c r="M6" i="26" s="1"/>
  <c r="N6" i="26" s="1"/>
  <c r="O6" i="26" s="1"/>
  <c r="P6" i="26" s="1"/>
  <c r="Q6" i="26" s="1"/>
  <c r="R6" i="26" s="1"/>
  <c r="S6" i="26" s="1"/>
  <c r="T6" i="26" s="1"/>
  <c r="U6" i="26" s="1"/>
  <c r="V6" i="26" s="1"/>
  <c r="W6" i="26" s="1"/>
  <c r="C93" i="25" l="1"/>
  <c r="E93" i="25" s="1"/>
  <c r="I22" i="25" s="1"/>
  <c r="C92" i="25"/>
  <c r="E92" i="25" s="1"/>
  <c r="I21" i="25" s="1"/>
  <c r="C91" i="25"/>
  <c r="E91" i="25" s="1"/>
  <c r="I20" i="25" s="1"/>
  <c r="C90" i="25"/>
  <c r="E90" i="25" s="1"/>
  <c r="I19" i="25" s="1"/>
  <c r="C89" i="25"/>
  <c r="E89" i="25" s="1"/>
  <c r="I18" i="25" s="1"/>
  <c r="C88" i="25"/>
  <c r="E88" i="25" s="1"/>
  <c r="I17" i="25" s="1"/>
  <c r="C87" i="25"/>
  <c r="E87" i="25" s="1"/>
  <c r="I16" i="25" s="1"/>
  <c r="C86" i="25"/>
  <c r="E86" i="25" s="1"/>
  <c r="I15" i="25" s="1"/>
  <c r="C85" i="25"/>
  <c r="E85" i="25" s="1"/>
  <c r="I14" i="25" s="1"/>
  <c r="C84" i="25"/>
  <c r="E84" i="25" s="1"/>
  <c r="I13" i="25" s="1"/>
  <c r="C83" i="25"/>
  <c r="E83" i="25" s="1"/>
  <c r="I12" i="25" s="1"/>
  <c r="C82" i="25"/>
  <c r="E82" i="25" s="1"/>
  <c r="I11" i="25" s="1"/>
  <c r="C81" i="25"/>
  <c r="E81" i="25" s="1"/>
  <c r="I10" i="25" s="1"/>
  <c r="C80" i="25"/>
  <c r="E80" i="25" s="1"/>
  <c r="I9" i="25" s="1"/>
  <c r="C79" i="25"/>
  <c r="E79" i="25" s="1"/>
  <c r="I8" i="25" s="1"/>
  <c r="C62" i="25"/>
  <c r="E62" i="25" s="1"/>
  <c r="C22" i="25" s="1"/>
  <c r="C61" i="25"/>
  <c r="E61" i="25" s="1"/>
  <c r="C21" i="25" s="1"/>
  <c r="C60" i="25"/>
  <c r="E60" i="25" s="1"/>
  <c r="C20" i="25" s="1"/>
  <c r="F20" i="25" s="1"/>
  <c r="C59" i="25"/>
  <c r="E59" i="25" s="1"/>
  <c r="C19" i="25" s="1"/>
  <c r="C58" i="25"/>
  <c r="E58" i="25" s="1"/>
  <c r="C18" i="25" s="1"/>
  <c r="C57" i="25"/>
  <c r="E57" i="25" s="1"/>
  <c r="C17" i="25" s="1"/>
  <c r="C56" i="25"/>
  <c r="E56" i="25" s="1"/>
  <c r="C16" i="25" s="1"/>
  <c r="F16" i="25" s="1"/>
  <c r="C55" i="25"/>
  <c r="E55" i="25" s="1"/>
  <c r="C15" i="25" s="1"/>
  <c r="C54" i="25"/>
  <c r="E54" i="25" s="1"/>
  <c r="C14" i="25" s="1"/>
  <c r="C53" i="25"/>
  <c r="E53" i="25" s="1"/>
  <c r="C13" i="25" s="1"/>
  <c r="C52" i="25"/>
  <c r="E52" i="25" s="1"/>
  <c r="C12" i="25" s="1"/>
  <c r="F12" i="25" s="1"/>
  <c r="C51" i="25"/>
  <c r="E51" i="25" s="1"/>
  <c r="C11" i="25" s="1"/>
  <c r="C50" i="25"/>
  <c r="E50" i="25" s="1"/>
  <c r="C10" i="25" s="1"/>
  <c r="C49" i="25"/>
  <c r="E49" i="25" s="1"/>
  <c r="C9" i="25" s="1"/>
  <c r="C48" i="25"/>
  <c r="E48" i="25" s="1"/>
  <c r="C8" i="25" s="1"/>
  <c r="F22" i="25" l="1"/>
  <c r="F10" i="25"/>
  <c r="F8" i="25"/>
  <c r="C94" i="25"/>
  <c r="C95" i="25" s="1"/>
  <c r="C96" i="25" s="1"/>
  <c r="C97" i="25" s="1"/>
  <c r="C98" i="25" s="1"/>
  <c r="C99" i="25" s="1"/>
  <c r="C100" i="25" s="1"/>
  <c r="F11" i="25"/>
  <c r="F15" i="25"/>
  <c r="F19" i="25"/>
  <c r="F18" i="25"/>
  <c r="F9" i="25"/>
  <c r="F17" i="25"/>
  <c r="F21" i="25"/>
  <c r="F13" i="25"/>
  <c r="C63" i="25"/>
  <c r="F14" i="25"/>
  <c r="E94" i="25"/>
  <c r="I23" i="25" s="1"/>
  <c r="C64" i="25" l="1"/>
  <c r="E63" i="25"/>
  <c r="C23" i="25" s="1"/>
  <c r="F23" i="25" s="1"/>
  <c r="E95" i="25"/>
  <c r="I24" i="25" s="1"/>
  <c r="C65" i="25" l="1"/>
  <c r="E64" i="25"/>
  <c r="C24" i="25" s="1"/>
  <c r="F24" i="25" s="1"/>
  <c r="E96" i="25"/>
  <c r="I25" i="25" s="1"/>
  <c r="C66" i="25" l="1"/>
  <c r="E65" i="25"/>
  <c r="C25" i="25" s="1"/>
  <c r="F25" i="25" s="1"/>
  <c r="E97" i="25"/>
  <c r="I26" i="25" s="1"/>
  <c r="C67" i="25" l="1"/>
  <c r="E66" i="25"/>
  <c r="C26" i="25" s="1"/>
  <c r="F26" i="25"/>
  <c r="E98" i="25"/>
  <c r="I27" i="25" s="1"/>
  <c r="C68" i="25" l="1"/>
  <c r="E67" i="25"/>
  <c r="C27" i="25" s="1"/>
  <c r="F27" i="25" s="1"/>
  <c r="E100" i="25"/>
  <c r="I29" i="25" s="1"/>
  <c r="E99" i="25"/>
  <c r="I28" i="25" s="1"/>
  <c r="C69" i="25" l="1"/>
  <c r="E69" i="25" s="1"/>
  <c r="C29" i="25" s="1"/>
  <c r="F29" i="25" s="1"/>
  <c r="E68" i="25"/>
  <c r="C28" i="25" s="1"/>
  <c r="F28" i="25" s="1"/>
  <c r="E109" i="24" l="1"/>
  <c r="H109" i="24" s="1"/>
  <c r="I8" i="24" s="1"/>
  <c r="E110" i="24"/>
  <c r="H110" i="24" s="1"/>
  <c r="I9" i="24" s="1"/>
  <c r="E111" i="24"/>
  <c r="H111" i="24" s="1"/>
  <c r="I10" i="24" s="1"/>
  <c r="E112" i="24"/>
  <c r="H112" i="24" s="1"/>
  <c r="I11" i="24" s="1"/>
  <c r="E113" i="24"/>
  <c r="H113" i="24" s="1"/>
  <c r="I12" i="24" s="1"/>
  <c r="E114" i="24"/>
  <c r="H114" i="24" s="1"/>
  <c r="I13" i="24" s="1"/>
  <c r="E115" i="24"/>
  <c r="H115" i="24" s="1"/>
  <c r="I14" i="24" s="1"/>
  <c r="E116" i="24"/>
  <c r="H116" i="24" s="1"/>
  <c r="I15" i="24" s="1"/>
  <c r="E117" i="24"/>
  <c r="H117" i="24" s="1"/>
  <c r="I16" i="24" s="1"/>
  <c r="E118" i="24"/>
  <c r="H118" i="24"/>
  <c r="I17" i="24" s="1"/>
  <c r="E119" i="24"/>
  <c r="H119" i="24" s="1"/>
  <c r="I18" i="24" s="1"/>
  <c r="E120" i="24"/>
  <c r="H120" i="24" s="1"/>
  <c r="I19" i="24" s="1"/>
  <c r="E121" i="24"/>
  <c r="H121" i="24" s="1"/>
  <c r="I20" i="24" s="1"/>
  <c r="E122" i="24"/>
  <c r="H122" i="24" s="1"/>
  <c r="I21" i="24" s="1"/>
  <c r="E123" i="24"/>
  <c r="H123" i="24" s="1"/>
  <c r="I22" i="24" s="1"/>
  <c r="E124" i="24"/>
  <c r="H124" i="24" s="1"/>
  <c r="I23" i="24" s="1"/>
  <c r="E125" i="24"/>
  <c r="H125" i="24" s="1"/>
  <c r="I24" i="24" s="1"/>
  <c r="E126" i="24"/>
  <c r="H126" i="24" s="1"/>
  <c r="I25" i="24" s="1"/>
  <c r="E127" i="24"/>
  <c r="H127" i="24" s="1"/>
  <c r="I26" i="24" s="1"/>
  <c r="E128" i="24"/>
  <c r="H128" i="24" s="1"/>
  <c r="I27" i="24" s="1"/>
  <c r="E129" i="24"/>
  <c r="H129" i="24" s="1"/>
  <c r="I28" i="24" s="1"/>
  <c r="E130" i="24"/>
  <c r="H130" i="24" s="1"/>
  <c r="I29" i="24" s="1"/>
  <c r="E79" i="24"/>
  <c r="H79" i="24" s="1"/>
  <c r="F8" i="24" s="1"/>
  <c r="E80" i="24"/>
  <c r="H80" i="24" s="1"/>
  <c r="F9" i="24" s="1"/>
  <c r="E81" i="24"/>
  <c r="H81" i="24"/>
  <c r="F10" i="24" s="1"/>
  <c r="E82" i="24"/>
  <c r="H82" i="24" s="1"/>
  <c r="F11" i="24" s="1"/>
  <c r="E83" i="24"/>
  <c r="H83" i="24" s="1"/>
  <c r="F12" i="24" s="1"/>
  <c r="E84" i="24"/>
  <c r="H84" i="24" s="1"/>
  <c r="F13" i="24" s="1"/>
  <c r="E85" i="24"/>
  <c r="H85" i="24" s="1"/>
  <c r="F14" i="24" s="1"/>
  <c r="E86" i="24"/>
  <c r="H86" i="24" s="1"/>
  <c r="F15" i="24" s="1"/>
  <c r="E87" i="24"/>
  <c r="H87" i="24" s="1"/>
  <c r="F16" i="24" s="1"/>
  <c r="E88" i="24"/>
  <c r="H88" i="24" s="1"/>
  <c r="F17" i="24" s="1"/>
  <c r="E89" i="24"/>
  <c r="H89" i="24"/>
  <c r="F18" i="24" s="1"/>
  <c r="E90" i="24"/>
  <c r="H90" i="24" s="1"/>
  <c r="F19" i="24" s="1"/>
  <c r="E91" i="24"/>
  <c r="H91" i="24" s="1"/>
  <c r="F20" i="24" s="1"/>
  <c r="E92" i="24"/>
  <c r="H92" i="24" s="1"/>
  <c r="F21" i="24" s="1"/>
  <c r="E93" i="24"/>
  <c r="H93" i="24"/>
  <c r="F22" i="24" s="1"/>
  <c r="E94" i="24"/>
  <c r="H94" i="24" s="1"/>
  <c r="F23" i="24" s="1"/>
  <c r="E95" i="24"/>
  <c r="H95" i="24" s="1"/>
  <c r="F24" i="24" s="1"/>
  <c r="E96" i="24"/>
  <c r="H96" i="24" s="1"/>
  <c r="F25" i="24" s="1"/>
  <c r="E97" i="24"/>
  <c r="H97" i="24" s="1"/>
  <c r="F26" i="24" s="1"/>
  <c r="E98" i="24"/>
  <c r="H98" i="24" s="1"/>
  <c r="F27" i="24" s="1"/>
  <c r="E99" i="24"/>
  <c r="H99" i="24" s="1"/>
  <c r="F28" i="24" s="1"/>
  <c r="E100" i="24"/>
  <c r="H100" i="24" s="1"/>
  <c r="F29" i="24" s="1"/>
  <c r="E48" i="24" l="1"/>
  <c r="H48" i="24"/>
  <c r="E49" i="24"/>
  <c r="H49" i="24"/>
  <c r="E50" i="24"/>
  <c r="I50" i="24" s="1"/>
  <c r="C10" i="24" s="1"/>
  <c r="H50" i="24"/>
  <c r="E51" i="24"/>
  <c r="H51" i="24"/>
  <c r="E52" i="24"/>
  <c r="H52" i="24"/>
  <c r="E53" i="24"/>
  <c r="H53" i="24"/>
  <c r="E54" i="24"/>
  <c r="H54" i="24"/>
  <c r="E55" i="24"/>
  <c r="H55" i="24"/>
  <c r="E56" i="24"/>
  <c r="H56" i="24"/>
  <c r="E57" i="24"/>
  <c r="H57" i="24"/>
  <c r="E58" i="24"/>
  <c r="H58" i="24"/>
  <c r="E59" i="24"/>
  <c r="H59" i="24"/>
  <c r="E60" i="24"/>
  <c r="H60" i="24"/>
  <c r="E61" i="24"/>
  <c r="H61" i="24"/>
  <c r="E62" i="24"/>
  <c r="H62" i="24"/>
  <c r="E63" i="24"/>
  <c r="I63" i="24" s="1"/>
  <c r="C23" i="24" s="1"/>
  <c r="H63" i="24"/>
  <c r="E64" i="24"/>
  <c r="H64" i="24"/>
  <c r="E65" i="24"/>
  <c r="H65" i="24"/>
  <c r="E66" i="24"/>
  <c r="H66" i="24"/>
  <c r="E67" i="24"/>
  <c r="I67" i="24" s="1"/>
  <c r="C27" i="24" s="1"/>
  <c r="H67" i="24"/>
  <c r="E68" i="24"/>
  <c r="H68" i="24"/>
  <c r="E69" i="24"/>
  <c r="H69" i="24"/>
  <c r="C79" i="23"/>
  <c r="E79" i="23" s="1"/>
  <c r="I8" i="23" s="1"/>
  <c r="C80" i="23"/>
  <c r="E80" i="23" s="1"/>
  <c r="I9" i="23" s="1"/>
  <c r="C81" i="23"/>
  <c r="E81" i="23" s="1"/>
  <c r="I10" i="23" s="1"/>
  <c r="C82" i="23"/>
  <c r="E82" i="23" s="1"/>
  <c r="I11" i="23" s="1"/>
  <c r="C83" i="23"/>
  <c r="E83" i="23" s="1"/>
  <c r="I12" i="23" s="1"/>
  <c r="C84" i="23"/>
  <c r="E84" i="23" s="1"/>
  <c r="I13" i="23" s="1"/>
  <c r="C85" i="23"/>
  <c r="E85" i="23" s="1"/>
  <c r="I14" i="23" s="1"/>
  <c r="C86" i="23"/>
  <c r="E86" i="23" s="1"/>
  <c r="I15" i="23" s="1"/>
  <c r="C87" i="23"/>
  <c r="E87" i="23" s="1"/>
  <c r="I16" i="23" s="1"/>
  <c r="C88" i="23"/>
  <c r="E88" i="23" s="1"/>
  <c r="I17" i="23" s="1"/>
  <c r="C89" i="23"/>
  <c r="E89" i="23" s="1"/>
  <c r="I18" i="23" s="1"/>
  <c r="C90" i="23"/>
  <c r="E90" i="23" s="1"/>
  <c r="I19" i="23" s="1"/>
  <c r="C91" i="23"/>
  <c r="E91" i="23" s="1"/>
  <c r="I20" i="23" s="1"/>
  <c r="C92" i="23"/>
  <c r="E92" i="23" s="1"/>
  <c r="I21" i="23" s="1"/>
  <c r="C93" i="23"/>
  <c r="E93" i="23" s="1"/>
  <c r="I22" i="23" s="1"/>
  <c r="C94" i="23"/>
  <c r="E94" i="23" s="1"/>
  <c r="I23" i="23" s="1"/>
  <c r="C95" i="23"/>
  <c r="E95" i="23" s="1"/>
  <c r="I24" i="23" s="1"/>
  <c r="C96" i="23"/>
  <c r="E96" i="23" s="1"/>
  <c r="I25" i="23" s="1"/>
  <c r="C97" i="23"/>
  <c r="E97" i="23" s="1"/>
  <c r="I26" i="23" s="1"/>
  <c r="C98" i="23"/>
  <c r="E98" i="23" s="1"/>
  <c r="I27" i="23" s="1"/>
  <c r="C99" i="23"/>
  <c r="E99" i="23" s="1"/>
  <c r="I28" i="23" s="1"/>
  <c r="C100" i="23"/>
  <c r="E100" i="23" s="1"/>
  <c r="I29" i="23" s="1"/>
  <c r="E48" i="23"/>
  <c r="F48" i="23" s="1"/>
  <c r="C8" i="23" s="1"/>
  <c r="E49" i="23"/>
  <c r="F49" i="23" s="1"/>
  <c r="C9" i="23" s="1"/>
  <c r="E50" i="23"/>
  <c r="F50" i="23" s="1"/>
  <c r="C10" i="23" s="1"/>
  <c r="E51" i="23"/>
  <c r="F51" i="23"/>
  <c r="C11" i="23" s="1"/>
  <c r="E52" i="23"/>
  <c r="F52" i="23" s="1"/>
  <c r="C12" i="23" s="1"/>
  <c r="E53" i="23"/>
  <c r="F53" i="23" s="1"/>
  <c r="C13" i="23" s="1"/>
  <c r="E54" i="23"/>
  <c r="F54" i="23" s="1"/>
  <c r="C14" i="23" s="1"/>
  <c r="E55" i="23"/>
  <c r="F55" i="23" s="1"/>
  <c r="C15" i="23" s="1"/>
  <c r="E56" i="23"/>
  <c r="F56" i="23" s="1"/>
  <c r="C16" i="23" s="1"/>
  <c r="E57" i="23"/>
  <c r="F57" i="23" s="1"/>
  <c r="C17" i="23" s="1"/>
  <c r="E58" i="23"/>
  <c r="F58" i="23" s="1"/>
  <c r="C18" i="23" s="1"/>
  <c r="E59" i="23"/>
  <c r="F59" i="23"/>
  <c r="C19" i="23" s="1"/>
  <c r="E60" i="23"/>
  <c r="F60" i="23" s="1"/>
  <c r="C20" i="23" s="1"/>
  <c r="E61" i="23"/>
  <c r="F61" i="23" s="1"/>
  <c r="C21" i="23" s="1"/>
  <c r="E62" i="23"/>
  <c r="F62" i="23" s="1"/>
  <c r="C22" i="23" s="1"/>
  <c r="E63" i="23"/>
  <c r="F63" i="23" s="1"/>
  <c r="C23" i="23" s="1"/>
  <c r="E64" i="23"/>
  <c r="F64" i="23" s="1"/>
  <c r="C24" i="23" s="1"/>
  <c r="E65" i="23"/>
  <c r="F65" i="23" s="1"/>
  <c r="C25" i="23" s="1"/>
  <c r="E66" i="23"/>
  <c r="F66" i="23" s="1"/>
  <c r="C26" i="23" s="1"/>
  <c r="F26" i="23" s="1"/>
  <c r="E67" i="23"/>
  <c r="F67" i="23" s="1"/>
  <c r="C27" i="23" s="1"/>
  <c r="E68" i="23"/>
  <c r="F68" i="23" s="1"/>
  <c r="C28" i="23" s="1"/>
  <c r="F28" i="23" s="1"/>
  <c r="E69" i="23"/>
  <c r="F69" i="23" s="1"/>
  <c r="C29" i="23" s="1"/>
  <c r="F29" i="23" s="1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F9" i="23" l="1"/>
  <c r="F8" i="23"/>
  <c r="I51" i="24"/>
  <c r="C11" i="24" s="1"/>
  <c r="F25" i="23"/>
  <c r="I68" i="24"/>
  <c r="C28" i="24" s="1"/>
  <c r="F24" i="23"/>
  <c r="I59" i="24"/>
  <c r="C19" i="24" s="1"/>
  <c r="I57" i="24"/>
  <c r="C17" i="24" s="1"/>
  <c r="I55" i="24"/>
  <c r="C15" i="24" s="1"/>
  <c r="I66" i="24"/>
  <c r="C26" i="24" s="1"/>
  <c r="I60" i="24"/>
  <c r="C20" i="24" s="1"/>
  <c r="I56" i="24"/>
  <c r="C16" i="24" s="1"/>
  <c r="I52" i="24"/>
  <c r="C12" i="24" s="1"/>
  <c r="I69" i="24"/>
  <c r="C29" i="24" s="1"/>
  <c r="I62" i="24"/>
  <c r="C22" i="24" s="1"/>
  <c r="I53" i="24"/>
  <c r="C13" i="24" s="1"/>
  <c r="I65" i="24"/>
  <c r="C25" i="24" s="1"/>
  <c r="I58" i="24"/>
  <c r="C18" i="24" s="1"/>
  <c r="I49" i="24"/>
  <c r="C9" i="24" s="1"/>
  <c r="I64" i="24"/>
  <c r="C24" i="24" s="1"/>
  <c r="I61" i="24"/>
  <c r="C21" i="24" s="1"/>
  <c r="I54" i="24"/>
  <c r="C14" i="24" s="1"/>
  <c r="I48" i="24"/>
  <c r="C8" i="24" s="1"/>
  <c r="F10" i="23"/>
  <c r="F14" i="23"/>
  <c r="F27" i="23"/>
  <c r="F13" i="23"/>
  <c r="F12" i="23"/>
  <c r="F16" i="23"/>
  <c r="F15" i="23"/>
  <c r="F11" i="23"/>
  <c r="D79" i="21"/>
  <c r="J79" i="21"/>
  <c r="P79" i="21" s="1"/>
  <c r="I8" i="21" s="1"/>
  <c r="D80" i="21"/>
  <c r="J80" i="21"/>
  <c r="D81" i="21"/>
  <c r="J81" i="21"/>
  <c r="D82" i="21"/>
  <c r="J82" i="21"/>
  <c r="D83" i="21"/>
  <c r="J83" i="21"/>
  <c r="D84" i="21"/>
  <c r="P84" i="21" s="1"/>
  <c r="I13" i="21" s="1"/>
  <c r="J84" i="21"/>
  <c r="D85" i="21"/>
  <c r="J85" i="21"/>
  <c r="D86" i="21"/>
  <c r="J86" i="21"/>
  <c r="P86" i="21" s="1"/>
  <c r="I15" i="21" s="1"/>
  <c r="D87" i="21"/>
  <c r="J87" i="21"/>
  <c r="P87" i="21" s="1"/>
  <c r="I16" i="21" s="1"/>
  <c r="D88" i="21"/>
  <c r="J88" i="21"/>
  <c r="D89" i="21"/>
  <c r="J89" i="21"/>
  <c r="P89" i="21" s="1"/>
  <c r="I18" i="21" s="1"/>
  <c r="D90" i="21"/>
  <c r="J90" i="21"/>
  <c r="D91" i="21"/>
  <c r="J91" i="21"/>
  <c r="D92" i="21"/>
  <c r="J92" i="21"/>
  <c r="D93" i="21"/>
  <c r="J93" i="21"/>
  <c r="D94" i="21"/>
  <c r="J94" i="21"/>
  <c r="P94" i="21"/>
  <c r="I23" i="21" s="1"/>
  <c r="D95" i="21"/>
  <c r="J95" i="21"/>
  <c r="P95" i="21" s="1"/>
  <c r="I24" i="21" s="1"/>
  <c r="D96" i="21"/>
  <c r="J96" i="21"/>
  <c r="D97" i="21"/>
  <c r="J97" i="21"/>
  <c r="P97" i="21" s="1"/>
  <c r="I26" i="21" s="1"/>
  <c r="D98" i="21"/>
  <c r="J98" i="21"/>
  <c r="D99" i="21"/>
  <c r="J99" i="21"/>
  <c r="D100" i="21"/>
  <c r="J100" i="21"/>
  <c r="P100" i="21" s="1"/>
  <c r="I29" i="21" s="1"/>
  <c r="D48" i="21"/>
  <c r="J48" i="21"/>
  <c r="D49" i="21"/>
  <c r="J49" i="21"/>
  <c r="D50" i="21"/>
  <c r="J50" i="21"/>
  <c r="D51" i="21"/>
  <c r="J51" i="21"/>
  <c r="D52" i="21"/>
  <c r="J52" i="21"/>
  <c r="D53" i="21"/>
  <c r="J53" i="21"/>
  <c r="D54" i="21"/>
  <c r="J54" i="21"/>
  <c r="D55" i="21"/>
  <c r="J55" i="21"/>
  <c r="P55" i="21" s="1"/>
  <c r="F15" i="21" s="1"/>
  <c r="D56" i="21"/>
  <c r="J56" i="21"/>
  <c r="D57" i="21"/>
  <c r="J57" i="21"/>
  <c r="D58" i="21"/>
  <c r="J58" i="21"/>
  <c r="D59" i="21"/>
  <c r="J59" i="21"/>
  <c r="D60" i="21"/>
  <c r="J60" i="21"/>
  <c r="D61" i="21"/>
  <c r="J61" i="21"/>
  <c r="P61" i="21" s="1"/>
  <c r="F21" i="21" s="1"/>
  <c r="D62" i="21"/>
  <c r="J62" i="21"/>
  <c r="D63" i="21"/>
  <c r="J63" i="21"/>
  <c r="P63" i="21" s="1"/>
  <c r="F23" i="21" s="1"/>
  <c r="D64" i="21"/>
  <c r="J64" i="21"/>
  <c r="D65" i="21"/>
  <c r="J65" i="21"/>
  <c r="D66" i="21"/>
  <c r="J66" i="21"/>
  <c r="D67" i="21"/>
  <c r="J67" i="21"/>
  <c r="D68" i="21"/>
  <c r="J68" i="21"/>
  <c r="D69" i="21"/>
  <c r="J69" i="21"/>
  <c r="N57" i="20"/>
  <c r="O57" i="20"/>
  <c r="P57" i="20"/>
  <c r="Q57" i="20"/>
  <c r="R57" i="20"/>
  <c r="S57" i="20"/>
  <c r="T57" i="20"/>
  <c r="U57" i="20"/>
  <c r="V57" i="20"/>
  <c r="B78" i="20"/>
  <c r="B58" i="20" s="1"/>
  <c r="C78" i="20"/>
  <c r="T78" i="20" s="1"/>
  <c r="D78" i="20"/>
  <c r="R78" i="20" s="1"/>
  <c r="O78" i="20"/>
  <c r="P78" i="20"/>
  <c r="Q78" i="20"/>
  <c r="C47" i="20"/>
  <c r="D47" i="20" s="1"/>
  <c r="F7" i="17"/>
  <c r="F8" i="17"/>
  <c r="F9" i="17"/>
  <c r="F14" i="17"/>
  <c r="F24" i="17"/>
  <c r="F25" i="17"/>
  <c r="F26" i="17"/>
  <c r="F27" i="17"/>
  <c r="F28" i="17"/>
  <c r="F29" i="17"/>
  <c r="P57" i="21" l="1"/>
  <c r="F17" i="21" s="1"/>
  <c r="I8" i="20"/>
  <c r="F8" i="20" s="1"/>
  <c r="P82" i="21"/>
  <c r="I11" i="21" s="1"/>
  <c r="P98" i="21"/>
  <c r="I27" i="21" s="1"/>
  <c r="P96" i="21"/>
  <c r="I25" i="21" s="1"/>
  <c r="P91" i="21"/>
  <c r="I20" i="21" s="1"/>
  <c r="P81" i="21"/>
  <c r="I10" i="21" s="1"/>
  <c r="S78" i="20"/>
  <c r="N78" i="20"/>
  <c r="F17" i="23"/>
  <c r="P99" i="21"/>
  <c r="I28" i="21" s="1"/>
  <c r="P92" i="21"/>
  <c r="I21" i="21" s="1"/>
  <c r="P90" i="21"/>
  <c r="I19" i="21" s="1"/>
  <c r="P88" i="21"/>
  <c r="I17" i="21" s="1"/>
  <c r="P83" i="21"/>
  <c r="I12" i="21" s="1"/>
  <c r="P93" i="21"/>
  <c r="I22" i="21" s="1"/>
  <c r="P85" i="21"/>
  <c r="I14" i="21" s="1"/>
  <c r="P80" i="21"/>
  <c r="I9" i="21" s="1"/>
  <c r="P66" i="21"/>
  <c r="F26" i="21" s="1"/>
  <c r="P53" i="21"/>
  <c r="F13" i="21" s="1"/>
  <c r="P49" i="21"/>
  <c r="F9" i="21" s="1"/>
  <c r="P69" i="21"/>
  <c r="F29" i="21" s="1"/>
  <c r="P65" i="21"/>
  <c r="F25" i="21" s="1"/>
  <c r="P54" i="21"/>
  <c r="F14" i="21" s="1"/>
  <c r="P50" i="21"/>
  <c r="F10" i="21" s="1"/>
  <c r="P67" i="21"/>
  <c r="F27" i="21" s="1"/>
  <c r="P59" i="21"/>
  <c r="F19" i="21" s="1"/>
  <c r="P62" i="21"/>
  <c r="F22" i="21" s="1"/>
  <c r="P58" i="21"/>
  <c r="F18" i="21" s="1"/>
  <c r="P51" i="21"/>
  <c r="F11" i="21" s="1"/>
  <c r="P64" i="21"/>
  <c r="F24" i="21" s="1"/>
  <c r="P56" i="21"/>
  <c r="F16" i="21" s="1"/>
  <c r="P48" i="21"/>
  <c r="F8" i="21" s="1"/>
  <c r="P68" i="21"/>
  <c r="F28" i="21" s="1"/>
  <c r="P60" i="21"/>
  <c r="F20" i="21" s="1"/>
  <c r="P52" i="21"/>
  <c r="F12" i="21" s="1"/>
  <c r="V78" i="20"/>
  <c r="I29" i="20" s="1"/>
  <c r="F29" i="20" s="1"/>
  <c r="C58" i="20"/>
  <c r="U78" i="20"/>
  <c r="N58" i="20"/>
  <c r="O58" i="20"/>
  <c r="B59" i="20"/>
  <c r="P58" i="20"/>
  <c r="D58" i="20"/>
  <c r="I15" i="17"/>
  <c r="I10" i="17"/>
  <c r="F18" i="23" l="1"/>
  <c r="R58" i="20"/>
  <c r="D59" i="20"/>
  <c r="S58" i="20"/>
  <c r="Q58" i="20"/>
  <c r="P59" i="20"/>
  <c r="B60" i="20"/>
  <c r="N59" i="20"/>
  <c r="O59" i="20"/>
  <c r="V58" i="20"/>
  <c r="T58" i="20"/>
  <c r="U58" i="20"/>
  <c r="C59" i="20"/>
  <c r="I11" i="17"/>
  <c r="F10" i="17"/>
  <c r="I16" i="17"/>
  <c r="F15" i="17"/>
  <c r="F19" i="23" l="1"/>
  <c r="I9" i="20"/>
  <c r="F9" i="20" s="1"/>
  <c r="T59" i="20"/>
  <c r="U59" i="20"/>
  <c r="C60" i="20"/>
  <c r="V59" i="20"/>
  <c r="N60" i="20"/>
  <c r="O60" i="20"/>
  <c r="P60" i="20"/>
  <c r="B61" i="20"/>
  <c r="Q59" i="20"/>
  <c r="S59" i="20"/>
  <c r="R59" i="20"/>
  <c r="D60" i="20"/>
  <c r="I17" i="17"/>
  <c r="F16" i="17"/>
  <c r="I12" i="17"/>
  <c r="F11" i="17"/>
  <c r="F20" i="23" l="1"/>
  <c r="I10" i="20"/>
  <c r="F10" i="20" s="1"/>
  <c r="R60" i="20"/>
  <c r="D61" i="20"/>
  <c r="Q60" i="20"/>
  <c r="S60" i="20"/>
  <c r="P61" i="20"/>
  <c r="B62" i="20"/>
  <c r="N61" i="20"/>
  <c r="O61" i="20"/>
  <c r="V60" i="20"/>
  <c r="T60" i="20"/>
  <c r="C61" i="20"/>
  <c r="U60" i="20"/>
  <c r="I13" i="17"/>
  <c r="F13" i="17" s="1"/>
  <c r="F12" i="17"/>
  <c r="I18" i="17"/>
  <c r="F17" i="17"/>
  <c r="I11" i="20" l="1"/>
  <c r="F11" i="20" s="1"/>
  <c r="F21" i="23"/>
  <c r="T61" i="20"/>
  <c r="V61" i="20"/>
  <c r="C62" i="20"/>
  <c r="U61" i="20"/>
  <c r="N62" i="20"/>
  <c r="B63" i="20"/>
  <c r="O62" i="20"/>
  <c r="P62" i="20"/>
  <c r="Q61" i="20"/>
  <c r="R61" i="20"/>
  <c r="S61" i="20"/>
  <c r="D62" i="20"/>
  <c r="I19" i="17"/>
  <c r="F18" i="17"/>
  <c r="F22" i="23" l="1"/>
  <c r="F23" i="23"/>
  <c r="I12" i="20"/>
  <c r="F12" i="20" s="1"/>
  <c r="R62" i="20"/>
  <c r="D63" i="20"/>
  <c r="S62" i="20"/>
  <c r="Q62" i="20"/>
  <c r="P63" i="20"/>
  <c r="B64" i="20"/>
  <c r="O63" i="20"/>
  <c r="N63" i="20"/>
  <c r="V62" i="20"/>
  <c r="T62" i="20"/>
  <c r="C63" i="20"/>
  <c r="U62" i="20"/>
  <c r="I20" i="17"/>
  <c r="F19" i="17"/>
  <c r="I13" i="20" l="1"/>
  <c r="F13" i="20" s="1"/>
  <c r="T63" i="20"/>
  <c r="U63" i="20"/>
  <c r="V63" i="20"/>
  <c r="C64" i="20"/>
  <c r="N64" i="20"/>
  <c r="B65" i="20"/>
  <c r="O64" i="20"/>
  <c r="P64" i="20"/>
  <c r="D64" i="20"/>
  <c r="Q63" i="20"/>
  <c r="R63" i="20"/>
  <c r="S63" i="20"/>
  <c r="I21" i="17"/>
  <c r="F20" i="17"/>
  <c r="I14" i="20" l="1"/>
  <c r="F14" i="20" s="1"/>
  <c r="V64" i="20"/>
  <c r="T64" i="20"/>
  <c r="C65" i="20"/>
  <c r="U64" i="20"/>
  <c r="P65" i="20"/>
  <c r="B66" i="20"/>
  <c r="N65" i="20"/>
  <c r="O65" i="20"/>
  <c r="R64" i="20"/>
  <c r="D65" i="20"/>
  <c r="Q64" i="20"/>
  <c r="S64" i="20"/>
  <c r="I22" i="17"/>
  <c r="F21" i="17"/>
  <c r="I15" i="20" l="1"/>
  <c r="F15" i="20" s="1"/>
  <c r="T65" i="20"/>
  <c r="C66" i="20"/>
  <c r="U65" i="20"/>
  <c r="V65" i="20"/>
  <c r="S65" i="20"/>
  <c r="D66" i="20"/>
  <c r="Q65" i="20"/>
  <c r="R65" i="20"/>
  <c r="N66" i="20"/>
  <c r="P66" i="20"/>
  <c r="B67" i="20"/>
  <c r="O66" i="20"/>
  <c r="I23" i="17"/>
  <c r="F23" i="17" s="1"/>
  <c r="F22" i="17"/>
  <c r="I16" i="20" l="1"/>
  <c r="F16" i="20" s="1"/>
  <c r="P67" i="20"/>
  <c r="B68" i="20"/>
  <c r="N67" i="20"/>
  <c r="O67" i="20"/>
  <c r="R66" i="20"/>
  <c r="D67" i="20"/>
  <c r="Q66" i="20"/>
  <c r="S66" i="20"/>
  <c r="V66" i="20"/>
  <c r="U66" i="20"/>
  <c r="T66" i="20"/>
  <c r="C67" i="20"/>
  <c r="I17" i="20" l="1"/>
  <c r="F17" i="20" s="1"/>
  <c r="T67" i="20"/>
  <c r="C68" i="20"/>
  <c r="U67" i="20"/>
  <c r="V67" i="20"/>
  <c r="R67" i="20"/>
  <c r="S67" i="20"/>
  <c r="D68" i="20"/>
  <c r="Q67" i="20"/>
  <c r="N68" i="20"/>
  <c r="O68" i="20"/>
  <c r="P68" i="20"/>
  <c r="B69" i="20"/>
  <c r="I18" i="20" l="1"/>
  <c r="F18" i="20" s="1"/>
  <c r="P69" i="20"/>
  <c r="B70" i="20"/>
  <c r="N69" i="20"/>
  <c r="O69" i="20"/>
  <c r="R68" i="20"/>
  <c r="D69" i="20"/>
  <c r="Q68" i="20"/>
  <c r="S68" i="20"/>
  <c r="V68" i="20"/>
  <c r="T68" i="20"/>
  <c r="C69" i="20"/>
  <c r="U68" i="20"/>
  <c r="I19" i="20" l="1"/>
  <c r="F19" i="20" s="1"/>
  <c r="T69" i="20"/>
  <c r="V69" i="20"/>
  <c r="C70" i="20"/>
  <c r="U69" i="20"/>
  <c r="Q69" i="20"/>
  <c r="R69" i="20"/>
  <c r="S69" i="20"/>
  <c r="D70" i="20"/>
  <c r="N70" i="20"/>
  <c r="B71" i="20"/>
  <c r="O70" i="20"/>
  <c r="P70" i="20"/>
  <c r="I20" i="20" l="1"/>
  <c r="F20" i="20" s="1"/>
  <c r="R70" i="20"/>
  <c r="D71" i="20"/>
  <c r="S70" i="20"/>
  <c r="Q70" i="20"/>
  <c r="P71" i="20"/>
  <c r="B72" i="20"/>
  <c r="O71" i="20"/>
  <c r="N71" i="20"/>
  <c r="V70" i="20"/>
  <c r="T70" i="20"/>
  <c r="C71" i="20"/>
  <c r="U70" i="20"/>
  <c r="I21" i="20" l="1"/>
  <c r="F21" i="20" s="1"/>
  <c r="T71" i="20"/>
  <c r="U71" i="20"/>
  <c r="V71" i="20"/>
  <c r="C72" i="20"/>
  <c r="N72" i="20"/>
  <c r="B73" i="20"/>
  <c r="O72" i="20"/>
  <c r="P72" i="20"/>
  <c r="D72" i="20"/>
  <c r="Q71" i="20"/>
  <c r="R71" i="20"/>
  <c r="S71" i="20"/>
  <c r="I22" i="20" s="1"/>
  <c r="F22" i="20" s="1"/>
  <c r="V72" i="20" l="1"/>
  <c r="T72" i="20"/>
  <c r="C73" i="20"/>
  <c r="U72" i="20"/>
  <c r="P73" i="20"/>
  <c r="B74" i="20"/>
  <c r="N73" i="20"/>
  <c r="O73" i="20"/>
  <c r="R72" i="20"/>
  <c r="D73" i="20"/>
  <c r="Q72" i="20"/>
  <c r="S72" i="20"/>
  <c r="I23" i="20" l="1"/>
  <c r="F23" i="20" s="1"/>
  <c r="T73" i="20"/>
  <c r="C74" i="20"/>
  <c r="U73" i="20"/>
  <c r="V73" i="20"/>
  <c r="S73" i="20"/>
  <c r="D74" i="20"/>
  <c r="Q73" i="20"/>
  <c r="R73" i="20"/>
  <c r="N74" i="20"/>
  <c r="P74" i="20"/>
  <c r="B75" i="20"/>
  <c r="O74" i="20"/>
  <c r="I24" i="20" l="1"/>
  <c r="F24" i="20" s="1"/>
  <c r="P75" i="20"/>
  <c r="B76" i="20"/>
  <c r="N75" i="20"/>
  <c r="O75" i="20"/>
  <c r="R74" i="20"/>
  <c r="D75" i="20"/>
  <c r="Q74" i="20"/>
  <c r="I25" i="20" s="1"/>
  <c r="F25" i="20" s="1"/>
  <c r="S74" i="20"/>
  <c r="V74" i="20"/>
  <c r="U74" i="20"/>
  <c r="C75" i="20"/>
  <c r="T74" i="20"/>
  <c r="T75" i="20" l="1"/>
  <c r="C76" i="20"/>
  <c r="U75" i="20"/>
  <c r="V75" i="20"/>
  <c r="R75" i="20"/>
  <c r="S75" i="20"/>
  <c r="D76" i="20"/>
  <c r="Q75" i="20"/>
  <c r="N76" i="20"/>
  <c r="O76" i="20"/>
  <c r="P76" i="20"/>
  <c r="B77" i="20"/>
  <c r="I26" i="20" l="1"/>
  <c r="F26" i="20" s="1"/>
  <c r="P77" i="20"/>
  <c r="N77" i="20"/>
  <c r="O77" i="20"/>
  <c r="R76" i="20"/>
  <c r="D77" i="20"/>
  <c r="Q76" i="20"/>
  <c r="S76" i="20"/>
  <c r="V76" i="20"/>
  <c r="I27" i="20" s="1"/>
  <c r="F27" i="20" s="1"/>
  <c r="T76" i="20"/>
  <c r="C77" i="20"/>
  <c r="U76" i="20"/>
  <c r="Q77" i="20" l="1"/>
  <c r="R77" i="20"/>
  <c r="S77" i="20"/>
  <c r="T77" i="20"/>
  <c r="V77" i="20"/>
  <c r="U77" i="20"/>
  <c r="I28" i="20" l="1"/>
  <c r="F28" i="20" s="1"/>
</calcChain>
</file>

<file path=xl/sharedStrings.xml><?xml version="1.0" encoding="utf-8"?>
<sst xmlns="http://schemas.openxmlformats.org/spreadsheetml/2006/main" count="651" uniqueCount="136">
  <si>
    <t>MedPro</t>
  </si>
  <si>
    <t>Production</t>
  </si>
  <si>
    <t>bcm</t>
  </si>
  <si>
    <t>year</t>
  </si>
  <si>
    <t>Data from the source</t>
  </si>
  <si>
    <t>Interpolation</t>
  </si>
  <si>
    <t>Extrapolation</t>
  </si>
  <si>
    <t>Algerian Ministry</t>
  </si>
  <si>
    <t>Demand</t>
  </si>
  <si>
    <t>Potential exports</t>
  </si>
  <si>
    <t>LNG shares</t>
  </si>
  <si>
    <t>%</t>
  </si>
  <si>
    <t>pipe exports</t>
  </si>
  <si>
    <t>IEA</t>
  </si>
  <si>
    <t>Calculation result</t>
  </si>
  <si>
    <t>Liquefaction capacity</t>
  </si>
  <si>
    <t>LNG exports</t>
  </si>
  <si>
    <t>Greenstream capacity</t>
  </si>
  <si>
    <t>GWh/d</t>
  </si>
  <si>
    <t>Pipe exports</t>
  </si>
  <si>
    <t>Mott MacDonald's</t>
  </si>
  <si>
    <t>Exports/production</t>
  </si>
  <si>
    <t>Historical data OPEP</t>
  </si>
  <si>
    <t>exports</t>
  </si>
  <si>
    <t>Turkmenistan demand</t>
  </si>
  <si>
    <t>10-y extrapolation</t>
  </si>
  <si>
    <t>20-y extrapolation</t>
  </si>
  <si>
    <t>average</t>
  </si>
  <si>
    <t>Turkmenistan production</t>
  </si>
  <si>
    <t xml:space="preserve">IEA 08 </t>
  </si>
  <si>
    <t>IEA 09</t>
  </si>
  <si>
    <t>IEA 09 450</t>
  </si>
  <si>
    <t>IEA 10 NP</t>
  </si>
  <si>
    <t>to Russia</t>
  </si>
  <si>
    <t>to China</t>
  </si>
  <si>
    <t>to Iran</t>
  </si>
  <si>
    <t>Maximum scenario</t>
  </si>
  <si>
    <t>minimum</t>
  </si>
  <si>
    <t>maximum</t>
  </si>
  <si>
    <t>Daily Average LNG imports</t>
  </si>
  <si>
    <t>Average</t>
  </si>
  <si>
    <t>LNG production</t>
  </si>
  <si>
    <t>Atlantic basin</t>
  </si>
  <si>
    <t>Middle East</t>
  </si>
  <si>
    <t>Pacific Basin</t>
  </si>
  <si>
    <t>To EU</t>
  </si>
  <si>
    <t>To NON-EU</t>
  </si>
  <si>
    <t>Flexible</t>
  </si>
  <si>
    <t>Atlantic Basin</t>
  </si>
  <si>
    <t>EU</t>
  </si>
  <si>
    <t>Atlantic</t>
  </si>
  <si>
    <t>Non EU</t>
  </si>
  <si>
    <t>Pacific</t>
  </si>
  <si>
    <t>Institute of Energy Strategy, Alexey Gromov 2011</t>
  </si>
  <si>
    <t>Russian exports to Europe (max)</t>
  </si>
  <si>
    <t>Contract volumes and supply volumes of Russian gas to Europe</t>
  </si>
  <si>
    <t>Institute of Energy Strategy</t>
  </si>
  <si>
    <t>Source:</t>
  </si>
  <si>
    <t>Data:</t>
  </si>
  <si>
    <t>(bcm)</t>
  </si>
  <si>
    <t>-</t>
  </si>
  <si>
    <t>MINIMUM SCENARIO</t>
  </si>
  <si>
    <t>INTERMEDIATE SCENARIO</t>
  </si>
  <si>
    <t>MAXIMUM SCENARIO</t>
  </si>
  <si>
    <t>Color code</t>
  </si>
  <si>
    <t>total</t>
  </si>
  <si>
    <t>GIIGNL: "the LNG industry"</t>
  </si>
  <si>
    <t>Destination clauses on existing contracts (2014):</t>
  </si>
  <si>
    <t>Split of the production depending on the destination clauses:</t>
  </si>
  <si>
    <t>Minimum: no gas from Turkmenistan</t>
  </si>
  <si>
    <t>Calculated below</t>
  </si>
  <si>
    <t>several</t>
  </si>
  <si>
    <t>CALCULATION OF THE INTERMEDIATE SCENARIO</t>
  </si>
  <si>
    <t>based on historical; calculated below</t>
  </si>
  <si>
    <t>Calculation below</t>
  </si>
  <si>
    <t>CALCULATION OF THE MINIMUM SCENARIO</t>
  </si>
  <si>
    <t>CALCULATION OF THE MAXIMUM SCENARIO</t>
  </si>
  <si>
    <t>Turkmenistan exports (own elaboration)</t>
  </si>
  <si>
    <t>calculated below</t>
  </si>
  <si>
    <t>(GWh/d)</t>
  </si>
  <si>
    <t>GASSCO</t>
  </si>
  <si>
    <t>GWh/y</t>
  </si>
  <si>
    <t>Minimum exports</t>
  </si>
  <si>
    <t>Maximum exports</t>
  </si>
  <si>
    <t>average of min and max</t>
  </si>
  <si>
    <t>to Europe</t>
  </si>
  <si>
    <t>(in GWh/y)</t>
  </si>
  <si>
    <t>COUNTRY</t>
  </si>
  <si>
    <t>AT</t>
  </si>
  <si>
    <t>BE</t>
  </si>
  <si>
    <t>BG</t>
  </si>
  <si>
    <t>HR</t>
  </si>
  <si>
    <t>CZ</t>
  </si>
  <si>
    <t>DK</t>
  </si>
  <si>
    <t>EE</t>
  </si>
  <si>
    <t>FI</t>
  </si>
  <si>
    <t>FR</t>
  </si>
  <si>
    <t>DE</t>
  </si>
  <si>
    <t>GR</t>
  </si>
  <si>
    <t>HU</t>
  </si>
  <si>
    <t>IE</t>
  </si>
  <si>
    <t>IT</t>
  </si>
  <si>
    <t>LV</t>
  </si>
  <si>
    <t>LT</t>
  </si>
  <si>
    <t>LU</t>
  </si>
  <si>
    <t>NL</t>
  </si>
  <si>
    <t>PL</t>
  </si>
  <si>
    <t>PT</t>
  </si>
  <si>
    <t>RO</t>
  </si>
  <si>
    <t>RS</t>
  </si>
  <si>
    <t>SK</t>
  </si>
  <si>
    <t>SI</t>
  </si>
  <si>
    <t>ES</t>
  </si>
  <si>
    <t>SE</t>
  </si>
  <si>
    <t>CH</t>
  </si>
  <si>
    <t>UK</t>
  </si>
  <si>
    <t>CY</t>
  </si>
  <si>
    <t>MK</t>
  </si>
  <si>
    <t>MT</t>
  </si>
  <si>
    <t>BH</t>
  </si>
  <si>
    <t>Conventional Production - Yearly figures - FID scenario</t>
  </si>
  <si>
    <t>Conventional Production - Yearly figures - NON FID scenario</t>
  </si>
  <si>
    <t xml:space="preserve">Biogas in the transmission system - Yearly figures </t>
  </si>
  <si>
    <t xml:space="preserve">Biogas in the distribution system - Yearly figures </t>
  </si>
  <si>
    <t xml:space="preserve">Unconventional production - Yearly figures </t>
  </si>
  <si>
    <t>Content</t>
  </si>
  <si>
    <t>Norway - pipeline imports</t>
  </si>
  <si>
    <t>Algeria - pipeline imports</t>
  </si>
  <si>
    <t>Libya - pipeline imports</t>
  </si>
  <si>
    <t>Russia - pipeline imports</t>
  </si>
  <si>
    <t>Azerbaijan - pipeline imports</t>
  </si>
  <si>
    <t>Turkmenistan - pipeline imports</t>
  </si>
  <si>
    <t>LNG imports</t>
  </si>
  <si>
    <t>Supply potential scenarios</t>
  </si>
  <si>
    <t>Indigenous production - National production - Unconventional gas - Biogas</t>
  </si>
  <si>
    <t>Indigenous Production 2015-2035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</si>
</sst>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2"/>
      <color rgb="FF173262"/>
      <name val="Calibri"/>
      <family val="2"/>
      <scheme val="minor"/>
    </font>
    <font>
      <b/>
      <sz val="12"/>
      <color rgb="FF173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6"/>
      <name val="Verdana"/>
      <family val="2"/>
    </font>
    <font>
      <sz val="11"/>
      <color indexed="8"/>
      <name val="Calibri"/>
      <family val="2"/>
      <scheme val="minor"/>
    </font>
    <font>
      <b/>
      <i/>
      <sz val="14"/>
      <name val="Verdana"/>
      <family val="2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B9CCE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rgb="FF1F4484"/>
      </top>
      <bottom style="medium">
        <color rgb="FF1F4484"/>
      </bottom>
      <diagonal/>
    </border>
    <border>
      <left/>
      <right/>
      <top/>
      <bottom style="medium">
        <color rgb="FF1F448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75">
    <xf numFmtId="0" fontId="0" fillId="0" borderId="0" xfId="0"/>
    <xf numFmtId="164" fontId="0" fillId="0" borderId="0" xfId="0" applyNumberFormat="1"/>
    <xf numFmtId="164" fontId="1" fillId="2" borderId="0" xfId="0" applyNumberFormat="1" applyFont="1" applyFill="1"/>
    <xf numFmtId="164" fontId="1" fillId="3" borderId="0" xfId="0" applyNumberFormat="1" applyFont="1" applyFill="1"/>
    <xf numFmtId="0" fontId="0" fillId="4" borderId="0" xfId="0" applyFill="1"/>
    <xf numFmtId="0" fontId="0" fillId="0" borderId="0" xfId="0" applyAlignment="1"/>
    <xf numFmtId="3" fontId="0" fillId="0" borderId="0" xfId="0" applyNumberFormat="1"/>
    <xf numFmtId="3" fontId="0" fillId="4" borderId="0" xfId="0" applyNumberFormat="1" applyFill="1"/>
    <xf numFmtId="1" fontId="0" fillId="4" borderId="0" xfId="0" applyNumberFormat="1" applyFill="1"/>
    <xf numFmtId="9" fontId="0" fillId="0" borderId="0" xfId="0" applyNumberFormat="1"/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5" borderId="0" xfId="0" applyFont="1" applyFill="1" applyAlignment="1">
      <alignment horizontal="justify" vertical="center" wrapText="1"/>
    </xf>
    <xf numFmtId="9" fontId="3" fillId="5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9" fontId="3" fillId="0" borderId="0" xfId="0" applyNumberFormat="1" applyFont="1" applyAlignment="1">
      <alignment horizontal="center" vertical="center" wrapText="1"/>
    </xf>
    <xf numFmtId="0" fontId="4" fillId="5" borderId="2" xfId="0" applyFont="1" applyFill="1" applyBorder="1" applyAlignment="1">
      <alignment horizontal="justify" vertical="center" wrapText="1"/>
    </xf>
    <xf numFmtId="9" fontId="3" fillId="5" borderId="2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5" fillId="0" borderId="3" xfId="0" applyFont="1" applyBorder="1"/>
    <xf numFmtId="0" fontId="0" fillId="0" borderId="3" xfId="0" applyBorder="1"/>
    <xf numFmtId="165" fontId="1" fillId="2" borderId="3" xfId="0" applyNumberFormat="1" applyFont="1" applyFill="1" applyBorder="1"/>
    <xf numFmtId="165" fontId="0" fillId="0" borderId="3" xfId="0" applyNumberFormat="1" applyBorder="1"/>
    <xf numFmtId="165" fontId="1" fillId="3" borderId="3" xfId="0" applyNumberFormat="1" applyFont="1" applyFill="1" applyBorder="1"/>
    <xf numFmtId="0" fontId="5" fillId="0" borderId="3" xfId="0" applyFont="1" applyBorder="1" applyAlignment="1">
      <alignment wrapText="1"/>
    </xf>
    <xf numFmtId="164" fontId="0" fillId="4" borderId="3" xfId="0" applyNumberFormat="1" applyFill="1" applyBorder="1"/>
    <xf numFmtId="0" fontId="0" fillId="0" borderId="3" xfId="0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1" fontId="0" fillId="4" borderId="3" xfId="0" applyNumberFormat="1" applyFill="1" applyBorder="1"/>
    <xf numFmtId="0" fontId="0" fillId="0" borderId="3" xfId="0" applyBorder="1" applyAlignment="1">
      <alignment horizontal="center" vertical="center"/>
    </xf>
    <xf numFmtId="164" fontId="1" fillId="3" borderId="3" xfId="0" applyNumberFormat="1" applyFont="1" applyFill="1" applyBorder="1"/>
    <xf numFmtId="0" fontId="0" fillId="4" borderId="3" xfId="0" applyFill="1" applyBorder="1"/>
    <xf numFmtId="164" fontId="1" fillId="2" borderId="3" xfId="0" applyNumberFormat="1" applyFont="1" applyFill="1" applyBorder="1"/>
    <xf numFmtId="1" fontId="2" fillId="0" borderId="3" xfId="0" applyNumberFormat="1" applyFont="1" applyFill="1" applyBorder="1"/>
    <xf numFmtId="1" fontId="0" fillId="0" borderId="3" xfId="0" applyNumberFormat="1" applyBorder="1"/>
    <xf numFmtId="0" fontId="5" fillId="0" borderId="0" xfId="0" applyFont="1" applyFill="1" applyBorder="1" applyAlignment="1"/>
    <xf numFmtId="0" fontId="5" fillId="0" borderId="0" xfId="0" applyFont="1" applyAlignment="1"/>
    <xf numFmtId="165" fontId="0" fillId="4" borderId="3" xfId="0" applyNumberFormat="1" applyFill="1" applyBorder="1"/>
    <xf numFmtId="4" fontId="0" fillId="0" borderId="3" xfId="0" applyNumberFormat="1" applyBorder="1"/>
    <xf numFmtId="164" fontId="0" fillId="0" borderId="3" xfId="0" applyNumberFormat="1" applyBorder="1"/>
    <xf numFmtId="0" fontId="5" fillId="0" borderId="3" xfId="0" applyFont="1" applyBorder="1" applyAlignment="1">
      <alignment vertical="center" wrapText="1"/>
    </xf>
    <xf numFmtId="2" fontId="1" fillId="2" borderId="3" xfId="0" applyNumberFormat="1" applyFont="1" applyFill="1" applyBorder="1"/>
    <xf numFmtId="2" fontId="0" fillId="0" borderId="3" xfId="0" applyNumberFormat="1" applyBorder="1"/>
    <xf numFmtId="2" fontId="1" fillId="3" borderId="3" xfId="0" applyNumberFormat="1" applyFont="1" applyFill="1" applyBorder="1"/>
    <xf numFmtId="3" fontId="1" fillId="7" borderId="3" xfId="0" applyNumberFormat="1" applyFont="1" applyFill="1" applyBorder="1"/>
    <xf numFmtId="3" fontId="1" fillId="3" borderId="3" xfId="0" applyNumberFormat="1" applyFont="1" applyFill="1" applyBorder="1"/>
    <xf numFmtId="0" fontId="7" fillId="7" borderId="0" xfId="0" applyFont="1" applyFill="1" applyAlignment="1">
      <alignment vertical="center"/>
    </xf>
    <xf numFmtId="0" fontId="8" fillId="0" borderId="0" xfId="0" applyFont="1" applyFill="1" applyAlignment="1">
      <alignment horizontal="left" vertical="top" wrapText="1"/>
    </xf>
    <xf numFmtId="0" fontId="9" fillId="7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top" wrapText="1"/>
    </xf>
    <xf numFmtId="0" fontId="13" fillId="6" borderId="4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left" vertical="top" wrapText="1"/>
    </xf>
    <xf numFmtId="0" fontId="10" fillId="6" borderId="7" xfId="0" applyFont="1" applyFill="1" applyBorder="1" applyAlignment="1">
      <alignment horizontal="left" vertical="top" wrapText="1"/>
    </xf>
    <xf numFmtId="0" fontId="13" fillId="6" borderId="8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3" fontId="0" fillId="0" borderId="10" xfId="0" applyNumberFormat="1" applyBorder="1"/>
    <xf numFmtId="3" fontId="0" fillId="0" borderId="11" xfId="0" applyNumberFormat="1" applyBorder="1"/>
    <xf numFmtId="3" fontId="0" fillId="0" borderId="5" xfId="0" applyNumberFormat="1" applyBorder="1"/>
    <xf numFmtId="3" fontId="0" fillId="0" borderId="12" xfId="0" applyNumberFormat="1" applyBorder="1"/>
    <xf numFmtId="3" fontId="0" fillId="0" borderId="13" xfId="0" applyNumberFormat="1" applyBorder="1"/>
    <xf numFmtId="3" fontId="0" fillId="0" borderId="14" xfId="0" applyNumberFormat="1" applyBorder="1"/>
    <xf numFmtId="0" fontId="14" fillId="0" borderId="0" xfId="1"/>
    <xf numFmtId="166" fontId="0" fillId="0" borderId="10" xfId="0" applyNumberFormat="1" applyBorder="1"/>
    <xf numFmtId="166" fontId="0" fillId="0" borderId="11" xfId="0" applyNumberFormat="1" applyBorder="1"/>
    <xf numFmtId="166" fontId="0" fillId="0" borderId="5" xfId="0" applyNumberFormat="1" applyBorder="1"/>
    <xf numFmtId="166" fontId="0" fillId="0" borderId="12" xfId="0" applyNumberFormat="1" applyBorder="1"/>
    <xf numFmtId="166" fontId="0" fillId="0" borderId="13" xfId="0" applyNumberFormat="1" applyBorder="1"/>
    <xf numFmtId="166" fontId="0" fillId="0" borderId="14" xfId="0" applyNumberFormat="1" applyBorder="1"/>
    <xf numFmtId="0" fontId="5" fillId="0" borderId="3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7983</xdr:rowOff>
    </xdr:from>
    <xdr:to>
      <xdr:col>1</xdr:col>
      <xdr:colOff>14023</xdr:colOff>
      <xdr:row>40</xdr:row>
      <xdr:rowOff>17527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983"/>
          <a:ext cx="5356306" cy="7579848"/>
        </a:xfrm>
        <a:prstGeom prst="rect">
          <a:avLst/>
        </a:prstGeom>
        <a:effectLst>
          <a:outerShdw blurRad="101600" dist="50800" dir="2700000" algn="tl" rotWithShape="0">
            <a:prstClr val="black">
              <a:alpha val="3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0"/>
  <sheetViews>
    <sheetView showGridLines="0" showRowColHeaders="0" tabSelected="1" zoomScale="115" zoomScaleNormal="115" workbookViewId="0">
      <selection activeCell="D27" sqref="D27"/>
    </sheetView>
  </sheetViews>
  <sheetFormatPr baseColWidth="10" defaultRowHeight="15" x14ac:dyDescent="0.25"/>
  <cols>
    <col min="1" max="1" width="80.140625" customWidth="1"/>
  </cols>
  <sheetData>
    <row r="40" ht="11.25" customHeight="1" x14ac:dyDescent="0.25"/>
  </sheetData>
  <sheetProtection password="DEC9" sheet="1" objects="1" scenarios="1"/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2:W278"/>
  <sheetViews>
    <sheetView topLeftCell="A70" zoomScale="70" zoomScaleNormal="70" workbookViewId="0">
      <selection activeCell="P153" sqref="P153"/>
    </sheetView>
  </sheetViews>
  <sheetFormatPr baseColWidth="10" defaultColWidth="9.140625" defaultRowHeight="15" x14ac:dyDescent="0.25"/>
  <cols>
    <col min="2" max="2" width="12.85546875" customWidth="1"/>
  </cols>
  <sheetData>
    <row r="2" spans="2:23" ht="19.5" x14ac:dyDescent="0.25">
      <c r="B2" s="47" t="s">
        <v>135</v>
      </c>
      <c r="C2" s="48"/>
      <c r="D2" s="48"/>
      <c r="E2" s="48"/>
      <c r="F2" s="48"/>
      <c r="G2" s="48"/>
      <c r="H2" s="48"/>
      <c r="I2" s="48"/>
      <c r="J2" s="48"/>
    </row>
    <row r="3" spans="2:23" ht="18" x14ac:dyDescent="0.25">
      <c r="B3" s="49" t="s">
        <v>120</v>
      </c>
      <c r="C3" s="50"/>
      <c r="D3" s="50"/>
      <c r="E3" s="50"/>
      <c r="F3" s="50"/>
      <c r="G3" s="50"/>
      <c r="H3" s="50"/>
      <c r="I3" s="50"/>
      <c r="J3" s="50"/>
    </row>
    <row r="4" spans="2:23" ht="19.5" x14ac:dyDescent="0.25">
      <c r="B4" s="51"/>
      <c r="C4" s="48"/>
      <c r="D4" s="53"/>
      <c r="E4" s="53"/>
      <c r="F4" s="53"/>
      <c r="G4" s="52"/>
      <c r="H4" s="52"/>
      <c r="I4" s="52"/>
      <c r="J4" s="52"/>
    </row>
    <row r="5" spans="2:23" ht="15.75" thickBot="1" x14ac:dyDescent="0.3">
      <c r="B5" s="54" t="s">
        <v>86</v>
      </c>
      <c r="C5" s="74"/>
      <c r="D5" s="74"/>
      <c r="E5" s="74"/>
      <c r="F5" s="74"/>
      <c r="G5" s="74"/>
      <c r="H5" s="74"/>
      <c r="I5" s="74"/>
      <c r="J5" s="74"/>
    </row>
    <row r="6" spans="2:23" ht="15.75" thickBot="1" x14ac:dyDescent="0.3">
      <c r="B6" s="55" t="s">
        <v>87</v>
      </c>
      <c r="C6" s="58">
        <v>2015</v>
      </c>
      <c r="D6" s="58">
        <f>C6+1</f>
        <v>2016</v>
      </c>
      <c r="E6" s="58">
        <f t="shared" ref="E6:W6" si="0">D6+1</f>
        <v>2017</v>
      </c>
      <c r="F6" s="58">
        <f t="shared" si="0"/>
        <v>2018</v>
      </c>
      <c r="G6" s="58">
        <f t="shared" si="0"/>
        <v>2019</v>
      </c>
      <c r="H6" s="58">
        <f t="shared" si="0"/>
        <v>2020</v>
      </c>
      <c r="I6" s="58">
        <f t="shared" si="0"/>
        <v>2021</v>
      </c>
      <c r="J6" s="58">
        <f t="shared" si="0"/>
        <v>2022</v>
      </c>
      <c r="K6" s="58">
        <f t="shared" si="0"/>
        <v>2023</v>
      </c>
      <c r="L6" s="58">
        <f t="shared" si="0"/>
        <v>2024</v>
      </c>
      <c r="M6" s="58">
        <f t="shared" si="0"/>
        <v>2025</v>
      </c>
      <c r="N6" s="58">
        <f t="shared" si="0"/>
        <v>2026</v>
      </c>
      <c r="O6" s="58">
        <f t="shared" si="0"/>
        <v>2027</v>
      </c>
      <c r="P6" s="58">
        <f t="shared" si="0"/>
        <v>2028</v>
      </c>
      <c r="Q6" s="58">
        <f t="shared" si="0"/>
        <v>2029</v>
      </c>
      <c r="R6" s="58">
        <f t="shared" si="0"/>
        <v>2030</v>
      </c>
      <c r="S6" s="58">
        <f t="shared" si="0"/>
        <v>2031</v>
      </c>
      <c r="T6" s="58">
        <f t="shared" si="0"/>
        <v>2032</v>
      </c>
      <c r="U6" s="58">
        <f t="shared" si="0"/>
        <v>2033</v>
      </c>
      <c r="V6" s="58">
        <f t="shared" si="0"/>
        <v>2034</v>
      </c>
      <c r="W6" s="59">
        <f t="shared" si="0"/>
        <v>2035</v>
      </c>
    </row>
    <row r="7" spans="2:23" ht="15.75" thickTop="1" x14ac:dyDescent="0.25">
      <c r="B7" s="56" t="s">
        <v>88</v>
      </c>
      <c r="C7" s="60">
        <v>16328</v>
      </c>
      <c r="D7" s="60">
        <v>15449</v>
      </c>
      <c r="E7" s="60">
        <v>14536</v>
      </c>
      <c r="F7" s="60">
        <v>13806</v>
      </c>
      <c r="G7" s="60">
        <v>13399</v>
      </c>
      <c r="H7" s="60">
        <v>12966</v>
      </c>
      <c r="I7" s="60">
        <v>12571</v>
      </c>
      <c r="J7" s="60">
        <v>12189</v>
      </c>
      <c r="K7" s="60">
        <v>12189</v>
      </c>
      <c r="L7" s="60">
        <v>12065.54</v>
      </c>
      <c r="M7" s="60">
        <v>11943.32</v>
      </c>
      <c r="N7" s="60">
        <v>11822.35</v>
      </c>
      <c r="O7" s="60">
        <v>11702.6</v>
      </c>
      <c r="P7" s="60">
        <v>11584.06</v>
      </c>
      <c r="Q7" s="60">
        <v>11466.72</v>
      </c>
      <c r="R7" s="60">
        <v>11350.58</v>
      </c>
      <c r="S7" s="60">
        <v>11235.6</v>
      </c>
      <c r="T7" s="60">
        <v>11121.8</v>
      </c>
      <c r="U7" s="60">
        <v>11009.14</v>
      </c>
      <c r="V7" s="60">
        <v>10897.63</v>
      </c>
      <c r="W7" s="61">
        <v>10787.25</v>
      </c>
    </row>
    <row r="8" spans="2:23" x14ac:dyDescent="0.25">
      <c r="B8" s="56" t="s">
        <v>89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3"/>
    </row>
    <row r="9" spans="2:23" x14ac:dyDescent="0.25">
      <c r="B9" s="56" t="s">
        <v>90</v>
      </c>
      <c r="C9" s="62">
        <v>8336</v>
      </c>
      <c r="D9" s="62">
        <v>13546</v>
      </c>
      <c r="E9" s="62">
        <v>13546</v>
      </c>
      <c r="F9" s="62">
        <v>13025</v>
      </c>
      <c r="G9" s="62">
        <v>13546</v>
      </c>
      <c r="H9" s="62">
        <v>13546</v>
      </c>
      <c r="I9" s="62">
        <v>15109</v>
      </c>
      <c r="J9" s="62">
        <v>15838</v>
      </c>
      <c r="K9" s="62">
        <v>16151</v>
      </c>
      <c r="L9" s="62">
        <v>16151</v>
      </c>
      <c r="M9" s="62">
        <v>16151</v>
      </c>
      <c r="N9" s="62">
        <v>16151</v>
      </c>
      <c r="O9" s="62">
        <v>16151</v>
      </c>
      <c r="P9" s="62">
        <v>16151</v>
      </c>
      <c r="Q9" s="62">
        <v>16151</v>
      </c>
      <c r="R9" s="62">
        <v>16151</v>
      </c>
      <c r="S9" s="62">
        <v>16151</v>
      </c>
      <c r="T9" s="62">
        <v>16151</v>
      </c>
      <c r="U9" s="62">
        <v>16151</v>
      </c>
      <c r="V9" s="62">
        <v>16151</v>
      </c>
      <c r="W9" s="63">
        <v>16151</v>
      </c>
    </row>
    <row r="10" spans="2:23" x14ac:dyDescent="0.25">
      <c r="B10" s="56" t="s">
        <v>119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3"/>
    </row>
    <row r="11" spans="2:23" x14ac:dyDescent="0.25">
      <c r="B11" s="56" t="s">
        <v>114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3"/>
    </row>
    <row r="12" spans="2:23" x14ac:dyDescent="0.25">
      <c r="B12" s="56" t="s">
        <v>116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3">
        <v>0</v>
      </c>
    </row>
    <row r="13" spans="2:23" x14ac:dyDescent="0.25">
      <c r="B13" s="56" t="s">
        <v>92</v>
      </c>
      <c r="C13" s="62">
        <v>3151.5839999999998</v>
      </c>
      <c r="D13" s="62">
        <v>3000.9240000000004</v>
      </c>
      <c r="E13" s="62">
        <v>2609.2079999999996</v>
      </c>
      <c r="F13" s="62">
        <v>1951.884</v>
      </c>
      <c r="G13" s="62">
        <v>1391.652</v>
      </c>
      <c r="H13" s="62">
        <v>1031.184</v>
      </c>
      <c r="I13" s="62">
        <v>822.49199999999996</v>
      </c>
      <c r="J13" s="62">
        <v>659.55600000000004</v>
      </c>
      <c r="K13" s="62">
        <v>587</v>
      </c>
      <c r="L13" s="62">
        <v>587</v>
      </c>
      <c r="M13" s="62">
        <v>469.25400000000002</v>
      </c>
      <c r="N13" s="62">
        <v>391.35079999999999</v>
      </c>
      <c r="O13" s="62">
        <v>313.44760000000002</v>
      </c>
      <c r="P13" s="62">
        <v>235.5444</v>
      </c>
      <c r="Q13" s="62">
        <v>157.6412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3">
        <v>0</v>
      </c>
    </row>
    <row r="14" spans="2:23" x14ac:dyDescent="0.25">
      <c r="B14" s="56" t="s">
        <v>97</v>
      </c>
      <c r="C14" s="62">
        <v>89783.187795570731</v>
      </c>
      <c r="D14" s="62">
        <v>84496.521215513945</v>
      </c>
      <c r="E14" s="62">
        <v>79521.147252871553</v>
      </c>
      <c r="F14" s="62">
        <v>74838.736192275755</v>
      </c>
      <c r="G14" s="62">
        <v>70432.037619462222</v>
      </c>
      <c r="H14" s="62">
        <v>66284.816869226386</v>
      </c>
      <c r="I14" s="62">
        <v>62381.79521548855</v>
      </c>
      <c r="J14" s="62">
        <v>58708.593583123045</v>
      </c>
      <c r="K14" s="62">
        <v>55251.679574180453</v>
      </c>
      <c r="L14" s="62">
        <v>51998.317613343119</v>
      </c>
      <c r="M14" s="62">
        <v>48936.522028945292</v>
      </c>
      <c r="N14" s="62">
        <v>46055.012896704386</v>
      </c>
      <c r="O14" s="62">
        <v>43343.174483487543</v>
      </c>
      <c r="P14" s="62">
        <v>40791.016138016908</v>
      </c>
      <c r="Q14" s="62">
        <v>38389.135484431448</v>
      </c>
      <c r="R14" s="62">
        <v>36128.683783107168</v>
      </c>
      <c r="S14" s="62">
        <v>34001.33333112183</v>
      </c>
      <c r="T14" s="62">
        <v>31999.246782264847</v>
      </c>
      <c r="U14" s="62">
        <v>30115.048273564378</v>
      </c>
      <c r="V14" s="62">
        <v>28341.796251959244</v>
      </c>
      <c r="W14" s="63">
        <v>26672.957901007205</v>
      </c>
    </row>
    <row r="15" spans="2:23" x14ac:dyDescent="0.25">
      <c r="B15" s="56" t="s">
        <v>93</v>
      </c>
      <c r="C15" s="62">
        <v>52381.194394196405</v>
      </c>
      <c r="D15" s="62">
        <v>48518.699362933628</v>
      </c>
      <c r="E15" s="62">
        <v>48633.919975294506</v>
      </c>
      <c r="F15" s="62">
        <v>49020.919027975804</v>
      </c>
      <c r="G15" s="62">
        <v>50088.479086818363</v>
      </c>
      <c r="H15" s="62">
        <v>45733.381740204481</v>
      </c>
      <c r="I15" s="62">
        <v>38261.003416308355</v>
      </c>
      <c r="J15" s="62">
        <v>34230.17165490138</v>
      </c>
      <c r="K15" s="62">
        <v>30485.232053746317</v>
      </c>
      <c r="L15" s="62">
        <v>26949.13186042101</v>
      </c>
      <c r="M15" s="62">
        <v>27094.78766262002</v>
      </c>
      <c r="N15" s="62">
        <v>23907.152938913645</v>
      </c>
      <c r="O15" s="62">
        <v>20079.981505241376</v>
      </c>
      <c r="P15" s="62">
        <v>16596.297836385034</v>
      </c>
      <c r="Q15" s="62">
        <v>13406.347890792445</v>
      </c>
      <c r="R15" s="62">
        <v>11924.391203476713</v>
      </c>
      <c r="S15" s="62">
        <v>11448.76938323492</v>
      </c>
      <c r="T15" s="62">
        <v>8811.9839299939104</v>
      </c>
      <c r="U15" s="62">
        <v>4596.6706333154634</v>
      </c>
      <c r="V15" s="62">
        <v>3435.4230259887381</v>
      </c>
      <c r="W15" s="63">
        <v>2846.189268714475</v>
      </c>
    </row>
    <row r="16" spans="2:23" x14ac:dyDescent="0.25">
      <c r="B16" s="56" t="s">
        <v>94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3"/>
    </row>
    <row r="17" spans="2:23" x14ac:dyDescent="0.25">
      <c r="B17" s="56" t="s">
        <v>112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3">
        <v>0</v>
      </c>
    </row>
    <row r="18" spans="2:23" x14ac:dyDescent="0.25">
      <c r="B18" s="56" t="s">
        <v>95</v>
      </c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3"/>
    </row>
    <row r="19" spans="2:23" x14ac:dyDescent="0.25">
      <c r="B19" s="56" t="s">
        <v>96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3"/>
    </row>
    <row r="20" spans="2:23" x14ac:dyDescent="0.25">
      <c r="B20" s="56" t="s">
        <v>117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3"/>
    </row>
    <row r="21" spans="2:23" x14ac:dyDescent="0.25">
      <c r="B21" s="56" t="s">
        <v>98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3"/>
    </row>
    <row r="22" spans="2:23" x14ac:dyDescent="0.25">
      <c r="B22" s="56" t="s">
        <v>91</v>
      </c>
      <c r="C22" s="62">
        <v>14151</v>
      </c>
      <c r="D22" s="62">
        <v>13218</v>
      </c>
      <c r="E22" s="62">
        <v>12200.6</v>
      </c>
      <c r="F22" s="62">
        <v>10928.6</v>
      </c>
      <c r="G22" s="62">
        <v>9974.6</v>
      </c>
      <c r="H22" s="62">
        <v>9105.4</v>
      </c>
      <c r="I22" s="62">
        <v>8299.7999999999993</v>
      </c>
      <c r="J22" s="62">
        <v>7579</v>
      </c>
      <c r="K22" s="62">
        <v>6932.4</v>
      </c>
      <c r="L22" s="62">
        <v>6317.6</v>
      </c>
      <c r="M22" s="62">
        <v>5777</v>
      </c>
      <c r="N22" s="62">
        <v>5283.85</v>
      </c>
      <c r="O22" s="62">
        <v>5283.85</v>
      </c>
      <c r="P22" s="62">
        <v>5283.85</v>
      </c>
      <c r="Q22" s="62">
        <v>5283.85</v>
      </c>
      <c r="R22" s="62">
        <v>5283.85</v>
      </c>
      <c r="S22" s="62">
        <v>5283.85</v>
      </c>
      <c r="T22" s="62">
        <v>5283.85</v>
      </c>
      <c r="U22" s="62">
        <v>5283.85</v>
      </c>
      <c r="V22" s="62">
        <v>5283.85</v>
      </c>
      <c r="W22" s="63">
        <v>5283.85</v>
      </c>
    </row>
    <row r="23" spans="2:23" x14ac:dyDescent="0.25">
      <c r="B23" s="56" t="s">
        <v>99</v>
      </c>
      <c r="C23" s="62">
        <v>16250.71</v>
      </c>
      <c r="D23" s="62">
        <v>16995.349999999999</v>
      </c>
      <c r="E23" s="62">
        <v>15936.74</v>
      </c>
      <c r="F23" s="62">
        <v>14242.8</v>
      </c>
      <c r="G23" s="62">
        <v>12474.61</v>
      </c>
      <c r="H23" s="62">
        <v>11492.54</v>
      </c>
      <c r="I23" s="62">
        <v>10323.99</v>
      </c>
      <c r="J23" s="62">
        <v>8657.84</v>
      </c>
      <c r="K23" s="62">
        <v>7356.39</v>
      </c>
      <c r="L23" s="62">
        <v>6134.93</v>
      </c>
      <c r="M23" s="62">
        <v>5293.96</v>
      </c>
      <c r="N23" s="62">
        <v>4452.99</v>
      </c>
      <c r="O23" s="62">
        <v>3612.02</v>
      </c>
      <c r="P23" s="62">
        <v>2771.05</v>
      </c>
      <c r="Q23" s="62">
        <v>1930.0800000000004</v>
      </c>
      <c r="R23" s="62">
        <v>1089.1100000000006</v>
      </c>
      <c r="S23" s="62">
        <v>248.14000000000067</v>
      </c>
      <c r="T23" s="62">
        <v>0</v>
      </c>
      <c r="U23" s="62">
        <v>0</v>
      </c>
      <c r="V23" s="62">
        <v>0</v>
      </c>
      <c r="W23" s="63">
        <v>0</v>
      </c>
    </row>
    <row r="24" spans="2:23" x14ac:dyDescent="0.25">
      <c r="B24" s="56" t="s">
        <v>100</v>
      </c>
      <c r="C24" s="62">
        <v>10391.967647660818</v>
      </c>
      <c r="D24" s="62">
        <v>38520.070536723164</v>
      </c>
      <c r="E24" s="62">
        <v>36380.954490896642</v>
      </c>
      <c r="F24" s="62">
        <v>30188.251881740409</v>
      </c>
      <c r="G24" s="62">
        <v>28645.147152428766</v>
      </c>
      <c r="H24" s="62">
        <v>30336.562500000109</v>
      </c>
      <c r="I24" s="62">
        <v>25354.973958333365</v>
      </c>
      <c r="J24" s="62">
        <v>21725.651041666631</v>
      </c>
      <c r="K24" s="62">
        <v>17964.84375</v>
      </c>
      <c r="L24" s="62">
        <v>15739.529999999982</v>
      </c>
      <c r="M24" s="62">
        <v>13359.364999999954</v>
      </c>
      <c r="N24" s="62">
        <v>12103.582500000022</v>
      </c>
      <c r="O24" s="62">
        <v>11054.116250000017</v>
      </c>
      <c r="P24" s="62">
        <v>10219.178749999999</v>
      </c>
      <c r="Q24" s="62">
        <v>8794.4868545000445</v>
      </c>
      <c r="R24" s="62">
        <v>6563.1675777500004</v>
      </c>
      <c r="S24" s="62">
        <v>5812.2556775000003</v>
      </c>
      <c r="T24" s="62">
        <v>5011.6132187499998</v>
      </c>
      <c r="U24" s="62">
        <v>4309.6976155000002</v>
      </c>
      <c r="V24" s="62">
        <v>3821.8037387499999</v>
      </c>
      <c r="W24" s="63">
        <v>3567.3033639999999</v>
      </c>
    </row>
    <row r="25" spans="2:23" x14ac:dyDescent="0.25">
      <c r="B25" s="56" t="s">
        <v>101</v>
      </c>
      <c r="C25" s="62">
        <v>88047.517103544335</v>
      </c>
      <c r="D25" s="62">
        <v>98329.792491048225</v>
      </c>
      <c r="E25" s="62">
        <v>95145.95786269923</v>
      </c>
      <c r="F25" s="62">
        <v>90797.288664582898</v>
      </c>
      <c r="G25" s="62">
        <v>83982.966325533096</v>
      </c>
      <c r="H25" s="62">
        <v>78584.229596651174</v>
      </c>
      <c r="I25" s="62">
        <v>75047.939264801855</v>
      </c>
      <c r="J25" s="62">
        <v>71670.781997885773</v>
      </c>
      <c r="K25" s="62">
        <v>68445.59680798091</v>
      </c>
      <c r="L25" s="62">
        <v>68109.378632691471</v>
      </c>
      <c r="M25" s="62">
        <v>67773.160457402017</v>
      </c>
      <c r="N25" s="62">
        <v>67436.942282112577</v>
      </c>
      <c r="O25" s="62">
        <v>67100.724106823152</v>
      </c>
      <c r="P25" s="62">
        <v>66764.505931533698</v>
      </c>
      <c r="Q25" s="62">
        <v>66428.287756244245</v>
      </c>
      <c r="R25" s="62">
        <v>66092.06958095482</v>
      </c>
      <c r="S25" s="62">
        <v>65755.851405665366</v>
      </c>
      <c r="T25" s="62">
        <v>65419.633230375919</v>
      </c>
      <c r="U25" s="62">
        <v>65083.415055086487</v>
      </c>
      <c r="V25" s="62">
        <v>64747.19687979704</v>
      </c>
      <c r="W25" s="63">
        <v>64074.760529218169</v>
      </c>
    </row>
    <row r="26" spans="2:23" x14ac:dyDescent="0.25">
      <c r="B26" s="56" t="s">
        <v>103</v>
      </c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3"/>
    </row>
    <row r="27" spans="2:23" x14ac:dyDescent="0.25">
      <c r="B27" s="56" t="s">
        <v>104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3"/>
    </row>
    <row r="28" spans="2:23" x14ac:dyDescent="0.25">
      <c r="B28" s="56" t="s">
        <v>102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3"/>
    </row>
    <row r="29" spans="2:23" x14ac:dyDescent="0.25">
      <c r="B29" s="56" t="s">
        <v>118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3"/>
    </row>
    <row r="30" spans="2:23" x14ac:dyDescent="0.25">
      <c r="B30" s="56" t="s">
        <v>105</v>
      </c>
      <c r="C30" s="62">
        <v>685346.61182956013</v>
      </c>
      <c r="D30" s="62">
        <v>652955.51003495743</v>
      </c>
      <c r="E30" s="62">
        <v>630970.57438060688</v>
      </c>
      <c r="F30" s="62">
        <v>617762.70509815554</v>
      </c>
      <c r="G30" s="62">
        <v>616008.07767949614</v>
      </c>
      <c r="H30" s="62">
        <v>610410.68271597649</v>
      </c>
      <c r="I30" s="62">
        <v>600326.25780367909</v>
      </c>
      <c r="J30" s="62">
        <v>591501.88340321975</v>
      </c>
      <c r="K30" s="62">
        <v>580480.06909478665</v>
      </c>
      <c r="L30" s="62">
        <v>565266.30258517084</v>
      </c>
      <c r="M30" s="62">
        <v>548875.04356554488</v>
      </c>
      <c r="N30" s="62">
        <v>504856.9915621815</v>
      </c>
      <c r="O30" s="62">
        <v>348614.59366510314</v>
      </c>
      <c r="P30" s="62">
        <v>305780.61871974339</v>
      </c>
      <c r="Q30" s="62">
        <v>273514.25178455189</v>
      </c>
      <c r="R30" s="62">
        <v>262675.91272412188</v>
      </c>
      <c r="S30" s="62">
        <v>240827.92738672454</v>
      </c>
      <c r="T30" s="62">
        <v>214811.17293343457</v>
      </c>
      <c r="U30" s="62">
        <v>198721.93377738338</v>
      </c>
      <c r="V30" s="62">
        <v>181031.66516323312</v>
      </c>
      <c r="W30" s="63">
        <v>164916.18800613139</v>
      </c>
    </row>
    <row r="31" spans="2:23" x14ac:dyDescent="0.25">
      <c r="B31" s="56" t="s">
        <v>106</v>
      </c>
      <c r="C31" s="62">
        <v>24718</v>
      </c>
      <c r="D31" s="62">
        <v>24718</v>
      </c>
      <c r="E31" s="62">
        <v>24718</v>
      </c>
      <c r="F31" s="62">
        <v>24718</v>
      </c>
      <c r="G31" s="62">
        <v>24718</v>
      </c>
      <c r="H31" s="62">
        <v>24718</v>
      </c>
      <c r="I31" s="62">
        <v>24718</v>
      </c>
      <c r="J31" s="62">
        <v>24718</v>
      </c>
      <c r="K31" s="62">
        <v>24718</v>
      </c>
      <c r="L31" s="62">
        <v>24718</v>
      </c>
      <c r="M31" s="62">
        <v>24718</v>
      </c>
      <c r="N31" s="62">
        <v>24718</v>
      </c>
      <c r="O31" s="62">
        <v>24718</v>
      </c>
      <c r="P31" s="62">
        <v>24718</v>
      </c>
      <c r="Q31" s="62">
        <v>24718</v>
      </c>
      <c r="R31" s="62">
        <v>24718</v>
      </c>
      <c r="S31" s="62">
        <v>24718</v>
      </c>
      <c r="T31" s="62">
        <v>24718</v>
      </c>
      <c r="U31" s="62">
        <v>24718</v>
      </c>
      <c r="V31" s="62">
        <v>24718</v>
      </c>
      <c r="W31" s="63">
        <v>24718</v>
      </c>
    </row>
    <row r="32" spans="2:23" x14ac:dyDescent="0.25">
      <c r="B32" s="56" t="s">
        <v>107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3"/>
    </row>
    <row r="33" spans="2:23" x14ac:dyDescent="0.25">
      <c r="B33" s="56" t="s">
        <v>108</v>
      </c>
      <c r="C33" s="62">
        <v>112423</v>
      </c>
      <c r="D33" s="62">
        <v>110315</v>
      </c>
      <c r="E33" s="62">
        <v>110096</v>
      </c>
      <c r="F33" s="62">
        <v>104830</v>
      </c>
      <c r="G33" s="62">
        <v>99428</v>
      </c>
      <c r="H33" s="62">
        <v>95000</v>
      </c>
      <c r="I33" s="62">
        <v>90810</v>
      </c>
      <c r="J33" s="62">
        <v>87215</v>
      </c>
      <c r="K33" s="62">
        <v>82556</v>
      </c>
      <c r="L33" s="62">
        <v>78756</v>
      </c>
      <c r="M33" s="62">
        <v>74653</v>
      </c>
      <c r="N33" s="62">
        <v>71156</v>
      </c>
      <c r="O33" s="62">
        <v>68202</v>
      </c>
      <c r="P33" s="62">
        <v>64753</v>
      </c>
      <c r="Q33" s="62">
        <v>61823</v>
      </c>
      <c r="R33" s="62">
        <v>58941</v>
      </c>
      <c r="S33" s="62">
        <v>53117</v>
      </c>
      <c r="T33" s="62">
        <v>50769</v>
      </c>
      <c r="U33" s="62">
        <v>48499</v>
      </c>
      <c r="V33" s="62">
        <v>46447</v>
      </c>
      <c r="W33" s="63">
        <v>44355</v>
      </c>
    </row>
    <row r="34" spans="2:23" x14ac:dyDescent="0.25">
      <c r="B34" s="56" t="s">
        <v>109</v>
      </c>
      <c r="C34" s="62">
        <v>1875.6175651733499</v>
      </c>
      <c r="D34" s="62">
        <v>1688.05580865601</v>
      </c>
      <c r="E34" s="62">
        <v>1519.25022779041</v>
      </c>
      <c r="F34" s="62">
        <v>1367.3252050113699</v>
      </c>
      <c r="G34" s="62">
        <v>1230.5926845102299</v>
      </c>
      <c r="H34" s="62">
        <v>1100</v>
      </c>
      <c r="I34" s="62">
        <v>1100</v>
      </c>
      <c r="J34" s="62">
        <v>1100</v>
      </c>
      <c r="K34" s="62">
        <v>1100</v>
      </c>
      <c r="L34" s="62">
        <v>1022.9999999999999</v>
      </c>
      <c r="M34" s="62">
        <v>951.38999999999987</v>
      </c>
      <c r="N34" s="62">
        <v>884.79269999999985</v>
      </c>
      <c r="O34" s="62">
        <v>822.85721099999978</v>
      </c>
      <c r="P34" s="62">
        <v>765.25720622999972</v>
      </c>
      <c r="Q34" s="62">
        <v>711.68920179389966</v>
      </c>
      <c r="R34" s="62">
        <v>661.87095766832658</v>
      </c>
      <c r="S34" s="62">
        <v>615.53999063154367</v>
      </c>
      <c r="T34" s="62">
        <v>572.45219128733561</v>
      </c>
      <c r="U34" s="62">
        <v>532.3805378972221</v>
      </c>
      <c r="V34" s="62">
        <v>495.11390024441653</v>
      </c>
      <c r="W34" s="63">
        <v>460.45592722730731</v>
      </c>
    </row>
    <row r="35" spans="2:23" x14ac:dyDescent="0.25">
      <c r="B35" s="56" t="s">
        <v>113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</row>
    <row r="36" spans="2:23" x14ac:dyDescent="0.25">
      <c r="B36" s="56" t="s">
        <v>111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3"/>
    </row>
    <row r="37" spans="2:23" x14ac:dyDescent="0.25">
      <c r="B37" s="56" t="s">
        <v>110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3"/>
    </row>
    <row r="38" spans="2:23" ht="15.75" thickBot="1" x14ac:dyDescent="0.3">
      <c r="B38" s="57" t="s">
        <v>115</v>
      </c>
      <c r="C38" s="64">
        <v>378427.83862759685</v>
      </c>
      <c r="D38" s="64">
        <v>390589.31450538512</v>
      </c>
      <c r="E38" s="64">
        <v>400549.51984044036</v>
      </c>
      <c r="F38" s="64">
        <v>390030.98119918565</v>
      </c>
      <c r="G38" s="64">
        <v>380505.5615438603</v>
      </c>
      <c r="H38" s="64">
        <v>371014.57024977135</v>
      </c>
      <c r="I38" s="64">
        <v>361831.33934956713</v>
      </c>
      <c r="J38" s="64">
        <v>351145.66395790689</v>
      </c>
      <c r="K38" s="64">
        <v>325013.8153334363</v>
      </c>
      <c r="L38" s="64">
        <v>307591.21409364132</v>
      </c>
      <c r="M38" s="64">
        <v>284421.47893742652</v>
      </c>
      <c r="N38" s="64">
        <v>260905.8730136457</v>
      </c>
      <c r="O38" s="64">
        <v>235568.1987659756</v>
      </c>
      <c r="P38" s="64">
        <v>214031.77540733846</v>
      </c>
      <c r="Q38" s="64">
        <v>186890.16061240816</v>
      </c>
      <c r="R38" s="64">
        <v>162345.82823421594</v>
      </c>
      <c r="S38" s="64">
        <v>143522.56015730291</v>
      </c>
      <c r="T38" s="64">
        <v>139501.74730348459</v>
      </c>
      <c r="U38" s="64">
        <v>128151.13366305467</v>
      </c>
      <c r="V38" s="64">
        <v>116819.00309930455</v>
      </c>
      <c r="W38" s="65">
        <v>110261.68530975116</v>
      </c>
    </row>
    <row r="41" spans="2:23" ht="19.5" x14ac:dyDescent="0.25">
      <c r="B41" s="47" t="s">
        <v>135</v>
      </c>
      <c r="C41" s="48"/>
      <c r="D41" s="48"/>
      <c r="E41" s="48"/>
      <c r="F41" s="48"/>
      <c r="G41" s="48"/>
      <c r="H41" s="48"/>
      <c r="I41" s="48"/>
      <c r="J41" s="48"/>
    </row>
    <row r="42" spans="2:23" ht="18" x14ac:dyDescent="0.25">
      <c r="B42" s="49" t="s">
        <v>121</v>
      </c>
      <c r="C42" s="50"/>
      <c r="D42" s="50"/>
      <c r="E42" s="50"/>
      <c r="F42" s="50"/>
      <c r="G42" s="50"/>
      <c r="H42" s="50"/>
      <c r="I42" s="50"/>
      <c r="J42" s="50"/>
    </row>
    <row r="43" spans="2:23" ht="19.5" x14ac:dyDescent="0.25">
      <c r="B43" s="51"/>
      <c r="C43" s="48"/>
      <c r="D43" s="53"/>
      <c r="E43" s="53"/>
      <c r="F43" s="53"/>
      <c r="G43" s="52"/>
      <c r="H43" s="52"/>
      <c r="I43" s="52"/>
      <c r="J43" s="52"/>
    </row>
    <row r="44" spans="2:23" ht="15.75" thickBot="1" x14ac:dyDescent="0.3">
      <c r="B44" s="54" t="s">
        <v>86</v>
      </c>
      <c r="C44" s="74"/>
      <c r="D44" s="74"/>
      <c r="E44" s="74"/>
      <c r="F44" s="74"/>
      <c r="G44" s="74"/>
      <c r="H44" s="74"/>
      <c r="I44" s="74"/>
      <c r="J44" s="74"/>
    </row>
    <row r="45" spans="2:23" ht="15.75" thickBot="1" x14ac:dyDescent="0.3">
      <c r="B45" s="55" t="s">
        <v>87</v>
      </c>
      <c r="C45" s="58">
        <v>2015</v>
      </c>
      <c r="D45" s="58">
        <f>C45+1</f>
        <v>2016</v>
      </c>
      <c r="E45" s="58">
        <f t="shared" ref="E45:W45" si="1">D45+1</f>
        <v>2017</v>
      </c>
      <c r="F45" s="58">
        <f t="shared" si="1"/>
        <v>2018</v>
      </c>
      <c r="G45" s="58">
        <f t="shared" si="1"/>
        <v>2019</v>
      </c>
      <c r="H45" s="58">
        <f t="shared" si="1"/>
        <v>2020</v>
      </c>
      <c r="I45" s="58">
        <f t="shared" si="1"/>
        <v>2021</v>
      </c>
      <c r="J45" s="58">
        <f t="shared" si="1"/>
        <v>2022</v>
      </c>
      <c r="K45" s="58">
        <f t="shared" si="1"/>
        <v>2023</v>
      </c>
      <c r="L45" s="58">
        <f t="shared" si="1"/>
        <v>2024</v>
      </c>
      <c r="M45" s="58">
        <f t="shared" si="1"/>
        <v>2025</v>
      </c>
      <c r="N45" s="58">
        <f t="shared" si="1"/>
        <v>2026</v>
      </c>
      <c r="O45" s="58">
        <f t="shared" si="1"/>
        <v>2027</v>
      </c>
      <c r="P45" s="58">
        <f t="shared" si="1"/>
        <v>2028</v>
      </c>
      <c r="Q45" s="58">
        <f t="shared" si="1"/>
        <v>2029</v>
      </c>
      <c r="R45" s="58">
        <f t="shared" si="1"/>
        <v>2030</v>
      </c>
      <c r="S45" s="58">
        <f t="shared" si="1"/>
        <v>2031</v>
      </c>
      <c r="T45" s="58">
        <f t="shared" si="1"/>
        <v>2032</v>
      </c>
      <c r="U45" s="58">
        <f t="shared" si="1"/>
        <v>2033</v>
      </c>
      <c r="V45" s="58">
        <f t="shared" si="1"/>
        <v>2034</v>
      </c>
      <c r="W45" s="59">
        <f t="shared" si="1"/>
        <v>2035</v>
      </c>
    </row>
    <row r="46" spans="2:23" ht="15.75" thickTop="1" x14ac:dyDescent="0.25">
      <c r="B46" s="56" t="s">
        <v>88</v>
      </c>
      <c r="C46" s="60">
        <v>16328</v>
      </c>
      <c r="D46" s="60">
        <v>15449</v>
      </c>
      <c r="E46" s="60">
        <v>14536</v>
      </c>
      <c r="F46" s="60">
        <v>13806</v>
      </c>
      <c r="G46" s="60">
        <v>13399</v>
      </c>
      <c r="H46" s="60">
        <v>12966</v>
      </c>
      <c r="I46" s="60">
        <v>12571</v>
      </c>
      <c r="J46" s="60">
        <v>12189</v>
      </c>
      <c r="K46" s="60">
        <v>12189</v>
      </c>
      <c r="L46" s="60">
        <v>12065.54</v>
      </c>
      <c r="M46" s="60">
        <v>11943.32</v>
      </c>
      <c r="N46" s="60">
        <v>11822.35</v>
      </c>
      <c r="O46" s="60">
        <v>11702.6</v>
      </c>
      <c r="P46" s="60">
        <v>11584.06</v>
      </c>
      <c r="Q46" s="60">
        <v>11466.72</v>
      </c>
      <c r="R46" s="60">
        <v>11350.58</v>
      </c>
      <c r="S46" s="60">
        <v>11235.6</v>
      </c>
      <c r="T46" s="60">
        <v>11121.8</v>
      </c>
      <c r="U46" s="60">
        <v>11009.14</v>
      </c>
      <c r="V46" s="60">
        <v>10897.63</v>
      </c>
      <c r="W46" s="61">
        <v>10787.25</v>
      </c>
    </row>
    <row r="47" spans="2:23" x14ac:dyDescent="0.25">
      <c r="B47" s="56" t="s">
        <v>89</v>
      </c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3"/>
    </row>
    <row r="48" spans="2:23" x14ac:dyDescent="0.25">
      <c r="B48" s="56" t="s">
        <v>90</v>
      </c>
      <c r="C48" s="62">
        <v>8336</v>
      </c>
      <c r="D48" s="62">
        <v>13546</v>
      </c>
      <c r="E48" s="62">
        <v>13546</v>
      </c>
      <c r="F48" s="62">
        <v>13025</v>
      </c>
      <c r="G48" s="62">
        <v>13546</v>
      </c>
      <c r="H48" s="62">
        <v>13546</v>
      </c>
      <c r="I48" s="62">
        <v>15109</v>
      </c>
      <c r="J48" s="62">
        <v>15838</v>
      </c>
      <c r="K48" s="62">
        <v>16151</v>
      </c>
      <c r="L48" s="62">
        <v>16151</v>
      </c>
      <c r="M48" s="62">
        <v>16151</v>
      </c>
      <c r="N48" s="62">
        <v>16151</v>
      </c>
      <c r="O48" s="62">
        <v>16151</v>
      </c>
      <c r="P48" s="62">
        <v>16151</v>
      </c>
      <c r="Q48" s="62">
        <v>16151</v>
      </c>
      <c r="R48" s="62">
        <v>16151</v>
      </c>
      <c r="S48" s="62">
        <v>16151</v>
      </c>
      <c r="T48" s="62">
        <v>16151</v>
      </c>
      <c r="U48" s="62">
        <v>16151</v>
      </c>
      <c r="V48" s="62">
        <v>16151</v>
      </c>
      <c r="W48" s="63">
        <v>16151</v>
      </c>
    </row>
    <row r="49" spans="2:23" x14ac:dyDescent="0.25">
      <c r="B49" s="56" t="s">
        <v>119</v>
      </c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3"/>
    </row>
    <row r="50" spans="2:23" x14ac:dyDescent="0.25">
      <c r="B50" s="56" t="s">
        <v>114</v>
      </c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3"/>
    </row>
    <row r="51" spans="2:23" x14ac:dyDescent="0.25">
      <c r="B51" s="56" t="s">
        <v>116</v>
      </c>
      <c r="C51" s="62"/>
      <c r="D51" s="62"/>
      <c r="E51" s="62"/>
      <c r="F51" s="62"/>
      <c r="G51" s="62">
        <v>0</v>
      </c>
      <c r="H51" s="62">
        <v>0</v>
      </c>
      <c r="I51" s="62">
        <v>108207.9</v>
      </c>
      <c r="J51" s="62">
        <v>108207.9</v>
      </c>
      <c r="K51" s="62">
        <v>108207.9</v>
      </c>
      <c r="L51" s="62">
        <v>108207.9</v>
      </c>
      <c r="M51" s="62">
        <v>108207.9</v>
      </c>
      <c r="N51" s="62">
        <v>108207.9</v>
      </c>
      <c r="O51" s="62">
        <v>108207.9</v>
      </c>
      <c r="P51" s="62">
        <v>108207.9</v>
      </c>
      <c r="Q51" s="62">
        <v>108207.9</v>
      </c>
      <c r="R51" s="62">
        <v>108207.9</v>
      </c>
      <c r="S51" s="62">
        <v>108207.9</v>
      </c>
      <c r="T51" s="62">
        <v>108207.9</v>
      </c>
      <c r="U51" s="62">
        <v>108207.9</v>
      </c>
      <c r="V51" s="62">
        <v>108207.9</v>
      </c>
      <c r="W51" s="63">
        <v>108207.9</v>
      </c>
    </row>
    <row r="52" spans="2:23" x14ac:dyDescent="0.25">
      <c r="B52" s="56" t="s">
        <v>92</v>
      </c>
      <c r="C52" s="62">
        <v>3151.5839999999998</v>
      </c>
      <c r="D52" s="62">
        <v>3000.9240000000004</v>
      </c>
      <c r="E52" s="62">
        <v>2609.2079999999996</v>
      </c>
      <c r="F52" s="62">
        <v>1951.884</v>
      </c>
      <c r="G52" s="62">
        <v>1391.652</v>
      </c>
      <c r="H52" s="62">
        <v>1031.184</v>
      </c>
      <c r="I52" s="62">
        <v>822.49199999999996</v>
      </c>
      <c r="J52" s="62">
        <v>659.55600000000004</v>
      </c>
      <c r="K52" s="62">
        <v>587</v>
      </c>
      <c r="L52" s="62">
        <v>587</v>
      </c>
      <c r="M52" s="62">
        <v>469.25400000000002</v>
      </c>
      <c r="N52" s="62">
        <v>391.35079999999999</v>
      </c>
      <c r="O52" s="62">
        <v>313.44760000000002</v>
      </c>
      <c r="P52" s="62">
        <v>235.5444</v>
      </c>
      <c r="Q52" s="62">
        <v>157.6412</v>
      </c>
      <c r="R52" s="62">
        <v>0</v>
      </c>
      <c r="S52" s="62">
        <v>0</v>
      </c>
      <c r="T52" s="62">
        <v>0</v>
      </c>
      <c r="U52" s="62">
        <v>0</v>
      </c>
      <c r="V52" s="62">
        <v>0</v>
      </c>
      <c r="W52" s="63">
        <v>0</v>
      </c>
    </row>
    <row r="53" spans="2:23" x14ac:dyDescent="0.25">
      <c r="B53" s="56" t="s">
        <v>97</v>
      </c>
      <c r="C53" s="62">
        <v>89783.187795570731</v>
      </c>
      <c r="D53" s="62">
        <v>84496.521215513945</v>
      </c>
      <c r="E53" s="62">
        <v>79521.147252871553</v>
      </c>
      <c r="F53" s="62">
        <v>74838.736192275755</v>
      </c>
      <c r="G53" s="62">
        <v>70432.037619462222</v>
      </c>
      <c r="H53" s="62">
        <v>66284.816869226386</v>
      </c>
      <c r="I53" s="62">
        <v>62381.79521548855</v>
      </c>
      <c r="J53" s="62">
        <v>58708.593583123045</v>
      </c>
      <c r="K53" s="62">
        <v>55251.679574180453</v>
      </c>
      <c r="L53" s="62">
        <v>51998.317613343119</v>
      </c>
      <c r="M53" s="62">
        <v>48936.522028945292</v>
      </c>
      <c r="N53" s="62">
        <v>46055.012896704386</v>
      </c>
      <c r="O53" s="62">
        <v>43343.174483487543</v>
      </c>
      <c r="P53" s="62">
        <v>40791.016138016908</v>
      </c>
      <c r="Q53" s="62">
        <v>38389.135484431448</v>
      </c>
      <c r="R53" s="62">
        <v>36128.683783107168</v>
      </c>
      <c r="S53" s="62">
        <v>34001.33333112183</v>
      </c>
      <c r="T53" s="62">
        <v>31999.246782264847</v>
      </c>
      <c r="U53" s="62">
        <v>30115.048273564378</v>
      </c>
      <c r="V53" s="62">
        <v>28341.796251959244</v>
      </c>
      <c r="W53" s="63">
        <v>26672.957901007205</v>
      </c>
    </row>
    <row r="54" spans="2:23" x14ac:dyDescent="0.25">
      <c r="B54" s="56" t="s">
        <v>93</v>
      </c>
      <c r="C54" s="62">
        <v>52381.194394196405</v>
      </c>
      <c r="D54" s="62">
        <v>48518.699362933628</v>
      </c>
      <c r="E54" s="62">
        <v>48633.919975294506</v>
      </c>
      <c r="F54" s="62">
        <v>49020.919027975804</v>
      </c>
      <c r="G54" s="62">
        <v>50088.479086818363</v>
      </c>
      <c r="H54" s="62">
        <v>45733.381740204481</v>
      </c>
      <c r="I54" s="62">
        <v>38261.003416308355</v>
      </c>
      <c r="J54" s="62">
        <v>34230.17165490138</v>
      </c>
      <c r="K54" s="62">
        <v>30485.232053746317</v>
      </c>
      <c r="L54" s="62">
        <v>26949.13186042101</v>
      </c>
      <c r="M54" s="62">
        <v>27094.78766262002</v>
      </c>
      <c r="N54" s="62">
        <v>23907.152938913645</v>
      </c>
      <c r="O54" s="62">
        <v>20079.981505241376</v>
      </c>
      <c r="P54" s="62">
        <v>16596.297836385034</v>
      </c>
      <c r="Q54" s="62">
        <v>13406.347890792445</v>
      </c>
      <c r="R54" s="62">
        <v>11924.391203476713</v>
      </c>
      <c r="S54" s="62">
        <v>11448.76938323492</v>
      </c>
      <c r="T54" s="62">
        <v>8811.9839299939104</v>
      </c>
      <c r="U54" s="62">
        <v>4596.6706333154634</v>
      </c>
      <c r="V54" s="62">
        <v>3435.4230259887381</v>
      </c>
      <c r="W54" s="63">
        <v>2846.189268714475</v>
      </c>
    </row>
    <row r="55" spans="2:23" x14ac:dyDescent="0.25">
      <c r="B55" s="56" t="s">
        <v>94</v>
      </c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3"/>
    </row>
    <row r="56" spans="2:23" x14ac:dyDescent="0.25">
      <c r="B56" s="56" t="s">
        <v>112</v>
      </c>
      <c r="C56" s="62">
        <v>0</v>
      </c>
      <c r="D56" s="62">
        <v>0</v>
      </c>
      <c r="E56" s="62">
        <v>0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</v>
      </c>
      <c r="V56" s="62">
        <v>0</v>
      </c>
      <c r="W56" s="63">
        <v>0</v>
      </c>
    </row>
    <row r="57" spans="2:23" x14ac:dyDescent="0.25">
      <c r="B57" s="56" t="s">
        <v>95</v>
      </c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3"/>
    </row>
    <row r="58" spans="2:23" x14ac:dyDescent="0.25">
      <c r="B58" s="56" t="s">
        <v>96</v>
      </c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3"/>
    </row>
    <row r="59" spans="2:23" x14ac:dyDescent="0.25">
      <c r="B59" s="56" t="s">
        <v>117</v>
      </c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3"/>
    </row>
    <row r="60" spans="2:23" x14ac:dyDescent="0.25">
      <c r="B60" s="56" t="s">
        <v>98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3"/>
    </row>
    <row r="61" spans="2:23" x14ac:dyDescent="0.25">
      <c r="B61" s="56" t="s">
        <v>91</v>
      </c>
      <c r="C61" s="62">
        <v>14151</v>
      </c>
      <c r="D61" s="62">
        <v>13218</v>
      </c>
      <c r="E61" s="62">
        <v>12200.6</v>
      </c>
      <c r="F61" s="62">
        <v>10928.6</v>
      </c>
      <c r="G61" s="62">
        <v>9974.6</v>
      </c>
      <c r="H61" s="62">
        <v>9105.4</v>
      </c>
      <c r="I61" s="62">
        <v>8299.7999999999993</v>
      </c>
      <c r="J61" s="62">
        <v>7579</v>
      </c>
      <c r="K61" s="62">
        <v>6932.4</v>
      </c>
      <c r="L61" s="62">
        <v>6317.6</v>
      </c>
      <c r="M61" s="62">
        <v>5777</v>
      </c>
      <c r="N61" s="62">
        <v>5283.85</v>
      </c>
      <c r="O61" s="62">
        <v>5283.85</v>
      </c>
      <c r="P61" s="62">
        <v>5283.85</v>
      </c>
      <c r="Q61" s="62">
        <v>5283.85</v>
      </c>
      <c r="R61" s="62">
        <v>5283.85</v>
      </c>
      <c r="S61" s="62">
        <v>5283.85</v>
      </c>
      <c r="T61" s="62">
        <v>5283.85</v>
      </c>
      <c r="U61" s="62">
        <v>5283.85</v>
      </c>
      <c r="V61" s="62">
        <v>5283.85</v>
      </c>
      <c r="W61" s="63">
        <v>5283.85</v>
      </c>
    </row>
    <row r="62" spans="2:23" x14ac:dyDescent="0.25">
      <c r="B62" s="56" t="s">
        <v>99</v>
      </c>
      <c r="C62" s="62">
        <v>16250.71</v>
      </c>
      <c r="D62" s="62">
        <v>16995.349999999999</v>
      </c>
      <c r="E62" s="62">
        <v>15936.74</v>
      </c>
      <c r="F62" s="62">
        <v>14242.8</v>
      </c>
      <c r="G62" s="62">
        <v>12474.61</v>
      </c>
      <c r="H62" s="62">
        <v>11492.54</v>
      </c>
      <c r="I62" s="62">
        <v>10323.99</v>
      </c>
      <c r="J62" s="62">
        <v>8657.84</v>
      </c>
      <c r="K62" s="62">
        <v>7356.39</v>
      </c>
      <c r="L62" s="62">
        <v>6134.93</v>
      </c>
      <c r="M62" s="62">
        <v>5293.96</v>
      </c>
      <c r="N62" s="62">
        <v>4452.99</v>
      </c>
      <c r="O62" s="62">
        <v>3612.02</v>
      </c>
      <c r="P62" s="62">
        <v>2771.05</v>
      </c>
      <c r="Q62" s="62">
        <v>1930.0800000000004</v>
      </c>
      <c r="R62" s="62">
        <v>1089.1100000000006</v>
      </c>
      <c r="S62" s="62">
        <v>248.14000000000067</v>
      </c>
      <c r="T62" s="62">
        <v>0</v>
      </c>
      <c r="U62" s="62">
        <v>0</v>
      </c>
      <c r="V62" s="62">
        <v>0</v>
      </c>
      <c r="W62" s="63">
        <v>0</v>
      </c>
    </row>
    <row r="63" spans="2:23" x14ac:dyDescent="0.25">
      <c r="B63" s="56" t="s">
        <v>100</v>
      </c>
      <c r="C63" s="62">
        <v>10391.967647660818</v>
      </c>
      <c r="D63" s="62">
        <v>38520.070536723164</v>
      </c>
      <c r="E63" s="62">
        <v>36380.954490896642</v>
      </c>
      <c r="F63" s="62">
        <v>30188.251881740409</v>
      </c>
      <c r="G63" s="62">
        <v>28645.147152428766</v>
      </c>
      <c r="H63" s="62">
        <v>30336.562500000109</v>
      </c>
      <c r="I63" s="62">
        <v>25354.973958333365</v>
      </c>
      <c r="J63" s="62">
        <v>21725.651041666631</v>
      </c>
      <c r="K63" s="62">
        <v>17964.84375</v>
      </c>
      <c r="L63" s="62">
        <v>15739.529999999982</v>
      </c>
      <c r="M63" s="62">
        <v>13359.364999999954</v>
      </c>
      <c r="N63" s="62">
        <v>12103.582500000022</v>
      </c>
      <c r="O63" s="62">
        <v>11054.116250000017</v>
      </c>
      <c r="P63" s="62">
        <v>10219.178749999999</v>
      </c>
      <c r="Q63" s="62">
        <v>8794.4868545000445</v>
      </c>
      <c r="R63" s="62">
        <v>6563.1675777500004</v>
      </c>
      <c r="S63" s="62">
        <v>5812.2556775000003</v>
      </c>
      <c r="T63" s="62">
        <v>5011.6132187499998</v>
      </c>
      <c r="U63" s="62">
        <v>4309.6976155000002</v>
      </c>
      <c r="V63" s="62">
        <v>3821.8037387499999</v>
      </c>
      <c r="W63" s="63">
        <v>3567.3033639999999</v>
      </c>
    </row>
    <row r="64" spans="2:23" x14ac:dyDescent="0.25">
      <c r="B64" s="56" t="s">
        <v>101</v>
      </c>
      <c r="C64" s="62">
        <v>88047.517103544335</v>
      </c>
      <c r="D64" s="62">
        <v>98329.792491048225</v>
      </c>
      <c r="E64" s="62">
        <v>95145.95786269923</v>
      </c>
      <c r="F64" s="62">
        <v>90797.288664582898</v>
      </c>
      <c r="G64" s="62">
        <v>83982.966325533096</v>
      </c>
      <c r="H64" s="62">
        <v>78584.229596651174</v>
      </c>
      <c r="I64" s="62">
        <v>75047.939264801855</v>
      </c>
      <c r="J64" s="62">
        <v>71670.781997885773</v>
      </c>
      <c r="K64" s="62">
        <v>68445.59680798091</v>
      </c>
      <c r="L64" s="62">
        <v>68109.378632691471</v>
      </c>
      <c r="M64" s="62">
        <v>67773.160457402017</v>
      </c>
      <c r="N64" s="62">
        <v>67436.942282112577</v>
      </c>
      <c r="O64" s="62">
        <v>67100.724106823152</v>
      </c>
      <c r="P64" s="62">
        <v>66764.505931533698</v>
      </c>
      <c r="Q64" s="62">
        <v>66428.287756244245</v>
      </c>
      <c r="R64" s="62">
        <v>66092.06958095482</v>
      </c>
      <c r="S64" s="62">
        <v>65755.851405665366</v>
      </c>
      <c r="T64" s="62">
        <v>65419.633230375919</v>
      </c>
      <c r="U64" s="62">
        <v>65083.415055086487</v>
      </c>
      <c r="V64" s="62">
        <v>64747.19687979704</v>
      </c>
      <c r="W64" s="63">
        <v>64074.760529218169</v>
      </c>
    </row>
    <row r="65" spans="2:23" x14ac:dyDescent="0.25">
      <c r="B65" s="56" t="s">
        <v>103</v>
      </c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3"/>
    </row>
    <row r="66" spans="2:23" x14ac:dyDescent="0.25">
      <c r="B66" s="56" t="s">
        <v>104</v>
      </c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3"/>
    </row>
    <row r="67" spans="2:23" x14ac:dyDescent="0.25">
      <c r="B67" s="56" t="s">
        <v>102</v>
      </c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3"/>
    </row>
    <row r="68" spans="2:23" x14ac:dyDescent="0.25">
      <c r="B68" s="56" t="s">
        <v>118</v>
      </c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3"/>
    </row>
    <row r="69" spans="2:23" x14ac:dyDescent="0.25">
      <c r="B69" s="56" t="s">
        <v>105</v>
      </c>
      <c r="C69" s="62">
        <v>685346.61</v>
      </c>
      <c r="D69" s="62">
        <v>652955.51</v>
      </c>
      <c r="E69" s="62">
        <v>630970.56999999995</v>
      </c>
      <c r="F69" s="62">
        <v>617762.71</v>
      </c>
      <c r="G69" s="62">
        <v>616008.07999999996</v>
      </c>
      <c r="H69" s="62">
        <v>610410.68000000005</v>
      </c>
      <c r="I69" s="62">
        <v>600326.26</v>
      </c>
      <c r="J69" s="62">
        <v>591501.88</v>
      </c>
      <c r="K69" s="62">
        <v>580480.06999999995</v>
      </c>
      <c r="L69" s="62">
        <v>565266.30260000005</v>
      </c>
      <c r="M69" s="62">
        <v>548875.04359999998</v>
      </c>
      <c r="N69" s="62">
        <v>504856.99160000001</v>
      </c>
      <c r="O69" s="62">
        <v>348614.59370000003</v>
      </c>
      <c r="P69" s="62">
        <v>305780.61869999999</v>
      </c>
      <c r="Q69" s="62">
        <v>273514.25180000003</v>
      </c>
      <c r="R69" s="62">
        <v>262675.91269999999</v>
      </c>
      <c r="S69" s="62">
        <v>240827.92739999999</v>
      </c>
      <c r="T69" s="62">
        <v>214811.17290000001</v>
      </c>
      <c r="U69" s="62">
        <v>198721.9338</v>
      </c>
      <c r="V69" s="62">
        <v>181031.66519999999</v>
      </c>
      <c r="W69" s="63">
        <v>164916.18799999999</v>
      </c>
    </row>
    <row r="70" spans="2:23" x14ac:dyDescent="0.25">
      <c r="B70" s="56" t="s">
        <v>106</v>
      </c>
      <c r="C70" s="62">
        <v>24718</v>
      </c>
      <c r="D70" s="62">
        <v>24718</v>
      </c>
      <c r="E70" s="62">
        <v>24718</v>
      </c>
      <c r="F70" s="62">
        <v>24718</v>
      </c>
      <c r="G70" s="62">
        <v>24718</v>
      </c>
      <c r="H70" s="62">
        <v>24718</v>
      </c>
      <c r="I70" s="62">
        <v>24718</v>
      </c>
      <c r="J70" s="62">
        <v>24718</v>
      </c>
      <c r="K70" s="62">
        <v>24718</v>
      </c>
      <c r="L70" s="62">
        <v>24718</v>
      </c>
      <c r="M70" s="62">
        <v>24718</v>
      </c>
      <c r="N70" s="62">
        <v>24718</v>
      </c>
      <c r="O70" s="62">
        <v>24718</v>
      </c>
      <c r="P70" s="62">
        <v>24718</v>
      </c>
      <c r="Q70" s="62">
        <v>24718</v>
      </c>
      <c r="R70" s="62">
        <v>24718</v>
      </c>
      <c r="S70" s="62">
        <v>24718</v>
      </c>
      <c r="T70" s="62">
        <v>24718</v>
      </c>
      <c r="U70" s="62">
        <v>24718</v>
      </c>
      <c r="V70" s="62">
        <v>24718</v>
      </c>
      <c r="W70" s="63">
        <v>24718</v>
      </c>
    </row>
    <row r="71" spans="2:23" x14ac:dyDescent="0.25">
      <c r="B71" s="56" t="s">
        <v>107</v>
      </c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3"/>
    </row>
    <row r="72" spans="2:23" x14ac:dyDescent="0.25">
      <c r="B72" s="56" t="s">
        <v>108</v>
      </c>
      <c r="C72" s="62">
        <v>112423</v>
      </c>
      <c r="D72" s="62">
        <v>110315</v>
      </c>
      <c r="E72" s="62">
        <v>110096</v>
      </c>
      <c r="F72" s="62">
        <v>104830</v>
      </c>
      <c r="G72" s="62">
        <v>110262</v>
      </c>
      <c r="H72" s="62">
        <v>160004</v>
      </c>
      <c r="I72" s="62">
        <v>199150</v>
      </c>
      <c r="J72" s="62">
        <v>217223</v>
      </c>
      <c r="K72" s="62">
        <v>212564</v>
      </c>
      <c r="L72" s="62">
        <v>208764</v>
      </c>
      <c r="M72" s="62">
        <v>204661</v>
      </c>
      <c r="N72" s="62">
        <v>201164</v>
      </c>
      <c r="O72" s="62">
        <v>187376</v>
      </c>
      <c r="P72" s="62">
        <v>162259</v>
      </c>
      <c r="Q72" s="62">
        <v>159329</v>
      </c>
      <c r="R72" s="62">
        <v>145613</v>
      </c>
      <c r="S72" s="62">
        <v>53117</v>
      </c>
      <c r="T72" s="62">
        <v>50769</v>
      </c>
      <c r="U72" s="62">
        <v>48499</v>
      </c>
      <c r="V72" s="62">
        <v>46447</v>
      </c>
      <c r="W72" s="63">
        <v>44355</v>
      </c>
    </row>
    <row r="73" spans="2:23" x14ac:dyDescent="0.25">
      <c r="B73" s="56" t="s">
        <v>109</v>
      </c>
      <c r="C73" s="62">
        <v>1875.6175651733499</v>
      </c>
      <c r="D73" s="62">
        <v>1688.05580865601</v>
      </c>
      <c r="E73" s="62">
        <v>1519.25022779041</v>
      </c>
      <c r="F73" s="62">
        <v>1367.3252050113699</v>
      </c>
      <c r="G73" s="62">
        <v>1230.5926845102299</v>
      </c>
      <c r="H73" s="62">
        <v>1100</v>
      </c>
      <c r="I73" s="62">
        <v>1100</v>
      </c>
      <c r="J73" s="62">
        <v>1100</v>
      </c>
      <c r="K73" s="62">
        <v>1100</v>
      </c>
      <c r="L73" s="62">
        <v>1022.9999999999999</v>
      </c>
      <c r="M73" s="62">
        <v>951.38999999999987</v>
      </c>
      <c r="N73" s="62">
        <v>884.79269999999985</v>
      </c>
      <c r="O73" s="62">
        <v>822.85721099999978</v>
      </c>
      <c r="P73" s="62">
        <v>765.25720622999972</v>
      </c>
      <c r="Q73" s="62">
        <v>711.68920179389966</v>
      </c>
      <c r="R73" s="62">
        <v>661.87095766832658</v>
      </c>
      <c r="S73" s="62">
        <v>615.53999063154367</v>
      </c>
      <c r="T73" s="62">
        <v>572.45219128733561</v>
      </c>
      <c r="U73" s="62">
        <v>532.3805378972221</v>
      </c>
      <c r="V73" s="62">
        <v>495.11390024441653</v>
      </c>
      <c r="W73" s="63">
        <v>460.45592722730731</v>
      </c>
    </row>
    <row r="74" spans="2:23" x14ac:dyDescent="0.25">
      <c r="B74" s="56" t="s">
        <v>113</v>
      </c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3"/>
    </row>
    <row r="75" spans="2:23" x14ac:dyDescent="0.25">
      <c r="B75" s="56" t="s">
        <v>111</v>
      </c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3"/>
    </row>
    <row r="76" spans="2:23" x14ac:dyDescent="0.25">
      <c r="B76" s="56" t="s">
        <v>110</v>
      </c>
      <c r="C76" s="62"/>
      <c r="D76" s="62"/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3"/>
    </row>
    <row r="77" spans="2:23" ht="15.75" thickBot="1" x14ac:dyDescent="0.3">
      <c r="B77" s="57" t="s">
        <v>115</v>
      </c>
      <c r="C77" s="64">
        <v>378427.83862759685</v>
      </c>
      <c r="D77" s="64">
        <v>390589.31450538512</v>
      </c>
      <c r="E77" s="64">
        <v>400549.51984044036</v>
      </c>
      <c r="F77" s="64">
        <v>390030.98119918565</v>
      </c>
      <c r="G77" s="64">
        <v>380505.5615438603</v>
      </c>
      <c r="H77" s="64">
        <v>371014.57024977135</v>
      </c>
      <c r="I77" s="64">
        <v>361831.33934956713</v>
      </c>
      <c r="J77" s="64">
        <v>351145.66395790689</v>
      </c>
      <c r="K77" s="64">
        <v>325013.8153334363</v>
      </c>
      <c r="L77" s="64">
        <v>307591.21409364132</v>
      </c>
      <c r="M77" s="64">
        <v>284421.47893742652</v>
      </c>
      <c r="N77" s="64">
        <v>260905.8730136457</v>
      </c>
      <c r="O77" s="64">
        <v>235568.1987659756</v>
      </c>
      <c r="P77" s="64">
        <v>214031.77540733846</v>
      </c>
      <c r="Q77" s="64">
        <v>186890.16061240816</v>
      </c>
      <c r="R77" s="64">
        <v>162345.82823421594</v>
      </c>
      <c r="S77" s="64">
        <v>143522.56015730291</v>
      </c>
      <c r="T77" s="64">
        <v>139501.74730348459</v>
      </c>
      <c r="U77" s="64">
        <v>128151.13366305467</v>
      </c>
      <c r="V77" s="64">
        <v>116819.00309930455</v>
      </c>
      <c r="W77" s="65">
        <v>110261.68530975116</v>
      </c>
    </row>
    <row r="81" spans="2:23" ht="19.5" x14ac:dyDescent="0.25">
      <c r="B81" s="47" t="s">
        <v>135</v>
      </c>
      <c r="C81" s="48"/>
      <c r="D81" s="48"/>
      <c r="E81" s="48"/>
      <c r="F81" s="48"/>
      <c r="G81" s="48"/>
      <c r="H81" s="48"/>
      <c r="I81" s="48"/>
      <c r="J81" s="48"/>
    </row>
    <row r="82" spans="2:23" ht="18" x14ac:dyDescent="0.25">
      <c r="B82" s="49" t="s">
        <v>120</v>
      </c>
      <c r="C82" s="50"/>
      <c r="D82" s="50"/>
      <c r="E82" s="50"/>
      <c r="F82" s="50"/>
      <c r="G82" s="50"/>
      <c r="H82" s="50"/>
      <c r="I82" s="50"/>
      <c r="J82" s="50"/>
    </row>
    <row r="83" spans="2:23" ht="19.5" x14ac:dyDescent="0.25">
      <c r="B83" s="51"/>
      <c r="C83" s="48"/>
      <c r="D83" s="53"/>
      <c r="E83" s="53"/>
      <c r="F83" s="53"/>
      <c r="G83" s="52"/>
      <c r="H83" s="52"/>
      <c r="I83" s="52"/>
      <c r="J83" s="52"/>
    </row>
    <row r="84" spans="2:23" ht="15.75" thickBot="1" x14ac:dyDescent="0.3">
      <c r="B84" s="54" t="s">
        <v>59</v>
      </c>
      <c r="C84" s="74"/>
      <c r="D84" s="74"/>
      <c r="E84" s="74"/>
      <c r="F84" s="74"/>
      <c r="G84" s="74"/>
      <c r="H84" s="74"/>
      <c r="I84" s="74"/>
      <c r="J84" s="74"/>
    </row>
    <row r="85" spans="2:23" ht="15.75" thickBot="1" x14ac:dyDescent="0.3">
      <c r="B85" s="55" t="s">
        <v>87</v>
      </c>
      <c r="C85" s="58">
        <v>2015</v>
      </c>
      <c r="D85" s="58">
        <f>C85+1</f>
        <v>2016</v>
      </c>
      <c r="E85" s="58">
        <f t="shared" ref="E85:W85" si="2">D85+1</f>
        <v>2017</v>
      </c>
      <c r="F85" s="58">
        <f t="shared" si="2"/>
        <v>2018</v>
      </c>
      <c r="G85" s="58">
        <f t="shared" si="2"/>
        <v>2019</v>
      </c>
      <c r="H85" s="58">
        <f t="shared" si="2"/>
        <v>2020</v>
      </c>
      <c r="I85" s="58">
        <f t="shared" si="2"/>
        <v>2021</v>
      </c>
      <c r="J85" s="58">
        <f t="shared" si="2"/>
        <v>2022</v>
      </c>
      <c r="K85" s="58">
        <f t="shared" si="2"/>
        <v>2023</v>
      </c>
      <c r="L85" s="58">
        <f t="shared" si="2"/>
        <v>2024</v>
      </c>
      <c r="M85" s="58">
        <f t="shared" si="2"/>
        <v>2025</v>
      </c>
      <c r="N85" s="58">
        <f t="shared" si="2"/>
        <v>2026</v>
      </c>
      <c r="O85" s="58">
        <f t="shared" si="2"/>
        <v>2027</v>
      </c>
      <c r="P85" s="58">
        <f t="shared" si="2"/>
        <v>2028</v>
      </c>
      <c r="Q85" s="58">
        <f t="shared" si="2"/>
        <v>2029</v>
      </c>
      <c r="R85" s="58">
        <f t="shared" si="2"/>
        <v>2030</v>
      </c>
      <c r="S85" s="58">
        <f t="shared" si="2"/>
        <v>2031</v>
      </c>
      <c r="T85" s="58">
        <f t="shared" si="2"/>
        <v>2032</v>
      </c>
      <c r="U85" s="58">
        <f t="shared" si="2"/>
        <v>2033</v>
      </c>
      <c r="V85" s="58">
        <f t="shared" si="2"/>
        <v>2034</v>
      </c>
      <c r="W85" s="59">
        <f t="shared" si="2"/>
        <v>2035</v>
      </c>
    </row>
    <row r="86" spans="2:23" ht="15.75" thickTop="1" x14ac:dyDescent="0.25">
      <c r="B86" s="56" t="s">
        <v>88</v>
      </c>
      <c r="C86" s="67">
        <f>C7/365/29.7</f>
        <v>1.5062035883953693</v>
      </c>
      <c r="D86" s="67">
        <f t="shared" ref="D86:W86" si="3">D7/365/29.7</f>
        <v>1.4251187675845212</v>
      </c>
      <c r="E86" s="67">
        <f t="shared" si="3"/>
        <v>1.3408975600756423</v>
      </c>
      <c r="F86" s="67">
        <f t="shared" si="3"/>
        <v>1.2735574927355751</v>
      </c>
      <c r="G86" s="67">
        <f t="shared" si="3"/>
        <v>1.2360130990267977</v>
      </c>
      <c r="H86" s="67">
        <f t="shared" si="3"/>
        <v>1.1960702919607029</v>
      </c>
      <c r="I86" s="67">
        <f t="shared" si="3"/>
        <v>1.1596328582629951</v>
      </c>
      <c r="J86" s="67">
        <f t="shared" si="3"/>
        <v>1.1243946312439463</v>
      </c>
      <c r="K86" s="67">
        <f t="shared" si="3"/>
        <v>1.1243946312439463</v>
      </c>
      <c r="L86" s="67">
        <f t="shared" si="3"/>
        <v>1.1130058576633919</v>
      </c>
      <c r="M86" s="67">
        <f t="shared" si="3"/>
        <v>1.101731469950648</v>
      </c>
      <c r="N86" s="67">
        <f t="shared" si="3"/>
        <v>1.0905723905723905</v>
      </c>
      <c r="O86" s="67">
        <f t="shared" si="3"/>
        <v>1.079525852128592</v>
      </c>
      <c r="P86" s="67">
        <f t="shared" si="3"/>
        <v>1.0685909321525759</v>
      </c>
      <c r="Q86" s="67">
        <f t="shared" si="3"/>
        <v>1.0577667081776672</v>
      </c>
      <c r="R86" s="67">
        <f t="shared" si="3"/>
        <v>1.0470531802038652</v>
      </c>
      <c r="S86" s="67">
        <f t="shared" si="3"/>
        <v>1.0364466583644667</v>
      </c>
      <c r="T86" s="67">
        <f t="shared" si="3"/>
        <v>1.0259489875928232</v>
      </c>
      <c r="U86" s="67">
        <f t="shared" si="3"/>
        <v>1.0155564780222315</v>
      </c>
      <c r="V86" s="67">
        <f t="shared" si="3"/>
        <v>1.0052700521193672</v>
      </c>
      <c r="W86" s="68">
        <f t="shared" si="3"/>
        <v>0.99508786495087875</v>
      </c>
    </row>
    <row r="87" spans="2:23" x14ac:dyDescent="0.25">
      <c r="B87" s="56" t="s">
        <v>89</v>
      </c>
      <c r="C87" s="62">
        <f t="shared" ref="C87:W87" si="4">C8/365/29.7</f>
        <v>0</v>
      </c>
      <c r="D87" s="62">
        <f t="shared" si="4"/>
        <v>0</v>
      </c>
      <c r="E87" s="62">
        <f t="shared" si="4"/>
        <v>0</v>
      </c>
      <c r="F87" s="62">
        <f t="shared" si="4"/>
        <v>0</v>
      </c>
      <c r="G87" s="62">
        <f t="shared" si="4"/>
        <v>0</v>
      </c>
      <c r="H87" s="62">
        <f t="shared" si="4"/>
        <v>0</v>
      </c>
      <c r="I87" s="62">
        <f t="shared" si="4"/>
        <v>0</v>
      </c>
      <c r="J87" s="62">
        <f t="shared" si="4"/>
        <v>0</v>
      </c>
      <c r="K87" s="62">
        <f t="shared" si="4"/>
        <v>0</v>
      </c>
      <c r="L87" s="62">
        <f t="shared" si="4"/>
        <v>0</v>
      </c>
      <c r="M87" s="62">
        <f t="shared" si="4"/>
        <v>0</v>
      </c>
      <c r="N87" s="62">
        <f t="shared" si="4"/>
        <v>0</v>
      </c>
      <c r="O87" s="62">
        <f t="shared" si="4"/>
        <v>0</v>
      </c>
      <c r="P87" s="62">
        <f t="shared" si="4"/>
        <v>0</v>
      </c>
      <c r="Q87" s="62">
        <f t="shared" si="4"/>
        <v>0</v>
      </c>
      <c r="R87" s="62">
        <f t="shared" si="4"/>
        <v>0</v>
      </c>
      <c r="S87" s="62">
        <f t="shared" si="4"/>
        <v>0</v>
      </c>
      <c r="T87" s="62">
        <f t="shared" si="4"/>
        <v>0</v>
      </c>
      <c r="U87" s="62">
        <f t="shared" si="4"/>
        <v>0</v>
      </c>
      <c r="V87" s="62">
        <f t="shared" si="4"/>
        <v>0</v>
      </c>
      <c r="W87" s="63">
        <f t="shared" si="4"/>
        <v>0</v>
      </c>
    </row>
    <row r="88" spans="2:23" x14ac:dyDescent="0.25">
      <c r="B88" s="56" t="s">
        <v>90</v>
      </c>
      <c r="C88" s="69">
        <f t="shared" ref="C88:W88" si="5">C9/365/29.7</f>
        <v>0.76896822102301554</v>
      </c>
      <c r="D88" s="69">
        <f t="shared" si="5"/>
        <v>1.2495733591624003</v>
      </c>
      <c r="E88" s="69">
        <f t="shared" si="5"/>
        <v>1.2495733591624003</v>
      </c>
      <c r="F88" s="69">
        <f t="shared" si="5"/>
        <v>1.2015128453484618</v>
      </c>
      <c r="G88" s="69">
        <f t="shared" si="5"/>
        <v>1.2495733591624003</v>
      </c>
      <c r="H88" s="69">
        <f t="shared" si="5"/>
        <v>1.2495733591624003</v>
      </c>
      <c r="I88" s="69">
        <f t="shared" si="5"/>
        <v>1.3937549006042158</v>
      </c>
      <c r="J88" s="69">
        <f t="shared" si="5"/>
        <v>1.4610027212766938</v>
      </c>
      <c r="K88" s="69">
        <f t="shared" si="5"/>
        <v>1.4898759282320928</v>
      </c>
      <c r="L88" s="69">
        <f t="shared" si="5"/>
        <v>1.4898759282320928</v>
      </c>
      <c r="M88" s="69">
        <f t="shared" si="5"/>
        <v>1.4898759282320928</v>
      </c>
      <c r="N88" s="69">
        <f t="shared" si="5"/>
        <v>1.4898759282320928</v>
      </c>
      <c r="O88" s="69">
        <f t="shared" si="5"/>
        <v>1.4898759282320928</v>
      </c>
      <c r="P88" s="69">
        <f t="shared" si="5"/>
        <v>1.4898759282320928</v>
      </c>
      <c r="Q88" s="69">
        <f t="shared" si="5"/>
        <v>1.4898759282320928</v>
      </c>
      <c r="R88" s="69">
        <f t="shared" si="5"/>
        <v>1.4898759282320928</v>
      </c>
      <c r="S88" s="69">
        <f t="shared" si="5"/>
        <v>1.4898759282320928</v>
      </c>
      <c r="T88" s="69">
        <f t="shared" si="5"/>
        <v>1.4898759282320928</v>
      </c>
      <c r="U88" s="69">
        <f t="shared" si="5"/>
        <v>1.4898759282320928</v>
      </c>
      <c r="V88" s="69">
        <f t="shared" si="5"/>
        <v>1.4898759282320928</v>
      </c>
      <c r="W88" s="70">
        <f t="shared" si="5"/>
        <v>1.4898759282320928</v>
      </c>
    </row>
    <row r="89" spans="2:23" x14ac:dyDescent="0.25">
      <c r="B89" s="56" t="s">
        <v>119</v>
      </c>
      <c r="C89" s="62">
        <f t="shared" ref="C89:W89" si="6">C10/365/29.7</f>
        <v>0</v>
      </c>
      <c r="D89" s="62">
        <f t="shared" si="6"/>
        <v>0</v>
      </c>
      <c r="E89" s="62">
        <f t="shared" si="6"/>
        <v>0</v>
      </c>
      <c r="F89" s="62">
        <f t="shared" si="6"/>
        <v>0</v>
      </c>
      <c r="G89" s="62">
        <f t="shared" si="6"/>
        <v>0</v>
      </c>
      <c r="H89" s="62">
        <f t="shared" si="6"/>
        <v>0</v>
      </c>
      <c r="I89" s="62">
        <f t="shared" si="6"/>
        <v>0</v>
      </c>
      <c r="J89" s="62">
        <f t="shared" si="6"/>
        <v>0</v>
      </c>
      <c r="K89" s="62">
        <f t="shared" si="6"/>
        <v>0</v>
      </c>
      <c r="L89" s="62">
        <f t="shared" si="6"/>
        <v>0</v>
      </c>
      <c r="M89" s="62">
        <f t="shared" si="6"/>
        <v>0</v>
      </c>
      <c r="N89" s="62">
        <f t="shared" si="6"/>
        <v>0</v>
      </c>
      <c r="O89" s="62">
        <f t="shared" si="6"/>
        <v>0</v>
      </c>
      <c r="P89" s="62">
        <f t="shared" si="6"/>
        <v>0</v>
      </c>
      <c r="Q89" s="62">
        <f t="shared" si="6"/>
        <v>0</v>
      </c>
      <c r="R89" s="62">
        <f t="shared" si="6"/>
        <v>0</v>
      </c>
      <c r="S89" s="62">
        <f t="shared" si="6"/>
        <v>0</v>
      </c>
      <c r="T89" s="62">
        <f t="shared" si="6"/>
        <v>0</v>
      </c>
      <c r="U89" s="62">
        <f t="shared" si="6"/>
        <v>0</v>
      </c>
      <c r="V89" s="62">
        <f t="shared" si="6"/>
        <v>0</v>
      </c>
      <c r="W89" s="63">
        <f t="shared" si="6"/>
        <v>0</v>
      </c>
    </row>
    <row r="90" spans="2:23" x14ac:dyDescent="0.25">
      <c r="B90" s="56" t="s">
        <v>114</v>
      </c>
      <c r="C90" s="62">
        <f t="shared" ref="C90:W90" si="7">C11/365/29.7</f>
        <v>0</v>
      </c>
      <c r="D90" s="62">
        <f t="shared" si="7"/>
        <v>0</v>
      </c>
      <c r="E90" s="62">
        <f t="shared" si="7"/>
        <v>0</v>
      </c>
      <c r="F90" s="62">
        <f t="shared" si="7"/>
        <v>0</v>
      </c>
      <c r="G90" s="62">
        <f t="shared" si="7"/>
        <v>0</v>
      </c>
      <c r="H90" s="62">
        <f t="shared" si="7"/>
        <v>0</v>
      </c>
      <c r="I90" s="62">
        <f t="shared" si="7"/>
        <v>0</v>
      </c>
      <c r="J90" s="62">
        <f t="shared" si="7"/>
        <v>0</v>
      </c>
      <c r="K90" s="62">
        <f t="shared" si="7"/>
        <v>0</v>
      </c>
      <c r="L90" s="62">
        <f t="shared" si="7"/>
        <v>0</v>
      </c>
      <c r="M90" s="62">
        <f t="shared" si="7"/>
        <v>0</v>
      </c>
      <c r="N90" s="62">
        <f t="shared" si="7"/>
        <v>0</v>
      </c>
      <c r="O90" s="62">
        <f t="shared" si="7"/>
        <v>0</v>
      </c>
      <c r="P90" s="62">
        <f t="shared" si="7"/>
        <v>0</v>
      </c>
      <c r="Q90" s="62">
        <f t="shared" si="7"/>
        <v>0</v>
      </c>
      <c r="R90" s="62">
        <f t="shared" si="7"/>
        <v>0</v>
      </c>
      <c r="S90" s="62">
        <f t="shared" si="7"/>
        <v>0</v>
      </c>
      <c r="T90" s="62">
        <f t="shared" si="7"/>
        <v>0</v>
      </c>
      <c r="U90" s="62">
        <f t="shared" si="7"/>
        <v>0</v>
      </c>
      <c r="V90" s="62">
        <f t="shared" si="7"/>
        <v>0</v>
      </c>
      <c r="W90" s="63">
        <f t="shared" si="7"/>
        <v>0</v>
      </c>
    </row>
    <row r="91" spans="2:23" x14ac:dyDescent="0.25">
      <c r="B91" s="56" t="s">
        <v>116</v>
      </c>
      <c r="C91" s="62">
        <f t="shared" ref="C91:W91" si="8">C12/365/29.7</f>
        <v>0</v>
      </c>
      <c r="D91" s="62">
        <f t="shared" si="8"/>
        <v>0</v>
      </c>
      <c r="E91" s="62">
        <f t="shared" si="8"/>
        <v>0</v>
      </c>
      <c r="F91" s="62">
        <f t="shared" si="8"/>
        <v>0</v>
      </c>
      <c r="G91" s="62">
        <f t="shared" si="8"/>
        <v>0</v>
      </c>
      <c r="H91" s="62">
        <f t="shared" si="8"/>
        <v>0</v>
      </c>
      <c r="I91" s="62">
        <f t="shared" si="8"/>
        <v>0</v>
      </c>
      <c r="J91" s="62">
        <f t="shared" si="8"/>
        <v>0</v>
      </c>
      <c r="K91" s="62">
        <f t="shared" si="8"/>
        <v>0</v>
      </c>
      <c r="L91" s="62">
        <f t="shared" si="8"/>
        <v>0</v>
      </c>
      <c r="M91" s="62">
        <f t="shared" si="8"/>
        <v>0</v>
      </c>
      <c r="N91" s="62">
        <f t="shared" si="8"/>
        <v>0</v>
      </c>
      <c r="O91" s="62">
        <f t="shared" si="8"/>
        <v>0</v>
      </c>
      <c r="P91" s="62">
        <f t="shared" si="8"/>
        <v>0</v>
      </c>
      <c r="Q91" s="62">
        <f t="shared" si="8"/>
        <v>0</v>
      </c>
      <c r="R91" s="62">
        <f t="shared" si="8"/>
        <v>0</v>
      </c>
      <c r="S91" s="62">
        <f t="shared" si="8"/>
        <v>0</v>
      </c>
      <c r="T91" s="62">
        <f t="shared" si="8"/>
        <v>0</v>
      </c>
      <c r="U91" s="62">
        <f t="shared" si="8"/>
        <v>0</v>
      </c>
      <c r="V91" s="62">
        <f t="shared" si="8"/>
        <v>0</v>
      </c>
      <c r="W91" s="63">
        <f t="shared" si="8"/>
        <v>0</v>
      </c>
    </row>
    <row r="92" spans="2:23" x14ac:dyDescent="0.25">
      <c r="B92" s="56" t="s">
        <v>92</v>
      </c>
      <c r="C92" s="69">
        <f t="shared" ref="C92:W92" si="9">C13/365/29.7</f>
        <v>0.29072312162723118</v>
      </c>
      <c r="D92" s="69">
        <f t="shared" si="9"/>
        <v>0.27682523868825243</v>
      </c>
      <c r="E92" s="69">
        <f t="shared" si="9"/>
        <v>0.24069074304690741</v>
      </c>
      <c r="F92" s="69">
        <f t="shared" si="9"/>
        <v>0.18005479452054793</v>
      </c>
      <c r="G92" s="69">
        <f t="shared" si="9"/>
        <v>0.12837525944375261</v>
      </c>
      <c r="H92" s="69">
        <f t="shared" si="9"/>
        <v>9.5123287671232876E-2</v>
      </c>
      <c r="I92" s="69">
        <f t="shared" si="9"/>
        <v>7.5872146118721465E-2</v>
      </c>
      <c r="J92" s="69">
        <f t="shared" si="9"/>
        <v>6.0841843088418439E-2</v>
      </c>
      <c r="K92" s="69">
        <f t="shared" si="9"/>
        <v>5.4148793874821272E-2</v>
      </c>
      <c r="L92" s="69">
        <f t="shared" si="9"/>
        <v>5.4148793874821272E-2</v>
      </c>
      <c r="M92" s="69">
        <f t="shared" si="9"/>
        <v>4.3287117752871182E-2</v>
      </c>
      <c r="N92" s="69">
        <f t="shared" si="9"/>
        <v>3.6100807158341401E-2</v>
      </c>
      <c r="O92" s="69">
        <f t="shared" si="9"/>
        <v>2.8914496563811634E-2</v>
      </c>
      <c r="P92" s="69">
        <f t="shared" si="9"/>
        <v>2.1728185969281857E-2</v>
      </c>
      <c r="Q92" s="69">
        <f t="shared" si="9"/>
        <v>1.4541875374752088E-2</v>
      </c>
      <c r="R92" s="69">
        <f t="shared" si="9"/>
        <v>0</v>
      </c>
      <c r="S92" s="69">
        <f t="shared" si="9"/>
        <v>0</v>
      </c>
      <c r="T92" s="69">
        <f t="shared" si="9"/>
        <v>0</v>
      </c>
      <c r="U92" s="69">
        <f t="shared" si="9"/>
        <v>0</v>
      </c>
      <c r="V92" s="69">
        <f t="shared" si="9"/>
        <v>0</v>
      </c>
      <c r="W92" s="70">
        <f t="shared" si="9"/>
        <v>0</v>
      </c>
    </row>
    <row r="93" spans="2:23" x14ac:dyDescent="0.25">
      <c r="B93" s="56" t="s">
        <v>97</v>
      </c>
      <c r="C93" s="69">
        <f t="shared" ref="C93:W93" si="10">C14/365/29.7</f>
        <v>8.2821998796707472</v>
      </c>
      <c r="D93" s="69">
        <f t="shared" si="10"/>
        <v>7.7945225050056681</v>
      </c>
      <c r="E93" s="69">
        <f t="shared" si="10"/>
        <v>7.3355608369421663</v>
      </c>
      <c r="F93" s="69">
        <f t="shared" si="10"/>
        <v>6.9036240203197048</v>
      </c>
      <c r="G93" s="69">
        <f t="shared" si="10"/>
        <v>6.4971207619078664</v>
      </c>
      <c r="H93" s="69">
        <f t="shared" si="10"/>
        <v>6.1145534679421045</v>
      </c>
      <c r="I93" s="69">
        <f t="shared" si="10"/>
        <v>5.7545127268565608</v>
      </c>
      <c r="J93" s="69">
        <f t="shared" si="10"/>
        <v>5.4156721168878788</v>
      </c>
      <c r="K93" s="69">
        <f t="shared" si="10"/>
        <v>5.0967833194207328</v>
      </c>
      <c r="L93" s="69">
        <f t="shared" si="10"/>
        <v>4.7966715200722403</v>
      </c>
      <c r="M93" s="69">
        <f t="shared" si="10"/>
        <v>4.5142310805724177</v>
      </c>
      <c r="N93" s="69">
        <f t="shared" si="10"/>
        <v>4.2484214654955386</v>
      </c>
      <c r="O93" s="69">
        <f t="shared" si="10"/>
        <v>3.998263408836082</v>
      </c>
      <c r="P93" s="69">
        <f t="shared" si="10"/>
        <v>3.7628353063066196</v>
      </c>
      <c r="Q93" s="69">
        <f t="shared" si="10"/>
        <v>3.5412698200665513</v>
      </c>
      <c r="R93" s="69">
        <f t="shared" si="10"/>
        <v>3.3327506833731992</v>
      </c>
      <c r="S93" s="69">
        <f t="shared" si="10"/>
        <v>3.1365096933833154</v>
      </c>
      <c r="T93" s="69">
        <f t="shared" si="10"/>
        <v>2.9518238810262303</v>
      </c>
      <c r="U93" s="69">
        <f t="shared" si="10"/>
        <v>2.7780128475221972</v>
      </c>
      <c r="V93" s="69">
        <f t="shared" si="10"/>
        <v>2.6144362577334297</v>
      </c>
      <c r="W93" s="70">
        <f t="shared" si="10"/>
        <v>2.4604914811131593</v>
      </c>
    </row>
    <row r="94" spans="2:23" x14ac:dyDescent="0.25">
      <c r="B94" s="56" t="s">
        <v>93</v>
      </c>
      <c r="C94" s="69">
        <f t="shared" ref="C94:W94" si="11">C15/365/29.7</f>
        <v>4.8319906272032105</v>
      </c>
      <c r="D94" s="69">
        <f t="shared" si="11"/>
        <v>4.4756883319896348</v>
      </c>
      <c r="E94" s="69">
        <f t="shared" si="11"/>
        <v>4.4863170495175044</v>
      </c>
      <c r="F94" s="69">
        <f t="shared" si="11"/>
        <v>4.5220164224875061</v>
      </c>
      <c r="G94" s="69">
        <f t="shared" si="11"/>
        <v>4.620495280366991</v>
      </c>
      <c r="H94" s="69">
        <f t="shared" si="11"/>
        <v>4.2187520631155833</v>
      </c>
      <c r="I94" s="69">
        <f t="shared" si="11"/>
        <v>3.5294500637708923</v>
      </c>
      <c r="J94" s="69">
        <f t="shared" si="11"/>
        <v>3.1576192661686617</v>
      </c>
      <c r="K94" s="69">
        <f t="shared" si="11"/>
        <v>2.8121610676395292</v>
      </c>
      <c r="L94" s="69">
        <f t="shared" si="11"/>
        <v>2.4859676085439797</v>
      </c>
      <c r="M94" s="69">
        <f t="shared" si="11"/>
        <v>2.4994038709118604</v>
      </c>
      <c r="N94" s="69">
        <f t="shared" si="11"/>
        <v>2.2053551901585395</v>
      </c>
      <c r="O94" s="69">
        <f t="shared" si="11"/>
        <v>1.8523113791099466</v>
      </c>
      <c r="P94" s="69">
        <f t="shared" si="11"/>
        <v>1.5309531697232632</v>
      </c>
      <c r="Q94" s="69">
        <f t="shared" si="11"/>
        <v>1.2366909174662095</v>
      </c>
      <c r="R94" s="69">
        <f t="shared" si="11"/>
        <v>1.0999853515499021</v>
      </c>
      <c r="S94" s="69">
        <f t="shared" si="11"/>
        <v>1.0561108235999188</v>
      </c>
      <c r="T94" s="69">
        <f t="shared" si="11"/>
        <v>0.81287615239093314</v>
      </c>
      <c r="U94" s="69">
        <f t="shared" si="11"/>
        <v>0.42402754792818259</v>
      </c>
      <c r="V94" s="69">
        <f t="shared" si="11"/>
        <v>0.31690632590643775</v>
      </c>
      <c r="W94" s="70">
        <f t="shared" si="11"/>
        <v>0.26255147536686269</v>
      </c>
    </row>
    <row r="95" spans="2:23" x14ac:dyDescent="0.25">
      <c r="B95" s="56" t="s">
        <v>94</v>
      </c>
      <c r="C95" s="62">
        <f t="shared" ref="C95:W95" si="12">C16/365/29.7</f>
        <v>0</v>
      </c>
      <c r="D95" s="62">
        <f t="shared" si="12"/>
        <v>0</v>
      </c>
      <c r="E95" s="62">
        <f t="shared" si="12"/>
        <v>0</v>
      </c>
      <c r="F95" s="62">
        <f t="shared" si="12"/>
        <v>0</v>
      </c>
      <c r="G95" s="62">
        <f t="shared" si="12"/>
        <v>0</v>
      </c>
      <c r="H95" s="62">
        <f t="shared" si="12"/>
        <v>0</v>
      </c>
      <c r="I95" s="62">
        <f t="shared" si="12"/>
        <v>0</v>
      </c>
      <c r="J95" s="62">
        <f t="shared" si="12"/>
        <v>0</v>
      </c>
      <c r="K95" s="62">
        <f t="shared" si="12"/>
        <v>0</v>
      </c>
      <c r="L95" s="62">
        <f t="shared" si="12"/>
        <v>0</v>
      </c>
      <c r="M95" s="62">
        <f t="shared" si="12"/>
        <v>0</v>
      </c>
      <c r="N95" s="62">
        <f t="shared" si="12"/>
        <v>0</v>
      </c>
      <c r="O95" s="62">
        <f t="shared" si="12"/>
        <v>0</v>
      </c>
      <c r="P95" s="62">
        <f t="shared" si="12"/>
        <v>0</v>
      </c>
      <c r="Q95" s="62">
        <f t="shared" si="12"/>
        <v>0</v>
      </c>
      <c r="R95" s="62">
        <f t="shared" si="12"/>
        <v>0</v>
      </c>
      <c r="S95" s="62">
        <f t="shared" si="12"/>
        <v>0</v>
      </c>
      <c r="T95" s="62">
        <f t="shared" si="12"/>
        <v>0</v>
      </c>
      <c r="U95" s="62">
        <f t="shared" si="12"/>
        <v>0</v>
      </c>
      <c r="V95" s="62">
        <f t="shared" si="12"/>
        <v>0</v>
      </c>
      <c r="W95" s="63">
        <f t="shared" si="12"/>
        <v>0</v>
      </c>
    </row>
    <row r="96" spans="2:23" x14ac:dyDescent="0.25">
      <c r="B96" s="56" t="s">
        <v>112</v>
      </c>
      <c r="C96" s="62">
        <f t="shared" ref="C96:W96" si="13">C17/365/29.7</f>
        <v>0</v>
      </c>
      <c r="D96" s="62">
        <f t="shared" si="13"/>
        <v>0</v>
      </c>
      <c r="E96" s="62">
        <f t="shared" si="13"/>
        <v>0</v>
      </c>
      <c r="F96" s="62">
        <f t="shared" si="13"/>
        <v>0</v>
      </c>
      <c r="G96" s="62">
        <f t="shared" si="13"/>
        <v>0</v>
      </c>
      <c r="H96" s="62">
        <f t="shared" si="13"/>
        <v>0</v>
      </c>
      <c r="I96" s="62">
        <f t="shared" si="13"/>
        <v>0</v>
      </c>
      <c r="J96" s="62">
        <f t="shared" si="13"/>
        <v>0</v>
      </c>
      <c r="K96" s="62">
        <f t="shared" si="13"/>
        <v>0</v>
      </c>
      <c r="L96" s="62">
        <f t="shared" si="13"/>
        <v>0</v>
      </c>
      <c r="M96" s="62">
        <f t="shared" si="13"/>
        <v>0</v>
      </c>
      <c r="N96" s="62">
        <f t="shared" si="13"/>
        <v>0</v>
      </c>
      <c r="O96" s="62">
        <f t="shared" si="13"/>
        <v>0</v>
      </c>
      <c r="P96" s="62">
        <f t="shared" si="13"/>
        <v>0</v>
      </c>
      <c r="Q96" s="62">
        <f t="shared" si="13"/>
        <v>0</v>
      </c>
      <c r="R96" s="62">
        <f t="shared" si="13"/>
        <v>0</v>
      </c>
      <c r="S96" s="62">
        <f t="shared" si="13"/>
        <v>0</v>
      </c>
      <c r="T96" s="62">
        <f t="shared" si="13"/>
        <v>0</v>
      </c>
      <c r="U96" s="62">
        <f t="shared" si="13"/>
        <v>0</v>
      </c>
      <c r="V96" s="62">
        <f t="shared" si="13"/>
        <v>0</v>
      </c>
      <c r="W96" s="63">
        <f t="shared" si="13"/>
        <v>0</v>
      </c>
    </row>
    <row r="97" spans="2:23" x14ac:dyDescent="0.25">
      <c r="B97" s="56" t="s">
        <v>95</v>
      </c>
      <c r="C97" s="62">
        <f t="shared" ref="C97:W97" si="14">C18/365/29.7</f>
        <v>0</v>
      </c>
      <c r="D97" s="62">
        <f t="shared" si="14"/>
        <v>0</v>
      </c>
      <c r="E97" s="62">
        <f t="shared" si="14"/>
        <v>0</v>
      </c>
      <c r="F97" s="62">
        <f t="shared" si="14"/>
        <v>0</v>
      </c>
      <c r="G97" s="62">
        <f t="shared" si="14"/>
        <v>0</v>
      </c>
      <c r="H97" s="62">
        <f t="shared" si="14"/>
        <v>0</v>
      </c>
      <c r="I97" s="62">
        <f t="shared" si="14"/>
        <v>0</v>
      </c>
      <c r="J97" s="62">
        <f t="shared" si="14"/>
        <v>0</v>
      </c>
      <c r="K97" s="62">
        <f t="shared" si="14"/>
        <v>0</v>
      </c>
      <c r="L97" s="62">
        <f t="shared" si="14"/>
        <v>0</v>
      </c>
      <c r="M97" s="62">
        <f t="shared" si="14"/>
        <v>0</v>
      </c>
      <c r="N97" s="62">
        <f t="shared" si="14"/>
        <v>0</v>
      </c>
      <c r="O97" s="62">
        <f t="shared" si="14"/>
        <v>0</v>
      </c>
      <c r="P97" s="62">
        <f t="shared" si="14"/>
        <v>0</v>
      </c>
      <c r="Q97" s="62">
        <f t="shared" si="14"/>
        <v>0</v>
      </c>
      <c r="R97" s="62">
        <f t="shared" si="14"/>
        <v>0</v>
      </c>
      <c r="S97" s="62">
        <f t="shared" si="14"/>
        <v>0</v>
      </c>
      <c r="T97" s="62">
        <f t="shared" si="14"/>
        <v>0</v>
      </c>
      <c r="U97" s="62">
        <f t="shared" si="14"/>
        <v>0</v>
      </c>
      <c r="V97" s="62">
        <f t="shared" si="14"/>
        <v>0</v>
      </c>
      <c r="W97" s="63">
        <f t="shared" si="14"/>
        <v>0</v>
      </c>
    </row>
    <row r="98" spans="2:23" x14ac:dyDescent="0.25">
      <c r="B98" s="56" t="s">
        <v>96</v>
      </c>
      <c r="C98" s="62">
        <f t="shared" ref="C98:W98" si="15">C19/365/29.7</f>
        <v>0</v>
      </c>
      <c r="D98" s="62">
        <f t="shared" si="15"/>
        <v>0</v>
      </c>
      <c r="E98" s="62">
        <f t="shared" si="15"/>
        <v>0</v>
      </c>
      <c r="F98" s="62">
        <f t="shared" si="15"/>
        <v>0</v>
      </c>
      <c r="G98" s="62">
        <f t="shared" si="15"/>
        <v>0</v>
      </c>
      <c r="H98" s="62">
        <f t="shared" si="15"/>
        <v>0</v>
      </c>
      <c r="I98" s="62">
        <f t="shared" si="15"/>
        <v>0</v>
      </c>
      <c r="J98" s="62">
        <f t="shared" si="15"/>
        <v>0</v>
      </c>
      <c r="K98" s="62">
        <f t="shared" si="15"/>
        <v>0</v>
      </c>
      <c r="L98" s="62">
        <f t="shared" si="15"/>
        <v>0</v>
      </c>
      <c r="M98" s="62">
        <f t="shared" si="15"/>
        <v>0</v>
      </c>
      <c r="N98" s="62">
        <f t="shared" si="15"/>
        <v>0</v>
      </c>
      <c r="O98" s="62">
        <f t="shared" si="15"/>
        <v>0</v>
      </c>
      <c r="P98" s="62">
        <f t="shared" si="15"/>
        <v>0</v>
      </c>
      <c r="Q98" s="62">
        <f t="shared" si="15"/>
        <v>0</v>
      </c>
      <c r="R98" s="62">
        <f t="shared" si="15"/>
        <v>0</v>
      </c>
      <c r="S98" s="62">
        <f t="shared" si="15"/>
        <v>0</v>
      </c>
      <c r="T98" s="62">
        <f t="shared" si="15"/>
        <v>0</v>
      </c>
      <c r="U98" s="62">
        <f t="shared" si="15"/>
        <v>0</v>
      </c>
      <c r="V98" s="62">
        <f t="shared" si="15"/>
        <v>0</v>
      </c>
      <c r="W98" s="63">
        <f t="shared" si="15"/>
        <v>0</v>
      </c>
    </row>
    <row r="99" spans="2:23" x14ac:dyDescent="0.25">
      <c r="B99" s="56" t="s">
        <v>117</v>
      </c>
      <c r="C99" s="62">
        <f t="shared" ref="C99:W99" si="16">C20/365/29.7</f>
        <v>0</v>
      </c>
      <c r="D99" s="62">
        <f t="shared" si="16"/>
        <v>0</v>
      </c>
      <c r="E99" s="62">
        <f t="shared" si="16"/>
        <v>0</v>
      </c>
      <c r="F99" s="62">
        <f t="shared" si="16"/>
        <v>0</v>
      </c>
      <c r="G99" s="62">
        <f t="shared" si="16"/>
        <v>0</v>
      </c>
      <c r="H99" s="62">
        <f t="shared" si="16"/>
        <v>0</v>
      </c>
      <c r="I99" s="62">
        <f t="shared" si="16"/>
        <v>0</v>
      </c>
      <c r="J99" s="62">
        <f t="shared" si="16"/>
        <v>0</v>
      </c>
      <c r="K99" s="62">
        <f t="shared" si="16"/>
        <v>0</v>
      </c>
      <c r="L99" s="62">
        <f t="shared" si="16"/>
        <v>0</v>
      </c>
      <c r="M99" s="62">
        <f t="shared" si="16"/>
        <v>0</v>
      </c>
      <c r="N99" s="62">
        <f t="shared" si="16"/>
        <v>0</v>
      </c>
      <c r="O99" s="62">
        <f t="shared" si="16"/>
        <v>0</v>
      </c>
      <c r="P99" s="62">
        <f t="shared" si="16"/>
        <v>0</v>
      </c>
      <c r="Q99" s="62">
        <f t="shared" si="16"/>
        <v>0</v>
      </c>
      <c r="R99" s="62">
        <f t="shared" si="16"/>
        <v>0</v>
      </c>
      <c r="S99" s="62">
        <f t="shared" si="16"/>
        <v>0</v>
      </c>
      <c r="T99" s="62">
        <f t="shared" si="16"/>
        <v>0</v>
      </c>
      <c r="U99" s="62">
        <f t="shared" si="16"/>
        <v>0</v>
      </c>
      <c r="V99" s="62">
        <f t="shared" si="16"/>
        <v>0</v>
      </c>
      <c r="W99" s="63">
        <f t="shared" si="16"/>
        <v>0</v>
      </c>
    </row>
    <row r="100" spans="2:23" x14ac:dyDescent="0.25">
      <c r="B100" s="56" t="s">
        <v>98</v>
      </c>
      <c r="C100" s="62">
        <f t="shared" ref="C100:W100" si="17">C21/365/29.7</f>
        <v>0</v>
      </c>
      <c r="D100" s="62">
        <f t="shared" si="17"/>
        <v>0</v>
      </c>
      <c r="E100" s="62">
        <f t="shared" si="17"/>
        <v>0</v>
      </c>
      <c r="F100" s="62">
        <f t="shared" si="17"/>
        <v>0</v>
      </c>
      <c r="G100" s="62">
        <f t="shared" si="17"/>
        <v>0</v>
      </c>
      <c r="H100" s="62">
        <f t="shared" si="17"/>
        <v>0</v>
      </c>
      <c r="I100" s="62">
        <f t="shared" si="17"/>
        <v>0</v>
      </c>
      <c r="J100" s="62">
        <f t="shared" si="17"/>
        <v>0</v>
      </c>
      <c r="K100" s="62">
        <f t="shared" si="17"/>
        <v>0</v>
      </c>
      <c r="L100" s="62">
        <f t="shared" si="17"/>
        <v>0</v>
      </c>
      <c r="M100" s="62">
        <f t="shared" si="17"/>
        <v>0</v>
      </c>
      <c r="N100" s="62">
        <f t="shared" si="17"/>
        <v>0</v>
      </c>
      <c r="O100" s="62">
        <f t="shared" si="17"/>
        <v>0</v>
      </c>
      <c r="P100" s="62">
        <f t="shared" si="17"/>
        <v>0</v>
      </c>
      <c r="Q100" s="62">
        <f t="shared" si="17"/>
        <v>0</v>
      </c>
      <c r="R100" s="62">
        <f t="shared" si="17"/>
        <v>0</v>
      </c>
      <c r="S100" s="62">
        <f t="shared" si="17"/>
        <v>0</v>
      </c>
      <c r="T100" s="62">
        <f t="shared" si="17"/>
        <v>0</v>
      </c>
      <c r="U100" s="62">
        <f t="shared" si="17"/>
        <v>0</v>
      </c>
      <c r="V100" s="62">
        <f t="shared" si="17"/>
        <v>0</v>
      </c>
      <c r="W100" s="63">
        <f t="shared" si="17"/>
        <v>0</v>
      </c>
    </row>
    <row r="101" spans="2:23" x14ac:dyDescent="0.25">
      <c r="B101" s="56" t="s">
        <v>91</v>
      </c>
      <c r="C101" s="69">
        <f t="shared" ref="C101:W101" si="18">C22/365/29.7</f>
        <v>1.3053825930538261</v>
      </c>
      <c r="D101" s="69">
        <f t="shared" si="18"/>
        <v>1.2193164521931645</v>
      </c>
      <c r="E101" s="69">
        <f t="shared" si="18"/>
        <v>1.1254646925879803</v>
      </c>
      <c r="F101" s="69">
        <f t="shared" si="18"/>
        <v>1.0081269314146029</v>
      </c>
      <c r="G101" s="69">
        <f t="shared" si="18"/>
        <v>0.92012361053456948</v>
      </c>
      <c r="H101" s="69">
        <f t="shared" si="18"/>
        <v>0.8399428070660947</v>
      </c>
      <c r="I101" s="69">
        <f t="shared" si="18"/>
        <v>0.76562889165628878</v>
      </c>
      <c r="J101" s="69">
        <f t="shared" si="18"/>
        <v>0.69913749365804168</v>
      </c>
      <c r="K101" s="69">
        <f t="shared" si="18"/>
        <v>0.63949079839490797</v>
      </c>
      <c r="L101" s="69">
        <f t="shared" si="18"/>
        <v>0.58277754716110886</v>
      </c>
      <c r="M101" s="69">
        <f t="shared" si="18"/>
        <v>0.53290899866242336</v>
      </c>
      <c r="N101" s="69">
        <f t="shared" si="18"/>
        <v>0.48741755454084223</v>
      </c>
      <c r="O101" s="69">
        <f t="shared" si="18"/>
        <v>0.48741755454084223</v>
      </c>
      <c r="P101" s="69">
        <f t="shared" si="18"/>
        <v>0.48741755454084223</v>
      </c>
      <c r="Q101" s="69">
        <f t="shared" si="18"/>
        <v>0.48741755454084223</v>
      </c>
      <c r="R101" s="69">
        <f t="shared" si="18"/>
        <v>0.48741755454084223</v>
      </c>
      <c r="S101" s="69">
        <f t="shared" si="18"/>
        <v>0.48741755454084223</v>
      </c>
      <c r="T101" s="69">
        <f t="shared" si="18"/>
        <v>0.48741755454084223</v>
      </c>
      <c r="U101" s="69">
        <f t="shared" si="18"/>
        <v>0.48741755454084223</v>
      </c>
      <c r="V101" s="69">
        <f t="shared" si="18"/>
        <v>0.48741755454084223</v>
      </c>
      <c r="W101" s="70">
        <f t="shared" si="18"/>
        <v>0.48741755454084223</v>
      </c>
    </row>
    <row r="102" spans="2:23" x14ac:dyDescent="0.25">
      <c r="B102" s="56" t="s">
        <v>99</v>
      </c>
      <c r="C102" s="69">
        <f t="shared" ref="C102:W102" si="19">C23/365/29.7</f>
        <v>1.4990738434574051</v>
      </c>
      <c r="D102" s="69">
        <f t="shared" si="19"/>
        <v>1.5677644020109773</v>
      </c>
      <c r="E102" s="69">
        <f t="shared" si="19"/>
        <v>1.470111157234445</v>
      </c>
      <c r="F102" s="69">
        <f t="shared" si="19"/>
        <v>1.3138508371385083</v>
      </c>
      <c r="G102" s="69">
        <f t="shared" si="19"/>
        <v>1.1507412019740788</v>
      </c>
      <c r="H102" s="69">
        <f t="shared" si="19"/>
        <v>1.0601485171348186</v>
      </c>
      <c r="I102" s="69">
        <f t="shared" si="19"/>
        <v>0.95235367372353674</v>
      </c>
      <c r="J102" s="69">
        <f t="shared" si="19"/>
        <v>0.79865688851990224</v>
      </c>
      <c r="K102" s="69">
        <f t="shared" si="19"/>
        <v>0.67860246298602467</v>
      </c>
      <c r="L102" s="69">
        <f t="shared" si="19"/>
        <v>0.56592684839260188</v>
      </c>
      <c r="M102" s="69">
        <f t="shared" si="19"/>
        <v>0.48835016835016837</v>
      </c>
      <c r="N102" s="69">
        <f t="shared" si="19"/>
        <v>0.41077348830773486</v>
      </c>
      <c r="O102" s="69">
        <f t="shared" si="19"/>
        <v>0.3331968082653014</v>
      </c>
      <c r="P102" s="69">
        <f t="shared" si="19"/>
        <v>0.25562012822286795</v>
      </c>
      <c r="Q102" s="69">
        <f t="shared" si="19"/>
        <v>0.17804344818043452</v>
      </c>
      <c r="R102" s="69">
        <f t="shared" si="19"/>
        <v>0.10046676813800108</v>
      </c>
      <c r="S102" s="69">
        <f t="shared" si="19"/>
        <v>2.2890088095567609E-2</v>
      </c>
      <c r="T102" s="69">
        <f t="shared" si="19"/>
        <v>0</v>
      </c>
      <c r="U102" s="69">
        <f t="shared" si="19"/>
        <v>0</v>
      </c>
      <c r="V102" s="69">
        <f t="shared" si="19"/>
        <v>0</v>
      </c>
      <c r="W102" s="70">
        <f t="shared" si="19"/>
        <v>0</v>
      </c>
    </row>
    <row r="103" spans="2:23" x14ac:dyDescent="0.25">
      <c r="B103" s="56" t="s">
        <v>100</v>
      </c>
      <c r="C103" s="69">
        <f t="shared" ref="C103:W103" si="20">C24/365/29.7</f>
        <v>0.95862438519079551</v>
      </c>
      <c r="D103" s="69">
        <f t="shared" si="20"/>
        <v>3.5533481423110711</v>
      </c>
      <c r="E103" s="69">
        <f t="shared" si="20"/>
        <v>3.3560218154971304</v>
      </c>
      <c r="F103" s="69">
        <f t="shared" si="20"/>
        <v>2.7847656364319366</v>
      </c>
      <c r="G103" s="69">
        <f t="shared" si="20"/>
        <v>2.6424193674119056</v>
      </c>
      <c r="H103" s="69">
        <f t="shared" si="20"/>
        <v>2.7984467967344782</v>
      </c>
      <c r="I103" s="69">
        <f t="shared" si="20"/>
        <v>2.3389118544655103</v>
      </c>
      <c r="J103" s="69">
        <f t="shared" si="20"/>
        <v>2.0041189097981302</v>
      </c>
      <c r="K103" s="69">
        <f t="shared" si="20"/>
        <v>1.6571969696969697</v>
      </c>
      <c r="L103" s="69">
        <f t="shared" si="20"/>
        <v>1.4519191919191903</v>
      </c>
      <c r="M103" s="69">
        <f t="shared" si="20"/>
        <v>1.2323569023568983</v>
      </c>
      <c r="N103" s="69">
        <f t="shared" si="20"/>
        <v>1.1165151515151537</v>
      </c>
      <c r="O103" s="69">
        <f t="shared" si="20"/>
        <v>1.0197053872053887</v>
      </c>
      <c r="P103" s="69">
        <f t="shared" si="20"/>
        <v>0.94268518518518507</v>
      </c>
      <c r="Q103" s="69">
        <f t="shared" si="20"/>
        <v>0.81126210548406852</v>
      </c>
      <c r="R103" s="69">
        <f t="shared" si="20"/>
        <v>0.60543033787648182</v>
      </c>
      <c r="S103" s="69">
        <f t="shared" si="20"/>
        <v>0.53616121742539558</v>
      </c>
      <c r="T103" s="69">
        <f t="shared" si="20"/>
        <v>0.46230461867533779</v>
      </c>
      <c r="U103" s="69">
        <f t="shared" si="20"/>
        <v>0.39755524334670911</v>
      </c>
      <c r="V103" s="69">
        <f t="shared" si="20"/>
        <v>0.35254865907937827</v>
      </c>
      <c r="W103" s="70">
        <f t="shared" si="20"/>
        <v>0.32907184760850511</v>
      </c>
    </row>
    <row r="104" spans="2:23" x14ac:dyDescent="0.25">
      <c r="B104" s="56" t="s">
        <v>101</v>
      </c>
      <c r="C104" s="69">
        <f t="shared" ref="C104:W104" si="21">C25/365/29.7</f>
        <v>8.1220900422991864</v>
      </c>
      <c r="D104" s="69">
        <f t="shared" si="21"/>
        <v>9.0705956820301843</v>
      </c>
      <c r="E104" s="69">
        <f t="shared" si="21"/>
        <v>8.776897547410103</v>
      </c>
      <c r="F104" s="69">
        <f t="shared" si="21"/>
        <v>8.3757473054363629</v>
      </c>
      <c r="G104" s="69">
        <f t="shared" si="21"/>
        <v>7.747148777780831</v>
      </c>
      <c r="H104" s="69">
        <f t="shared" si="21"/>
        <v>7.2491333053504148</v>
      </c>
      <c r="I104" s="69">
        <f t="shared" si="21"/>
        <v>6.9229223066096441</v>
      </c>
      <c r="J104" s="69">
        <f t="shared" si="21"/>
        <v>6.6113908028122106</v>
      </c>
      <c r="K104" s="69">
        <f t="shared" si="21"/>
        <v>6.3138782166856613</v>
      </c>
      <c r="L104" s="69">
        <f t="shared" si="21"/>
        <v>6.2828632104323114</v>
      </c>
      <c r="M104" s="69">
        <f t="shared" si="21"/>
        <v>6.2518482041789598</v>
      </c>
      <c r="N104" s="69">
        <f t="shared" si="21"/>
        <v>6.2208331979256108</v>
      </c>
      <c r="O104" s="69">
        <f t="shared" si="21"/>
        <v>6.1898181916722619</v>
      </c>
      <c r="P104" s="69">
        <f t="shared" si="21"/>
        <v>6.1588031854189103</v>
      </c>
      <c r="Q104" s="69">
        <f t="shared" si="21"/>
        <v>6.1277881791655595</v>
      </c>
      <c r="R104" s="69">
        <f t="shared" si="21"/>
        <v>6.0967731729122105</v>
      </c>
      <c r="S104" s="69">
        <f t="shared" si="21"/>
        <v>6.0657581666588598</v>
      </c>
      <c r="T104" s="69">
        <f t="shared" si="21"/>
        <v>6.0347431604055091</v>
      </c>
      <c r="U104" s="69">
        <f t="shared" si="21"/>
        <v>6.0037281541521592</v>
      </c>
      <c r="V104" s="69">
        <f t="shared" si="21"/>
        <v>5.9727131478988094</v>
      </c>
      <c r="W104" s="70">
        <f t="shared" si="21"/>
        <v>5.9106831353921105</v>
      </c>
    </row>
    <row r="105" spans="2:23" x14ac:dyDescent="0.25">
      <c r="B105" s="56" t="s">
        <v>103</v>
      </c>
      <c r="C105" s="62">
        <f t="shared" ref="C105:W105" si="22">C26/365/29.7</f>
        <v>0</v>
      </c>
      <c r="D105" s="62">
        <f t="shared" si="22"/>
        <v>0</v>
      </c>
      <c r="E105" s="62">
        <f t="shared" si="22"/>
        <v>0</v>
      </c>
      <c r="F105" s="62">
        <f t="shared" si="22"/>
        <v>0</v>
      </c>
      <c r="G105" s="62">
        <f t="shared" si="22"/>
        <v>0</v>
      </c>
      <c r="H105" s="62">
        <f t="shared" si="22"/>
        <v>0</v>
      </c>
      <c r="I105" s="62">
        <f t="shared" si="22"/>
        <v>0</v>
      </c>
      <c r="J105" s="62">
        <f t="shared" si="22"/>
        <v>0</v>
      </c>
      <c r="K105" s="62">
        <f t="shared" si="22"/>
        <v>0</v>
      </c>
      <c r="L105" s="62">
        <f t="shared" si="22"/>
        <v>0</v>
      </c>
      <c r="M105" s="62">
        <f t="shared" si="22"/>
        <v>0</v>
      </c>
      <c r="N105" s="62">
        <f t="shared" si="22"/>
        <v>0</v>
      </c>
      <c r="O105" s="62">
        <f t="shared" si="22"/>
        <v>0</v>
      </c>
      <c r="P105" s="62">
        <f t="shared" si="22"/>
        <v>0</v>
      </c>
      <c r="Q105" s="62">
        <f t="shared" si="22"/>
        <v>0</v>
      </c>
      <c r="R105" s="62">
        <f t="shared" si="22"/>
        <v>0</v>
      </c>
      <c r="S105" s="62">
        <f t="shared" si="22"/>
        <v>0</v>
      </c>
      <c r="T105" s="62">
        <f t="shared" si="22"/>
        <v>0</v>
      </c>
      <c r="U105" s="62">
        <f t="shared" si="22"/>
        <v>0</v>
      </c>
      <c r="V105" s="62">
        <f t="shared" si="22"/>
        <v>0</v>
      </c>
      <c r="W105" s="63">
        <f t="shared" si="22"/>
        <v>0</v>
      </c>
    </row>
    <row r="106" spans="2:23" x14ac:dyDescent="0.25">
      <c r="B106" s="56" t="s">
        <v>104</v>
      </c>
      <c r="C106" s="62">
        <f t="shared" ref="C106:W106" si="23">C27/365/29.7</f>
        <v>0</v>
      </c>
      <c r="D106" s="62">
        <f t="shared" si="23"/>
        <v>0</v>
      </c>
      <c r="E106" s="62">
        <f t="shared" si="23"/>
        <v>0</v>
      </c>
      <c r="F106" s="62">
        <f t="shared" si="23"/>
        <v>0</v>
      </c>
      <c r="G106" s="62">
        <f t="shared" si="23"/>
        <v>0</v>
      </c>
      <c r="H106" s="62">
        <f t="shared" si="23"/>
        <v>0</v>
      </c>
      <c r="I106" s="62">
        <f t="shared" si="23"/>
        <v>0</v>
      </c>
      <c r="J106" s="62">
        <f t="shared" si="23"/>
        <v>0</v>
      </c>
      <c r="K106" s="62">
        <f t="shared" si="23"/>
        <v>0</v>
      </c>
      <c r="L106" s="62">
        <f t="shared" si="23"/>
        <v>0</v>
      </c>
      <c r="M106" s="62">
        <f t="shared" si="23"/>
        <v>0</v>
      </c>
      <c r="N106" s="62">
        <f t="shared" si="23"/>
        <v>0</v>
      </c>
      <c r="O106" s="62">
        <f t="shared" si="23"/>
        <v>0</v>
      </c>
      <c r="P106" s="62">
        <f t="shared" si="23"/>
        <v>0</v>
      </c>
      <c r="Q106" s="62">
        <f t="shared" si="23"/>
        <v>0</v>
      </c>
      <c r="R106" s="62">
        <f t="shared" si="23"/>
        <v>0</v>
      </c>
      <c r="S106" s="62">
        <f t="shared" si="23"/>
        <v>0</v>
      </c>
      <c r="T106" s="62">
        <f t="shared" si="23"/>
        <v>0</v>
      </c>
      <c r="U106" s="62">
        <f t="shared" si="23"/>
        <v>0</v>
      </c>
      <c r="V106" s="62">
        <f t="shared" si="23"/>
        <v>0</v>
      </c>
      <c r="W106" s="63">
        <f t="shared" si="23"/>
        <v>0</v>
      </c>
    </row>
    <row r="107" spans="2:23" x14ac:dyDescent="0.25">
      <c r="B107" s="56" t="s">
        <v>102</v>
      </c>
      <c r="C107" s="62">
        <f t="shared" ref="C107:W107" si="24">C28/365/29.7</f>
        <v>0</v>
      </c>
      <c r="D107" s="62">
        <f t="shared" si="24"/>
        <v>0</v>
      </c>
      <c r="E107" s="62">
        <f t="shared" si="24"/>
        <v>0</v>
      </c>
      <c r="F107" s="62">
        <f t="shared" si="24"/>
        <v>0</v>
      </c>
      <c r="G107" s="62">
        <f t="shared" si="24"/>
        <v>0</v>
      </c>
      <c r="H107" s="62">
        <f t="shared" si="24"/>
        <v>0</v>
      </c>
      <c r="I107" s="62">
        <f t="shared" si="24"/>
        <v>0</v>
      </c>
      <c r="J107" s="62">
        <f t="shared" si="24"/>
        <v>0</v>
      </c>
      <c r="K107" s="62">
        <f t="shared" si="24"/>
        <v>0</v>
      </c>
      <c r="L107" s="62">
        <f t="shared" si="24"/>
        <v>0</v>
      </c>
      <c r="M107" s="62">
        <f t="shared" si="24"/>
        <v>0</v>
      </c>
      <c r="N107" s="62">
        <f t="shared" si="24"/>
        <v>0</v>
      </c>
      <c r="O107" s="62">
        <f t="shared" si="24"/>
        <v>0</v>
      </c>
      <c r="P107" s="62">
        <f t="shared" si="24"/>
        <v>0</v>
      </c>
      <c r="Q107" s="62">
        <f t="shared" si="24"/>
        <v>0</v>
      </c>
      <c r="R107" s="62">
        <f t="shared" si="24"/>
        <v>0</v>
      </c>
      <c r="S107" s="62">
        <f t="shared" si="24"/>
        <v>0</v>
      </c>
      <c r="T107" s="62">
        <f t="shared" si="24"/>
        <v>0</v>
      </c>
      <c r="U107" s="62">
        <f t="shared" si="24"/>
        <v>0</v>
      </c>
      <c r="V107" s="62">
        <f t="shared" si="24"/>
        <v>0</v>
      </c>
      <c r="W107" s="63">
        <f t="shared" si="24"/>
        <v>0</v>
      </c>
    </row>
    <row r="108" spans="2:23" x14ac:dyDescent="0.25">
      <c r="B108" s="56" t="s">
        <v>118</v>
      </c>
      <c r="C108" s="62">
        <f t="shared" ref="C108:W108" si="25">C29/365/29.7</f>
        <v>0</v>
      </c>
      <c r="D108" s="62">
        <f t="shared" si="25"/>
        <v>0</v>
      </c>
      <c r="E108" s="62">
        <f t="shared" si="25"/>
        <v>0</v>
      </c>
      <c r="F108" s="62">
        <f t="shared" si="25"/>
        <v>0</v>
      </c>
      <c r="G108" s="62">
        <f t="shared" si="25"/>
        <v>0</v>
      </c>
      <c r="H108" s="62">
        <f t="shared" si="25"/>
        <v>0</v>
      </c>
      <c r="I108" s="62">
        <f t="shared" si="25"/>
        <v>0</v>
      </c>
      <c r="J108" s="62">
        <f t="shared" si="25"/>
        <v>0</v>
      </c>
      <c r="K108" s="62">
        <f t="shared" si="25"/>
        <v>0</v>
      </c>
      <c r="L108" s="62">
        <f t="shared" si="25"/>
        <v>0</v>
      </c>
      <c r="M108" s="62">
        <f t="shared" si="25"/>
        <v>0</v>
      </c>
      <c r="N108" s="62">
        <f t="shared" si="25"/>
        <v>0</v>
      </c>
      <c r="O108" s="62">
        <f t="shared" si="25"/>
        <v>0</v>
      </c>
      <c r="P108" s="62">
        <f t="shared" si="25"/>
        <v>0</v>
      </c>
      <c r="Q108" s="62">
        <f t="shared" si="25"/>
        <v>0</v>
      </c>
      <c r="R108" s="62">
        <f t="shared" si="25"/>
        <v>0</v>
      </c>
      <c r="S108" s="62">
        <f t="shared" si="25"/>
        <v>0</v>
      </c>
      <c r="T108" s="62">
        <f t="shared" si="25"/>
        <v>0</v>
      </c>
      <c r="U108" s="62">
        <f t="shared" si="25"/>
        <v>0</v>
      </c>
      <c r="V108" s="62">
        <f t="shared" si="25"/>
        <v>0</v>
      </c>
      <c r="W108" s="63">
        <f t="shared" si="25"/>
        <v>0</v>
      </c>
    </row>
    <row r="109" spans="2:23" x14ac:dyDescent="0.25">
      <c r="B109" s="56" t="s">
        <v>105</v>
      </c>
      <c r="C109" s="69">
        <f t="shared" ref="C109:W109" si="26">C30/365/29.7</f>
        <v>63.220941084780243</v>
      </c>
      <c r="D109" s="69">
        <f t="shared" si="26"/>
        <v>60.232969884687741</v>
      </c>
      <c r="E109" s="69">
        <f t="shared" si="26"/>
        <v>58.204932833412379</v>
      </c>
      <c r="F109" s="69">
        <f t="shared" si="26"/>
        <v>56.986550906153361</v>
      </c>
      <c r="G109" s="69">
        <f t="shared" si="26"/>
        <v>56.824692373921508</v>
      </c>
      <c r="H109" s="69">
        <f t="shared" si="26"/>
        <v>56.308351341356627</v>
      </c>
      <c r="I109" s="69">
        <f t="shared" si="26"/>
        <v>55.378096748644353</v>
      </c>
      <c r="J109" s="69">
        <f t="shared" si="26"/>
        <v>54.564077616643125</v>
      </c>
      <c r="K109" s="69">
        <f t="shared" si="26"/>
        <v>53.547351975903936</v>
      </c>
      <c r="L109" s="69">
        <f t="shared" si="26"/>
        <v>52.143932713912719</v>
      </c>
      <c r="M109" s="69">
        <f t="shared" si="26"/>
        <v>50.631893691761903</v>
      </c>
      <c r="N109" s="69">
        <f t="shared" si="26"/>
        <v>46.571375080686451</v>
      </c>
      <c r="O109" s="69">
        <f t="shared" si="26"/>
        <v>32.15853453854556</v>
      </c>
      <c r="P109" s="69">
        <f t="shared" si="26"/>
        <v>28.207243090239693</v>
      </c>
      <c r="Q109" s="69">
        <f t="shared" si="26"/>
        <v>25.230778265260078</v>
      </c>
      <c r="R109" s="69">
        <f t="shared" si="26"/>
        <v>24.230977604734271</v>
      </c>
      <c r="S109" s="69">
        <f t="shared" si="26"/>
        <v>22.215573763823119</v>
      </c>
      <c r="T109" s="69">
        <f t="shared" si="26"/>
        <v>19.815614864022375</v>
      </c>
      <c r="U109" s="69">
        <f t="shared" si="26"/>
        <v>18.331436167832056</v>
      </c>
      <c r="V109" s="69">
        <f t="shared" si="26"/>
        <v>16.699567839420055</v>
      </c>
      <c r="W109" s="70">
        <f t="shared" si="26"/>
        <v>15.212968775068621</v>
      </c>
    </row>
    <row r="110" spans="2:23" x14ac:dyDescent="0.25">
      <c r="B110" s="56" t="s">
        <v>106</v>
      </c>
      <c r="C110" s="69">
        <f t="shared" ref="C110:W110" si="27">C31/365/29.7</f>
        <v>2.2801531294681983</v>
      </c>
      <c r="D110" s="69">
        <f t="shared" si="27"/>
        <v>2.2801531294681983</v>
      </c>
      <c r="E110" s="69">
        <f t="shared" si="27"/>
        <v>2.2801531294681983</v>
      </c>
      <c r="F110" s="69">
        <f t="shared" si="27"/>
        <v>2.2801531294681983</v>
      </c>
      <c r="G110" s="69">
        <f t="shared" si="27"/>
        <v>2.2801531294681983</v>
      </c>
      <c r="H110" s="69">
        <f t="shared" si="27"/>
        <v>2.2801531294681983</v>
      </c>
      <c r="I110" s="69">
        <f t="shared" si="27"/>
        <v>2.2801531294681983</v>
      </c>
      <c r="J110" s="69">
        <f t="shared" si="27"/>
        <v>2.2801531294681983</v>
      </c>
      <c r="K110" s="69">
        <f t="shared" si="27"/>
        <v>2.2801531294681983</v>
      </c>
      <c r="L110" s="69">
        <f t="shared" si="27"/>
        <v>2.2801531294681983</v>
      </c>
      <c r="M110" s="69">
        <f t="shared" si="27"/>
        <v>2.2801531294681983</v>
      </c>
      <c r="N110" s="69">
        <f t="shared" si="27"/>
        <v>2.2801531294681983</v>
      </c>
      <c r="O110" s="69">
        <f t="shared" si="27"/>
        <v>2.2801531294681983</v>
      </c>
      <c r="P110" s="69">
        <f t="shared" si="27"/>
        <v>2.2801531294681983</v>
      </c>
      <c r="Q110" s="69">
        <f t="shared" si="27"/>
        <v>2.2801531294681983</v>
      </c>
      <c r="R110" s="69">
        <f t="shared" si="27"/>
        <v>2.2801531294681983</v>
      </c>
      <c r="S110" s="69">
        <f t="shared" si="27"/>
        <v>2.2801531294681983</v>
      </c>
      <c r="T110" s="69">
        <f t="shared" si="27"/>
        <v>2.2801531294681983</v>
      </c>
      <c r="U110" s="69">
        <f t="shared" si="27"/>
        <v>2.2801531294681983</v>
      </c>
      <c r="V110" s="69">
        <f t="shared" si="27"/>
        <v>2.2801531294681983</v>
      </c>
      <c r="W110" s="70">
        <f t="shared" si="27"/>
        <v>2.2801531294681983</v>
      </c>
    </row>
    <row r="111" spans="2:23" x14ac:dyDescent="0.25">
      <c r="B111" s="56" t="s">
        <v>107</v>
      </c>
      <c r="C111" s="62">
        <f t="shared" ref="C111:W111" si="28">C32/365/29.7</f>
        <v>0</v>
      </c>
      <c r="D111" s="62">
        <f t="shared" si="28"/>
        <v>0</v>
      </c>
      <c r="E111" s="62">
        <f t="shared" si="28"/>
        <v>0</v>
      </c>
      <c r="F111" s="62">
        <f t="shared" si="28"/>
        <v>0</v>
      </c>
      <c r="G111" s="62">
        <f t="shared" si="28"/>
        <v>0</v>
      </c>
      <c r="H111" s="62">
        <f t="shared" si="28"/>
        <v>0</v>
      </c>
      <c r="I111" s="62">
        <f t="shared" si="28"/>
        <v>0</v>
      </c>
      <c r="J111" s="62">
        <f t="shared" si="28"/>
        <v>0</v>
      </c>
      <c r="K111" s="62">
        <f t="shared" si="28"/>
        <v>0</v>
      </c>
      <c r="L111" s="62">
        <f t="shared" si="28"/>
        <v>0</v>
      </c>
      <c r="M111" s="62">
        <f t="shared" si="28"/>
        <v>0</v>
      </c>
      <c r="N111" s="62">
        <f t="shared" si="28"/>
        <v>0</v>
      </c>
      <c r="O111" s="62">
        <f t="shared" si="28"/>
        <v>0</v>
      </c>
      <c r="P111" s="62">
        <f t="shared" si="28"/>
        <v>0</v>
      </c>
      <c r="Q111" s="62">
        <f t="shared" si="28"/>
        <v>0</v>
      </c>
      <c r="R111" s="62">
        <f t="shared" si="28"/>
        <v>0</v>
      </c>
      <c r="S111" s="62">
        <f t="shared" si="28"/>
        <v>0</v>
      </c>
      <c r="T111" s="62">
        <f t="shared" si="28"/>
        <v>0</v>
      </c>
      <c r="U111" s="62">
        <f t="shared" si="28"/>
        <v>0</v>
      </c>
      <c r="V111" s="62">
        <f t="shared" si="28"/>
        <v>0</v>
      </c>
      <c r="W111" s="63">
        <f t="shared" si="28"/>
        <v>0</v>
      </c>
    </row>
    <row r="112" spans="2:23" x14ac:dyDescent="0.25">
      <c r="B112" s="56" t="s">
        <v>108</v>
      </c>
      <c r="C112" s="69">
        <f t="shared" ref="C112:W112" si="29">C33/365/29.7</f>
        <v>10.370647110373138</v>
      </c>
      <c r="D112" s="69">
        <f t="shared" si="29"/>
        <v>10.176191135095246</v>
      </c>
      <c r="E112" s="69">
        <f t="shared" si="29"/>
        <v>10.155989114893226</v>
      </c>
      <c r="F112" s="69">
        <f t="shared" si="29"/>
        <v>9.6702181633688493</v>
      </c>
      <c r="G112" s="69">
        <f t="shared" si="29"/>
        <v>9.171901665052351</v>
      </c>
      <c r="H112" s="69">
        <f t="shared" si="29"/>
        <v>8.763433420967667</v>
      </c>
      <c r="I112" s="69">
        <f t="shared" si="29"/>
        <v>8.3769198837691992</v>
      </c>
      <c r="J112" s="69">
        <f t="shared" si="29"/>
        <v>8.0452931137862649</v>
      </c>
      <c r="K112" s="69">
        <f t="shared" si="29"/>
        <v>7.6155158894884929</v>
      </c>
      <c r="L112" s="69">
        <f t="shared" si="29"/>
        <v>7.2649785526497856</v>
      </c>
      <c r="M112" s="69">
        <f t="shared" si="29"/>
        <v>6.8864904755315717</v>
      </c>
      <c r="N112" s="69">
        <f t="shared" si="29"/>
        <v>6.563903878972372</v>
      </c>
      <c r="O112" s="69">
        <f t="shared" si="29"/>
        <v>6.2914072229140725</v>
      </c>
      <c r="P112" s="69">
        <f t="shared" si="29"/>
        <v>5.9732484663991521</v>
      </c>
      <c r="Q112" s="69">
        <f t="shared" si="29"/>
        <v>5.7029657303629913</v>
      </c>
      <c r="R112" s="69">
        <f t="shared" si="29"/>
        <v>5.4371108343711088</v>
      </c>
      <c r="S112" s="69">
        <f t="shared" si="29"/>
        <v>4.8998662423319956</v>
      </c>
      <c r="T112" s="69">
        <f t="shared" si="29"/>
        <v>4.6832710668327113</v>
      </c>
      <c r="U112" s="69">
        <f t="shared" si="29"/>
        <v>4.4738711314053781</v>
      </c>
      <c r="V112" s="69">
        <f t="shared" si="29"/>
        <v>4.2845809695124766</v>
      </c>
      <c r="W112" s="70">
        <f t="shared" si="29"/>
        <v>4.0916009409160097</v>
      </c>
    </row>
    <row r="113" spans="2:23" x14ac:dyDescent="0.25">
      <c r="B113" s="56" t="s">
        <v>109</v>
      </c>
      <c r="C113" s="69">
        <f t="shared" ref="C113:W113" si="30">C34/365/29.7</f>
        <v>0.17301947005888565</v>
      </c>
      <c r="D113" s="69">
        <f t="shared" si="30"/>
        <v>0.15571752305299663</v>
      </c>
      <c r="E113" s="69">
        <f t="shared" si="30"/>
        <v>0.14014577074769707</v>
      </c>
      <c r="F113" s="69">
        <f t="shared" si="30"/>
        <v>0.12613119367292744</v>
      </c>
      <c r="G113" s="69">
        <f t="shared" si="30"/>
        <v>0.11351807430563442</v>
      </c>
      <c r="H113" s="69">
        <f t="shared" si="30"/>
        <v>0.10147133434804669</v>
      </c>
      <c r="I113" s="69">
        <f t="shared" si="30"/>
        <v>0.10147133434804669</v>
      </c>
      <c r="J113" s="69">
        <f t="shared" si="30"/>
        <v>0.10147133434804669</v>
      </c>
      <c r="K113" s="69">
        <f t="shared" si="30"/>
        <v>0.10147133434804669</v>
      </c>
      <c r="L113" s="69">
        <f t="shared" si="30"/>
        <v>9.436834094368339E-2</v>
      </c>
      <c r="M113" s="69">
        <f t="shared" si="30"/>
        <v>8.7762557077625564E-2</v>
      </c>
      <c r="N113" s="69">
        <f t="shared" si="30"/>
        <v>8.1619178082191768E-2</v>
      </c>
      <c r="O113" s="69">
        <f t="shared" si="30"/>
        <v>7.590583561643835E-2</v>
      </c>
      <c r="P113" s="69">
        <f t="shared" si="30"/>
        <v>7.0592427123287643E-2</v>
      </c>
      <c r="Q113" s="69">
        <f t="shared" si="30"/>
        <v>6.5650957224657511E-2</v>
      </c>
      <c r="R113" s="69">
        <f t="shared" si="30"/>
        <v>6.1055390218931471E-2</v>
      </c>
      <c r="S113" s="69">
        <f t="shared" si="30"/>
        <v>5.6781512903606265E-2</v>
      </c>
      <c r="T113" s="69">
        <f t="shared" si="30"/>
        <v>5.2806807000353818E-2</v>
      </c>
      <c r="U113" s="69">
        <f t="shared" si="30"/>
        <v>4.9110330510329057E-2</v>
      </c>
      <c r="V113" s="69">
        <f t="shared" si="30"/>
        <v>4.5672607374606017E-2</v>
      </c>
      <c r="W113" s="70">
        <f t="shared" si="30"/>
        <v>4.2475524858383594E-2</v>
      </c>
    </row>
    <row r="114" spans="2:23" x14ac:dyDescent="0.25">
      <c r="B114" s="56" t="s">
        <v>113</v>
      </c>
      <c r="C114" s="62">
        <f t="shared" ref="C114:W114" si="31">C35/365/29.7</f>
        <v>0</v>
      </c>
      <c r="D114" s="62">
        <f t="shared" si="31"/>
        <v>0</v>
      </c>
      <c r="E114" s="62">
        <f t="shared" si="31"/>
        <v>0</v>
      </c>
      <c r="F114" s="62">
        <f t="shared" si="31"/>
        <v>0</v>
      </c>
      <c r="G114" s="62">
        <f t="shared" si="31"/>
        <v>0</v>
      </c>
      <c r="H114" s="62">
        <f t="shared" si="31"/>
        <v>0</v>
      </c>
      <c r="I114" s="62">
        <f t="shared" si="31"/>
        <v>0</v>
      </c>
      <c r="J114" s="62">
        <f t="shared" si="31"/>
        <v>0</v>
      </c>
      <c r="K114" s="62">
        <f t="shared" si="31"/>
        <v>0</v>
      </c>
      <c r="L114" s="62">
        <f t="shared" si="31"/>
        <v>0</v>
      </c>
      <c r="M114" s="62">
        <f t="shared" si="31"/>
        <v>0</v>
      </c>
      <c r="N114" s="62">
        <f t="shared" si="31"/>
        <v>0</v>
      </c>
      <c r="O114" s="62">
        <f t="shared" si="31"/>
        <v>0</v>
      </c>
      <c r="P114" s="62">
        <f t="shared" si="31"/>
        <v>0</v>
      </c>
      <c r="Q114" s="62">
        <f t="shared" si="31"/>
        <v>0</v>
      </c>
      <c r="R114" s="62">
        <f t="shared" si="31"/>
        <v>0</v>
      </c>
      <c r="S114" s="62">
        <f t="shared" si="31"/>
        <v>0</v>
      </c>
      <c r="T114" s="62">
        <f t="shared" si="31"/>
        <v>0</v>
      </c>
      <c r="U114" s="62">
        <f t="shared" si="31"/>
        <v>0</v>
      </c>
      <c r="V114" s="62">
        <f t="shared" si="31"/>
        <v>0</v>
      </c>
      <c r="W114" s="63">
        <f t="shared" si="31"/>
        <v>0</v>
      </c>
    </row>
    <row r="115" spans="2:23" x14ac:dyDescent="0.25">
      <c r="B115" s="56" t="s">
        <v>111</v>
      </c>
      <c r="C115" s="62">
        <f t="shared" ref="C115:W115" si="32">C36/365/29.7</f>
        <v>0</v>
      </c>
      <c r="D115" s="62">
        <f t="shared" si="32"/>
        <v>0</v>
      </c>
      <c r="E115" s="62">
        <f t="shared" si="32"/>
        <v>0</v>
      </c>
      <c r="F115" s="62">
        <f t="shared" si="32"/>
        <v>0</v>
      </c>
      <c r="G115" s="62">
        <f t="shared" si="32"/>
        <v>0</v>
      </c>
      <c r="H115" s="62">
        <f t="shared" si="32"/>
        <v>0</v>
      </c>
      <c r="I115" s="62">
        <f t="shared" si="32"/>
        <v>0</v>
      </c>
      <c r="J115" s="62">
        <f t="shared" si="32"/>
        <v>0</v>
      </c>
      <c r="K115" s="62">
        <f t="shared" si="32"/>
        <v>0</v>
      </c>
      <c r="L115" s="62">
        <f t="shared" si="32"/>
        <v>0</v>
      </c>
      <c r="M115" s="62">
        <f t="shared" si="32"/>
        <v>0</v>
      </c>
      <c r="N115" s="62">
        <f t="shared" si="32"/>
        <v>0</v>
      </c>
      <c r="O115" s="62">
        <f t="shared" si="32"/>
        <v>0</v>
      </c>
      <c r="P115" s="62">
        <f t="shared" si="32"/>
        <v>0</v>
      </c>
      <c r="Q115" s="62">
        <f t="shared" si="32"/>
        <v>0</v>
      </c>
      <c r="R115" s="62">
        <f t="shared" si="32"/>
        <v>0</v>
      </c>
      <c r="S115" s="62">
        <f t="shared" si="32"/>
        <v>0</v>
      </c>
      <c r="T115" s="62">
        <f t="shared" si="32"/>
        <v>0</v>
      </c>
      <c r="U115" s="62">
        <f t="shared" si="32"/>
        <v>0</v>
      </c>
      <c r="V115" s="62">
        <f t="shared" si="32"/>
        <v>0</v>
      </c>
      <c r="W115" s="63">
        <f t="shared" si="32"/>
        <v>0</v>
      </c>
    </row>
    <row r="116" spans="2:23" x14ac:dyDescent="0.25">
      <c r="B116" s="56" t="s">
        <v>110</v>
      </c>
      <c r="C116" s="62">
        <f t="shared" ref="C116:W116" si="33">C37/365/29.7</f>
        <v>0</v>
      </c>
      <c r="D116" s="62">
        <f t="shared" si="33"/>
        <v>0</v>
      </c>
      <c r="E116" s="62">
        <f t="shared" si="33"/>
        <v>0</v>
      </c>
      <c r="F116" s="62">
        <f t="shared" si="33"/>
        <v>0</v>
      </c>
      <c r="G116" s="62">
        <f t="shared" si="33"/>
        <v>0</v>
      </c>
      <c r="H116" s="62">
        <f t="shared" si="33"/>
        <v>0</v>
      </c>
      <c r="I116" s="62">
        <f t="shared" si="33"/>
        <v>0</v>
      </c>
      <c r="J116" s="62">
        <f t="shared" si="33"/>
        <v>0</v>
      </c>
      <c r="K116" s="62">
        <f t="shared" si="33"/>
        <v>0</v>
      </c>
      <c r="L116" s="62">
        <f t="shared" si="33"/>
        <v>0</v>
      </c>
      <c r="M116" s="62">
        <f t="shared" si="33"/>
        <v>0</v>
      </c>
      <c r="N116" s="62">
        <f t="shared" si="33"/>
        <v>0</v>
      </c>
      <c r="O116" s="62">
        <f t="shared" si="33"/>
        <v>0</v>
      </c>
      <c r="P116" s="62">
        <f t="shared" si="33"/>
        <v>0</v>
      </c>
      <c r="Q116" s="62">
        <f t="shared" si="33"/>
        <v>0</v>
      </c>
      <c r="R116" s="62">
        <f t="shared" si="33"/>
        <v>0</v>
      </c>
      <c r="S116" s="62">
        <f t="shared" si="33"/>
        <v>0</v>
      </c>
      <c r="T116" s="62">
        <f t="shared" si="33"/>
        <v>0</v>
      </c>
      <c r="U116" s="62">
        <f t="shared" si="33"/>
        <v>0</v>
      </c>
      <c r="V116" s="62">
        <f t="shared" si="33"/>
        <v>0</v>
      </c>
      <c r="W116" s="63">
        <f t="shared" si="33"/>
        <v>0</v>
      </c>
    </row>
    <row r="117" spans="2:23" ht="15.75" thickBot="1" x14ac:dyDescent="0.3">
      <c r="B117" s="57" t="s">
        <v>115</v>
      </c>
      <c r="C117" s="71">
        <f t="shared" ref="C117:W117" si="34">C38/365/29.7</f>
        <v>34.908707036354123</v>
      </c>
      <c r="D117" s="71">
        <f t="shared" si="34"/>
        <v>36.030562659045721</v>
      </c>
      <c r="E117" s="71">
        <f t="shared" si="34"/>
        <v>36.949358409708076</v>
      </c>
      <c r="F117" s="71">
        <f t="shared" si="34"/>
        <v>35.979058272144798</v>
      </c>
      <c r="G117" s="71">
        <f t="shared" si="34"/>
        <v>35.100370051553</v>
      </c>
      <c r="H117" s="71">
        <f t="shared" si="34"/>
        <v>34.224857732555819</v>
      </c>
      <c r="I117" s="71">
        <f t="shared" si="34"/>
        <v>33.377735284310425</v>
      </c>
      <c r="J117" s="71">
        <f t="shared" si="34"/>
        <v>32.392017338490561</v>
      </c>
      <c r="K117" s="71">
        <f t="shared" si="34"/>
        <v>29.981441384939469</v>
      </c>
      <c r="L117" s="71">
        <f t="shared" si="34"/>
        <v>28.374264479834078</v>
      </c>
      <c r="M117" s="71">
        <f t="shared" si="34"/>
        <v>26.236933622750474</v>
      </c>
      <c r="N117" s="71">
        <f t="shared" si="34"/>
        <v>24.067697339942413</v>
      </c>
      <c r="O117" s="71">
        <f t="shared" si="34"/>
        <v>21.730381326135841</v>
      </c>
      <c r="P117" s="71">
        <f t="shared" si="34"/>
        <v>19.743718039512796</v>
      </c>
      <c r="Q117" s="71">
        <f t="shared" si="34"/>
        <v>17.239994521692555</v>
      </c>
      <c r="R117" s="71">
        <f t="shared" si="34"/>
        <v>14.975861651604257</v>
      </c>
      <c r="S117" s="71">
        <f t="shared" si="34"/>
        <v>13.239477898372115</v>
      </c>
      <c r="T117" s="71">
        <f t="shared" si="34"/>
        <v>12.868571311607822</v>
      </c>
      <c r="U117" s="71">
        <f t="shared" si="34"/>
        <v>11.821515028186401</v>
      </c>
      <c r="V117" s="71">
        <f t="shared" si="34"/>
        <v>10.776163746995485</v>
      </c>
      <c r="W117" s="72">
        <f t="shared" si="34"/>
        <v>10.171273032586244</v>
      </c>
    </row>
    <row r="120" spans="2:23" ht="19.5" x14ac:dyDescent="0.25">
      <c r="B120" s="47" t="s">
        <v>135</v>
      </c>
      <c r="C120" s="48"/>
      <c r="D120" s="48"/>
      <c r="E120" s="48"/>
      <c r="F120" s="48"/>
      <c r="G120" s="48"/>
      <c r="H120" s="48"/>
      <c r="I120" s="48"/>
      <c r="J120" s="48"/>
    </row>
    <row r="121" spans="2:23" ht="18" x14ac:dyDescent="0.25">
      <c r="B121" s="49" t="s">
        <v>121</v>
      </c>
      <c r="C121" s="50"/>
      <c r="D121" s="50"/>
      <c r="E121" s="50"/>
      <c r="F121" s="50"/>
      <c r="G121" s="50"/>
      <c r="H121" s="50"/>
      <c r="I121" s="50"/>
      <c r="J121" s="50"/>
    </row>
    <row r="122" spans="2:23" ht="19.5" x14ac:dyDescent="0.25">
      <c r="B122" s="51"/>
      <c r="C122" s="48"/>
      <c r="D122" s="53"/>
      <c r="E122" s="53"/>
      <c r="F122" s="53"/>
      <c r="G122" s="52"/>
      <c r="H122" s="52"/>
      <c r="I122" s="52"/>
      <c r="J122" s="52"/>
    </row>
    <row r="123" spans="2:23" ht="15.75" thickBot="1" x14ac:dyDescent="0.3">
      <c r="B123" s="54" t="s">
        <v>59</v>
      </c>
      <c r="C123" s="74"/>
      <c r="D123" s="74"/>
      <c r="E123" s="74"/>
      <c r="F123" s="74"/>
      <c r="G123" s="74"/>
      <c r="H123" s="74"/>
      <c r="I123" s="74"/>
      <c r="J123" s="74"/>
    </row>
    <row r="124" spans="2:23" ht="15.75" thickBot="1" x14ac:dyDescent="0.3">
      <c r="B124" s="55" t="s">
        <v>87</v>
      </c>
      <c r="C124" s="58">
        <v>2015</v>
      </c>
      <c r="D124" s="58">
        <f>C124+1</f>
        <v>2016</v>
      </c>
      <c r="E124" s="58">
        <f t="shared" ref="E124:W124" si="35">D124+1</f>
        <v>2017</v>
      </c>
      <c r="F124" s="58">
        <f t="shared" si="35"/>
        <v>2018</v>
      </c>
      <c r="G124" s="58">
        <f t="shared" si="35"/>
        <v>2019</v>
      </c>
      <c r="H124" s="58">
        <f t="shared" si="35"/>
        <v>2020</v>
      </c>
      <c r="I124" s="58">
        <f t="shared" si="35"/>
        <v>2021</v>
      </c>
      <c r="J124" s="58">
        <f t="shared" si="35"/>
        <v>2022</v>
      </c>
      <c r="K124" s="58">
        <f t="shared" si="35"/>
        <v>2023</v>
      </c>
      <c r="L124" s="58">
        <f t="shared" si="35"/>
        <v>2024</v>
      </c>
      <c r="M124" s="58">
        <f t="shared" si="35"/>
        <v>2025</v>
      </c>
      <c r="N124" s="58">
        <f t="shared" si="35"/>
        <v>2026</v>
      </c>
      <c r="O124" s="58">
        <f t="shared" si="35"/>
        <v>2027</v>
      </c>
      <c r="P124" s="58">
        <f t="shared" si="35"/>
        <v>2028</v>
      </c>
      <c r="Q124" s="58">
        <f t="shared" si="35"/>
        <v>2029</v>
      </c>
      <c r="R124" s="58">
        <f t="shared" si="35"/>
        <v>2030</v>
      </c>
      <c r="S124" s="58">
        <f t="shared" si="35"/>
        <v>2031</v>
      </c>
      <c r="T124" s="58">
        <f t="shared" si="35"/>
        <v>2032</v>
      </c>
      <c r="U124" s="58">
        <f t="shared" si="35"/>
        <v>2033</v>
      </c>
      <c r="V124" s="58">
        <f t="shared" si="35"/>
        <v>2034</v>
      </c>
      <c r="W124" s="59">
        <f t="shared" si="35"/>
        <v>2035</v>
      </c>
    </row>
    <row r="125" spans="2:23" ht="15.75" thickTop="1" x14ac:dyDescent="0.25">
      <c r="B125" s="56" t="s">
        <v>88</v>
      </c>
      <c r="C125" s="67">
        <f t="shared" ref="C125:W125" si="36">C46/365/29.7</f>
        <v>1.5062035883953693</v>
      </c>
      <c r="D125" s="67">
        <f t="shared" si="36"/>
        <v>1.4251187675845212</v>
      </c>
      <c r="E125" s="67">
        <f t="shared" si="36"/>
        <v>1.3408975600756423</v>
      </c>
      <c r="F125" s="67">
        <f t="shared" si="36"/>
        <v>1.2735574927355751</v>
      </c>
      <c r="G125" s="67">
        <f t="shared" si="36"/>
        <v>1.2360130990267977</v>
      </c>
      <c r="H125" s="67">
        <f t="shared" si="36"/>
        <v>1.1960702919607029</v>
      </c>
      <c r="I125" s="67">
        <f t="shared" si="36"/>
        <v>1.1596328582629951</v>
      </c>
      <c r="J125" s="67">
        <f t="shared" si="36"/>
        <v>1.1243946312439463</v>
      </c>
      <c r="K125" s="67">
        <f t="shared" si="36"/>
        <v>1.1243946312439463</v>
      </c>
      <c r="L125" s="67">
        <f t="shared" si="36"/>
        <v>1.1130058576633919</v>
      </c>
      <c r="M125" s="67">
        <f t="shared" si="36"/>
        <v>1.101731469950648</v>
      </c>
      <c r="N125" s="67">
        <f t="shared" si="36"/>
        <v>1.0905723905723905</v>
      </c>
      <c r="O125" s="67">
        <f t="shared" si="36"/>
        <v>1.079525852128592</v>
      </c>
      <c r="P125" s="67">
        <f t="shared" si="36"/>
        <v>1.0685909321525759</v>
      </c>
      <c r="Q125" s="67">
        <f t="shared" si="36"/>
        <v>1.0577667081776672</v>
      </c>
      <c r="R125" s="67">
        <f t="shared" si="36"/>
        <v>1.0470531802038652</v>
      </c>
      <c r="S125" s="67">
        <f t="shared" si="36"/>
        <v>1.0364466583644667</v>
      </c>
      <c r="T125" s="67">
        <f t="shared" si="36"/>
        <v>1.0259489875928232</v>
      </c>
      <c r="U125" s="67">
        <f t="shared" si="36"/>
        <v>1.0155564780222315</v>
      </c>
      <c r="V125" s="67">
        <f t="shared" si="36"/>
        <v>1.0052700521193672</v>
      </c>
      <c r="W125" s="68">
        <f t="shared" si="36"/>
        <v>0.99508786495087875</v>
      </c>
    </row>
    <row r="126" spans="2:23" x14ac:dyDescent="0.25">
      <c r="B126" s="56" t="s">
        <v>89</v>
      </c>
      <c r="C126" s="62">
        <f t="shared" ref="C126:W126" si="37">C47/365/29.7</f>
        <v>0</v>
      </c>
      <c r="D126" s="62">
        <f t="shared" si="37"/>
        <v>0</v>
      </c>
      <c r="E126" s="62">
        <f t="shared" si="37"/>
        <v>0</v>
      </c>
      <c r="F126" s="62">
        <f t="shared" si="37"/>
        <v>0</v>
      </c>
      <c r="G126" s="62">
        <f t="shared" si="37"/>
        <v>0</v>
      </c>
      <c r="H126" s="62">
        <f t="shared" si="37"/>
        <v>0</v>
      </c>
      <c r="I126" s="62">
        <f t="shared" si="37"/>
        <v>0</v>
      </c>
      <c r="J126" s="62">
        <f t="shared" si="37"/>
        <v>0</v>
      </c>
      <c r="K126" s="62">
        <f t="shared" si="37"/>
        <v>0</v>
      </c>
      <c r="L126" s="62">
        <f t="shared" si="37"/>
        <v>0</v>
      </c>
      <c r="M126" s="62">
        <f t="shared" si="37"/>
        <v>0</v>
      </c>
      <c r="N126" s="62">
        <f t="shared" si="37"/>
        <v>0</v>
      </c>
      <c r="O126" s="62">
        <f t="shared" si="37"/>
        <v>0</v>
      </c>
      <c r="P126" s="62">
        <f t="shared" si="37"/>
        <v>0</v>
      </c>
      <c r="Q126" s="62">
        <f t="shared" si="37"/>
        <v>0</v>
      </c>
      <c r="R126" s="62">
        <f t="shared" si="37"/>
        <v>0</v>
      </c>
      <c r="S126" s="62">
        <f t="shared" si="37"/>
        <v>0</v>
      </c>
      <c r="T126" s="62">
        <f t="shared" si="37"/>
        <v>0</v>
      </c>
      <c r="U126" s="62">
        <f t="shared" si="37"/>
        <v>0</v>
      </c>
      <c r="V126" s="62">
        <f t="shared" si="37"/>
        <v>0</v>
      </c>
      <c r="W126" s="63">
        <f t="shared" si="37"/>
        <v>0</v>
      </c>
    </row>
    <row r="127" spans="2:23" x14ac:dyDescent="0.25">
      <c r="B127" s="56" t="s">
        <v>90</v>
      </c>
      <c r="C127" s="69">
        <f t="shared" ref="C127:W127" si="38">C48/365/29.7</f>
        <v>0.76896822102301554</v>
      </c>
      <c r="D127" s="69">
        <f t="shared" si="38"/>
        <v>1.2495733591624003</v>
      </c>
      <c r="E127" s="69">
        <f t="shared" si="38"/>
        <v>1.2495733591624003</v>
      </c>
      <c r="F127" s="69">
        <f t="shared" si="38"/>
        <v>1.2015128453484618</v>
      </c>
      <c r="G127" s="69">
        <f t="shared" si="38"/>
        <v>1.2495733591624003</v>
      </c>
      <c r="H127" s="69">
        <f t="shared" si="38"/>
        <v>1.2495733591624003</v>
      </c>
      <c r="I127" s="69">
        <f t="shared" si="38"/>
        <v>1.3937549006042158</v>
      </c>
      <c r="J127" s="69">
        <f t="shared" si="38"/>
        <v>1.4610027212766938</v>
      </c>
      <c r="K127" s="69">
        <f t="shared" si="38"/>
        <v>1.4898759282320928</v>
      </c>
      <c r="L127" s="69">
        <f t="shared" si="38"/>
        <v>1.4898759282320928</v>
      </c>
      <c r="M127" s="69">
        <f t="shared" si="38"/>
        <v>1.4898759282320928</v>
      </c>
      <c r="N127" s="69">
        <f t="shared" si="38"/>
        <v>1.4898759282320928</v>
      </c>
      <c r="O127" s="69">
        <f t="shared" si="38"/>
        <v>1.4898759282320928</v>
      </c>
      <c r="P127" s="69">
        <f t="shared" si="38"/>
        <v>1.4898759282320928</v>
      </c>
      <c r="Q127" s="69">
        <f t="shared" si="38"/>
        <v>1.4898759282320928</v>
      </c>
      <c r="R127" s="69">
        <f t="shared" si="38"/>
        <v>1.4898759282320928</v>
      </c>
      <c r="S127" s="69">
        <f t="shared" si="38"/>
        <v>1.4898759282320928</v>
      </c>
      <c r="T127" s="69">
        <f t="shared" si="38"/>
        <v>1.4898759282320928</v>
      </c>
      <c r="U127" s="69">
        <f t="shared" si="38"/>
        <v>1.4898759282320928</v>
      </c>
      <c r="V127" s="69">
        <f t="shared" si="38"/>
        <v>1.4898759282320928</v>
      </c>
      <c r="W127" s="70">
        <f t="shared" si="38"/>
        <v>1.4898759282320928</v>
      </c>
    </row>
    <row r="128" spans="2:23" x14ac:dyDescent="0.25">
      <c r="B128" s="56" t="s">
        <v>119</v>
      </c>
      <c r="C128" s="62">
        <f t="shared" ref="C128:W128" si="39">C49/365/29.7</f>
        <v>0</v>
      </c>
      <c r="D128" s="62">
        <f t="shared" si="39"/>
        <v>0</v>
      </c>
      <c r="E128" s="62">
        <f t="shared" si="39"/>
        <v>0</v>
      </c>
      <c r="F128" s="62">
        <f t="shared" si="39"/>
        <v>0</v>
      </c>
      <c r="G128" s="62">
        <f t="shared" si="39"/>
        <v>0</v>
      </c>
      <c r="H128" s="62">
        <f t="shared" si="39"/>
        <v>0</v>
      </c>
      <c r="I128" s="62">
        <f t="shared" si="39"/>
        <v>0</v>
      </c>
      <c r="J128" s="62">
        <f t="shared" si="39"/>
        <v>0</v>
      </c>
      <c r="K128" s="62">
        <f t="shared" si="39"/>
        <v>0</v>
      </c>
      <c r="L128" s="62">
        <f t="shared" si="39"/>
        <v>0</v>
      </c>
      <c r="M128" s="62">
        <f t="shared" si="39"/>
        <v>0</v>
      </c>
      <c r="N128" s="62">
        <f t="shared" si="39"/>
        <v>0</v>
      </c>
      <c r="O128" s="62">
        <f t="shared" si="39"/>
        <v>0</v>
      </c>
      <c r="P128" s="62">
        <f t="shared" si="39"/>
        <v>0</v>
      </c>
      <c r="Q128" s="62">
        <f t="shared" si="39"/>
        <v>0</v>
      </c>
      <c r="R128" s="62">
        <f t="shared" si="39"/>
        <v>0</v>
      </c>
      <c r="S128" s="62">
        <f t="shared" si="39"/>
        <v>0</v>
      </c>
      <c r="T128" s="62">
        <f t="shared" si="39"/>
        <v>0</v>
      </c>
      <c r="U128" s="62">
        <f t="shared" si="39"/>
        <v>0</v>
      </c>
      <c r="V128" s="62">
        <f t="shared" si="39"/>
        <v>0</v>
      </c>
      <c r="W128" s="63">
        <f t="shared" si="39"/>
        <v>0</v>
      </c>
    </row>
    <row r="129" spans="2:23" x14ac:dyDescent="0.25">
      <c r="B129" s="56" t="s">
        <v>114</v>
      </c>
      <c r="C129" s="62">
        <f t="shared" ref="C129:W129" si="40">C50/365/29.7</f>
        <v>0</v>
      </c>
      <c r="D129" s="62">
        <f t="shared" si="40"/>
        <v>0</v>
      </c>
      <c r="E129" s="62">
        <f t="shared" si="40"/>
        <v>0</v>
      </c>
      <c r="F129" s="62">
        <f t="shared" si="40"/>
        <v>0</v>
      </c>
      <c r="G129" s="62">
        <f t="shared" si="40"/>
        <v>0</v>
      </c>
      <c r="H129" s="62">
        <f t="shared" si="40"/>
        <v>0</v>
      </c>
      <c r="I129" s="62">
        <f t="shared" si="40"/>
        <v>0</v>
      </c>
      <c r="J129" s="62">
        <f t="shared" si="40"/>
        <v>0</v>
      </c>
      <c r="K129" s="62">
        <f t="shared" si="40"/>
        <v>0</v>
      </c>
      <c r="L129" s="62">
        <f t="shared" si="40"/>
        <v>0</v>
      </c>
      <c r="M129" s="62">
        <f t="shared" si="40"/>
        <v>0</v>
      </c>
      <c r="N129" s="62">
        <f t="shared" si="40"/>
        <v>0</v>
      </c>
      <c r="O129" s="62">
        <f t="shared" si="40"/>
        <v>0</v>
      </c>
      <c r="P129" s="62">
        <f t="shared" si="40"/>
        <v>0</v>
      </c>
      <c r="Q129" s="62">
        <f t="shared" si="40"/>
        <v>0</v>
      </c>
      <c r="R129" s="62">
        <f t="shared" si="40"/>
        <v>0</v>
      </c>
      <c r="S129" s="62">
        <f t="shared" si="40"/>
        <v>0</v>
      </c>
      <c r="T129" s="62">
        <f t="shared" si="40"/>
        <v>0</v>
      </c>
      <c r="U129" s="62">
        <f t="shared" si="40"/>
        <v>0</v>
      </c>
      <c r="V129" s="62">
        <f t="shared" si="40"/>
        <v>0</v>
      </c>
      <c r="W129" s="63">
        <f t="shared" si="40"/>
        <v>0</v>
      </c>
    </row>
    <row r="130" spans="2:23" x14ac:dyDescent="0.25">
      <c r="B130" s="56" t="s">
        <v>116</v>
      </c>
      <c r="C130" s="62">
        <f t="shared" ref="C130:W130" si="41">C51/365/29.7</f>
        <v>0</v>
      </c>
      <c r="D130" s="62">
        <f t="shared" si="41"/>
        <v>0</v>
      </c>
      <c r="E130" s="62">
        <f t="shared" si="41"/>
        <v>0</v>
      </c>
      <c r="F130" s="62">
        <f t="shared" si="41"/>
        <v>0</v>
      </c>
      <c r="G130" s="62">
        <f t="shared" si="41"/>
        <v>0</v>
      </c>
      <c r="H130" s="62">
        <f t="shared" si="41"/>
        <v>0</v>
      </c>
      <c r="I130" s="62">
        <f t="shared" si="41"/>
        <v>9.9818181818181806</v>
      </c>
      <c r="J130" s="62">
        <f t="shared" si="41"/>
        <v>9.9818181818181806</v>
      </c>
      <c r="K130" s="62">
        <f t="shared" si="41"/>
        <v>9.9818181818181806</v>
      </c>
      <c r="L130" s="62">
        <f t="shared" si="41"/>
        <v>9.9818181818181806</v>
      </c>
      <c r="M130" s="62">
        <f t="shared" si="41"/>
        <v>9.9818181818181806</v>
      </c>
      <c r="N130" s="62">
        <f t="shared" si="41"/>
        <v>9.9818181818181806</v>
      </c>
      <c r="O130" s="62">
        <f t="shared" si="41"/>
        <v>9.9818181818181806</v>
      </c>
      <c r="P130" s="62">
        <f t="shared" si="41"/>
        <v>9.9818181818181806</v>
      </c>
      <c r="Q130" s="62">
        <f t="shared" si="41"/>
        <v>9.9818181818181806</v>
      </c>
      <c r="R130" s="62">
        <f t="shared" si="41"/>
        <v>9.9818181818181806</v>
      </c>
      <c r="S130" s="62">
        <f t="shared" si="41"/>
        <v>9.9818181818181806</v>
      </c>
      <c r="T130" s="62">
        <f t="shared" si="41"/>
        <v>9.9818181818181806</v>
      </c>
      <c r="U130" s="62">
        <f t="shared" si="41"/>
        <v>9.9818181818181806</v>
      </c>
      <c r="V130" s="62">
        <f t="shared" si="41"/>
        <v>9.9818181818181806</v>
      </c>
      <c r="W130" s="63">
        <f t="shared" si="41"/>
        <v>9.9818181818181806</v>
      </c>
    </row>
    <row r="131" spans="2:23" x14ac:dyDescent="0.25">
      <c r="B131" s="56" t="s">
        <v>92</v>
      </c>
      <c r="C131" s="69">
        <f t="shared" ref="C131:W131" si="42">C52/365/29.7</f>
        <v>0.29072312162723118</v>
      </c>
      <c r="D131" s="69">
        <f t="shared" si="42"/>
        <v>0.27682523868825243</v>
      </c>
      <c r="E131" s="69">
        <f t="shared" si="42"/>
        <v>0.24069074304690741</v>
      </c>
      <c r="F131" s="69">
        <f t="shared" si="42"/>
        <v>0.18005479452054793</v>
      </c>
      <c r="G131" s="69">
        <f t="shared" si="42"/>
        <v>0.12837525944375261</v>
      </c>
      <c r="H131" s="69">
        <f t="shared" si="42"/>
        <v>9.5123287671232876E-2</v>
      </c>
      <c r="I131" s="69">
        <f t="shared" si="42"/>
        <v>7.5872146118721465E-2</v>
      </c>
      <c r="J131" s="69">
        <f t="shared" si="42"/>
        <v>6.0841843088418439E-2</v>
      </c>
      <c r="K131" s="69">
        <f t="shared" si="42"/>
        <v>5.4148793874821272E-2</v>
      </c>
      <c r="L131" s="69">
        <f t="shared" si="42"/>
        <v>5.4148793874821272E-2</v>
      </c>
      <c r="M131" s="69">
        <f t="shared" si="42"/>
        <v>4.3287117752871182E-2</v>
      </c>
      <c r="N131" s="69">
        <f t="shared" si="42"/>
        <v>3.6100807158341401E-2</v>
      </c>
      <c r="O131" s="69">
        <f t="shared" si="42"/>
        <v>2.8914496563811634E-2</v>
      </c>
      <c r="P131" s="69">
        <f t="shared" si="42"/>
        <v>2.1728185969281857E-2</v>
      </c>
      <c r="Q131" s="69">
        <f t="shared" si="42"/>
        <v>1.4541875374752088E-2</v>
      </c>
      <c r="R131" s="69">
        <f t="shared" si="42"/>
        <v>0</v>
      </c>
      <c r="S131" s="69">
        <f t="shared" si="42"/>
        <v>0</v>
      </c>
      <c r="T131" s="69">
        <f t="shared" si="42"/>
        <v>0</v>
      </c>
      <c r="U131" s="69">
        <f t="shared" si="42"/>
        <v>0</v>
      </c>
      <c r="V131" s="69">
        <f t="shared" si="42"/>
        <v>0</v>
      </c>
      <c r="W131" s="70">
        <f t="shared" si="42"/>
        <v>0</v>
      </c>
    </row>
    <row r="132" spans="2:23" x14ac:dyDescent="0.25">
      <c r="B132" s="56" t="s">
        <v>97</v>
      </c>
      <c r="C132" s="69">
        <f t="shared" ref="C132:W132" si="43">C53/365/29.7</f>
        <v>8.2821998796707472</v>
      </c>
      <c r="D132" s="69">
        <f t="shared" si="43"/>
        <v>7.7945225050056681</v>
      </c>
      <c r="E132" s="69">
        <f t="shared" si="43"/>
        <v>7.3355608369421663</v>
      </c>
      <c r="F132" s="69">
        <f t="shared" si="43"/>
        <v>6.9036240203197048</v>
      </c>
      <c r="G132" s="69">
        <f t="shared" si="43"/>
        <v>6.4971207619078664</v>
      </c>
      <c r="H132" s="69">
        <f t="shared" si="43"/>
        <v>6.1145534679421045</v>
      </c>
      <c r="I132" s="69">
        <f t="shared" si="43"/>
        <v>5.7545127268565608</v>
      </c>
      <c r="J132" s="69">
        <f t="shared" si="43"/>
        <v>5.4156721168878788</v>
      </c>
      <c r="K132" s="69">
        <f t="shared" si="43"/>
        <v>5.0967833194207328</v>
      </c>
      <c r="L132" s="69">
        <f t="shared" si="43"/>
        <v>4.7966715200722403</v>
      </c>
      <c r="M132" s="69">
        <f t="shared" si="43"/>
        <v>4.5142310805724177</v>
      </c>
      <c r="N132" s="69">
        <f t="shared" si="43"/>
        <v>4.2484214654955386</v>
      </c>
      <c r="O132" s="69">
        <f t="shared" si="43"/>
        <v>3.998263408836082</v>
      </c>
      <c r="P132" s="69">
        <f t="shared" si="43"/>
        <v>3.7628353063066196</v>
      </c>
      <c r="Q132" s="69">
        <f t="shared" si="43"/>
        <v>3.5412698200665513</v>
      </c>
      <c r="R132" s="69">
        <f t="shared" si="43"/>
        <v>3.3327506833731992</v>
      </c>
      <c r="S132" s="69">
        <f t="shared" si="43"/>
        <v>3.1365096933833154</v>
      </c>
      <c r="T132" s="69">
        <f t="shared" si="43"/>
        <v>2.9518238810262303</v>
      </c>
      <c r="U132" s="69">
        <f t="shared" si="43"/>
        <v>2.7780128475221972</v>
      </c>
      <c r="V132" s="69">
        <f t="shared" si="43"/>
        <v>2.6144362577334297</v>
      </c>
      <c r="W132" s="70">
        <f t="shared" si="43"/>
        <v>2.4604914811131593</v>
      </c>
    </row>
    <row r="133" spans="2:23" x14ac:dyDescent="0.25">
      <c r="B133" s="56" t="s">
        <v>93</v>
      </c>
      <c r="C133" s="69">
        <f t="shared" ref="C133:W133" si="44">C54/365/29.7</f>
        <v>4.8319906272032105</v>
      </c>
      <c r="D133" s="69">
        <f t="shared" si="44"/>
        <v>4.4756883319896348</v>
      </c>
      <c r="E133" s="69">
        <f t="shared" si="44"/>
        <v>4.4863170495175044</v>
      </c>
      <c r="F133" s="69">
        <f t="shared" si="44"/>
        <v>4.5220164224875061</v>
      </c>
      <c r="G133" s="69">
        <f t="shared" si="44"/>
        <v>4.620495280366991</v>
      </c>
      <c r="H133" s="69">
        <f t="shared" si="44"/>
        <v>4.2187520631155833</v>
      </c>
      <c r="I133" s="69">
        <f t="shared" si="44"/>
        <v>3.5294500637708923</v>
      </c>
      <c r="J133" s="69">
        <f t="shared" si="44"/>
        <v>3.1576192661686617</v>
      </c>
      <c r="K133" s="69">
        <f t="shared" si="44"/>
        <v>2.8121610676395292</v>
      </c>
      <c r="L133" s="69">
        <f t="shared" si="44"/>
        <v>2.4859676085439797</v>
      </c>
      <c r="M133" s="69">
        <f t="shared" si="44"/>
        <v>2.4994038709118604</v>
      </c>
      <c r="N133" s="69">
        <f t="shared" si="44"/>
        <v>2.2053551901585395</v>
      </c>
      <c r="O133" s="69">
        <f t="shared" si="44"/>
        <v>1.8523113791099466</v>
      </c>
      <c r="P133" s="69">
        <f t="shared" si="44"/>
        <v>1.5309531697232632</v>
      </c>
      <c r="Q133" s="69">
        <f t="shared" si="44"/>
        <v>1.2366909174662095</v>
      </c>
      <c r="R133" s="69">
        <f t="shared" si="44"/>
        <v>1.0999853515499021</v>
      </c>
      <c r="S133" s="69">
        <f t="shared" si="44"/>
        <v>1.0561108235999188</v>
      </c>
      <c r="T133" s="69">
        <f t="shared" si="44"/>
        <v>0.81287615239093314</v>
      </c>
      <c r="U133" s="69">
        <f t="shared" si="44"/>
        <v>0.42402754792818259</v>
      </c>
      <c r="V133" s="69">
        <f t="shared" si="44"/>
        <v>0.31690632590643775</v>
      </c>
      <c r="W133" s="70">
        <f t="shared" si="44"/>
        <v>0.26255147536686269</v>
      </c>
    </row>
    <row r="134" spans="2:23" x14ac:dyDescent="0.25">
      <c r="B134" s="56" t="s">
        <v>94</v>
      </c>
      <c r="C134" s="62">
        <f t="shared" ref="C134:W134" si="45">C55/365/29.7</f>
        <v>0</v>
      </c>
      <c r="D134" s="62">
        <f t="shared" si="45"/>
        <v>0</v>
      </c>
      <c r="E134" s="62">
        <f t="shared" si="45"/>
        <v>0</v>
      </c>
      <c r="F134" s="62">
        <f t="shared" si="45"/>
        <v>0</v>
      </c>
      <c r="G134" s="62">
        <f t="shared" si="45"/>
        <v>0</v>
      </c>
      <c r="H134" s="62">
        <f t="shared" si="45"/>
        <v>0</v>
      </c>
      <c r="I134" s="62">
        <f t="shared" si="45"/>
        <v>0</v>
      </c>
      <c r="J134" s="62">
        <f t="shared" si="45"/>
        <v>0</v>
      </c>
      <c r="K134" s="62">
        <f t="shared" si="45"/>
        <v>0</v>
      </c>
      <c r="L134" s="62">
        <f t="shared" si="45"/>
        <v>0</v>
      </c>
      <c r="M134" s="62">
        <f t="shared" si="45"/>
        <v>0</v>
      </c>
      <c r="N134" s="62">
        <f t="shared" si="45"/>
        <v>0</v>
      </c>
      <c r="O134" s="62">
        <f t="shared" si="45"/>
        <v>0</v>
      </c>
      <c r="P134" s="62">
        <f t="shared" si="45"/>
        <v>0</v>
      </c>
      <c r="Q134" s="62">
        <f t="shared" si="45"/>
        <v>0</v>
      </c>
      <c r="R134" s="62">
        <f t="shared" si="45"/>
        <v>0</v>
      </c>
      <c r="S134" s="62">
        <f t="shared" si="45"/>
        <v>0</v>
      </c>
      <c r="T134" s="62">
        <f t="shared" si="45"/>
        <v>0</v>
      </c>
      <c r="U134" s="62">
        <f t="shared" si="45"/>
        <v>0</v>
      </c>
      <c r="V134" s="62">
        <f t="shared" si="45"/>
        <v>0</v>
      </c>
      <c r="W134" s="63">
        <f t="shared" si="45"/>
        <v>0</v>
      </c>
    </row>
    <row r="135" spans="2:23" x14ac:dyDescent="0.25">
      <c r="B135" s="56" t="s">
        <v>112</v>
      </c>
      <c r="C135" s="62">
        <f t="shared" ref="C135:W135" si="46">C56/365/29.7</f>
        <v>0</v>
      </c>
      <c r="D135" s="62">
        <f t="shared" si="46"/>
        <v>0</v>
      </c>
      <c r="E135" s="62">
        <f t="shared" si="46"/>
        <v>0</v>
      </c>
      <c r="F135" s="62">
        <f t="shared" si="46"/>
        <v>0</v>
      </c>
      <c r="G135" s="62">
        <f t="shared" si="46"/>
        <v>0</v>
      </c>
      <c r="H135" s="62">
        <f t="shared" si="46"/>
        <v>0</v>
      </c>
      <c r="I135" s="62">
        <f t="shared" si="46"/>
        <v>0</v>
      </c>
      <c r="J135" s="62">
        <f t="shared" si="46"/>
        <v>0</v>
      </c>
      <c r="K135" s="62">
        <f t="shared" si="46"/>
        <v>0</v>
      </c>
      <c r="L135" s="62">
        <f t="shared" si="46"/>
        <v>0</v>
      </c>
      <c r="M135" s="62">
        <f t="shared" si="46"/>
        <v>0</v>
      </c>
      <c r="N135" s="62">
        <f t="shared" si="46"/>
        <v>0</v>
      </c>
      <c r="O135" s="62">
        <f t="shared" si="46"/>
        <v>0</v>
      </c>
      <c r="P135" s="62">
        <f t="shared" si="46"/>
        <v>0</v>
      </c>
      <c r="Q135" s="62">
        <f t="shared" si="46"/>
        <v>0</v>
      </c>
      <c r="R135" s="62">
        <f t="shared" si="46"/>
        <v>0</v>
      </c>
      <c r="S135" s="62">
        <f t="shared" si="46"/>
        <v>0</v>
      </c>
      <c r="T135" s="62">
        <f t="shared" si="46"/>
        <v>0</v>
      </c>
      <c r="U135" s="62">
        <f t="shared" si="46"/>
        <v>0</v>
      </c>
      <c r="V135" s="62">
        <f t="shared" si="46"/>
        <v>0</v>
      </c>
      <c r="W135" s="63">
        <f t="shared" si="46"/>
        <v>0</v>
      </c>
    </row>
    <row r="136" spans="2:23" x14ac:dyDescent="0.25">
      <c r="B136" s="56" t="s">
        <v>95</v>
      </c>
      <c r="C136" s="62">
        <f t="shared" ref="C136:W136" si="47">C57/365/29.7</f>
        <v>0</v>
      </c>
      <c r="D136" s="62">
        <f t="shared" si="47"/>
        <v>0</v>
      </c>
      <c r="E136" s="62">
        <f t="shared" si="47"/>
        <v>0</v>
      </c>
      <c r="F136" s="62">
        <f t="shared" si="47"/>
        <v>0</v>
      </c>
      <c r="G136" s="62">
        <f t="shared" si="47"/>
        <v>0</v>
      </c>
      <c r="H136" s="62">
        <f t="shared" si="47"/>
        <v>0</v>
      </c>
      <c r="I136" s="62">
        <f t="shared" si="47"/>
        <v>0</v>
      </c>
      <c r="J136" s="62">
        <f t="shared" si="47"/>
        <v>0</v>
      </c>
      <c r="K136" s="62">
        <f t="shared" si="47"/>
        <v>0</v>
      </c>
      <c r="L136" s="62">
        <f t="shared" si="47"/>
        <v>0</v>
      </c>
      <c r="M136" s="62">
        <f t="shared" si="47"/>
        <v>0</v>
      </c>
      <c r="N136" s="62">
        <f t="shared" si="47"/>
        <v>0</v>
      </c>
      <c r="O136" s="62">
        <f t="shared" si="47"/>
        <v>0</v>
      </c>
      <c r="P136" s="62">
        <f t="shared" si="47"/>
        <v>0</v>
      </c>
      <c r="Q136" s="62">
        <f t="shared" si="47"/>
        <v>0</v>
      </c>
      <c r="R136" s="62">
        <f t="shared" si="47"/>
        <v>0</v>
      </c>
      <c r="S136" s="62">
        <f t="shared" si="47"/>
        <v>0</v>
      </c>
      <c r="T136" s="62">
        <f t="shared" si="47"/>
        <v>0</v>
      </c>
      <c r="U136" s="62">
        <f t="shared" si="47"/>
        <v>0</v>
      </c>
      <c r="V136" s="62">
        <f t="shared" si="47"/>
        <v>0</v>
      </c>
      <c r="W136" s="63">
        <f t="shared" si="47"/>
        <v>0</v>
      </c>
    </row>
    <row r="137" spans="2:23" x14ac:dyDescent="0.25">
      <c r="B137" s="56" t="s">
        <v>96</v>
      </c>
      <c r="C137" s="62">
        <f t="shared" ref="C137:W137" si="48">C58/365/29.7</f>
        <v>0</v>
      </c>
      <c r="D137" s="62">
        <f t="shared" si="48"/>
        <v>0</v>
      </c>
      <c r="E137" s="62">
        <f t="shared" si="48"/>
        <v>0</v>
      </c>
      <c r="F137" s="62">
        <f t="shared" si="48"/>
        <v>0</v>
      </c>
      <c r="G137" s="62">
        <f t="shared" si="48"/>
        <v>0</v>
      </c>
      <c r="H137" s="62">
        <f t="shared" si="48"/>
        <v>0</v>
      </c>
      <c r="I137" s="62">
        <f t="shared" si="48"/>
        <v>0</v>
      </c>
      <c r="J137" s="62">
        <f t="shared" si="48"/>
        <v>0</v>
      </c>
      <c r="K137" s="62">
        <f t="shared" si="48"/>
        <v>0</v>
      </c>
      <c r="L137" s="62">
        <f t="shared" si="48"/>
        <v>0</v>
      </c>
      <c r="M137" s="62">
        <f t="shared" si="48"/>
        <v>0</v>
      </c>
      <c r="N137" s="62">
        <f t="shared" si="48"/>
        <v>0</v>
      </c>
      <c r="O137" s="62">
        <f t="shared" si="48"/>
        <v>0</v>
      </c>
      <c r="P137" s="62">
        <f t="shared" si="48"/>
        <v>0</v>
      </c>
      <c r="Q137" s="62">
        <f t="shared" si="48"/>
        <v>0</v>
      </c>
      <c r="R137" s="62">
        <f t="shared" si="48"/>
        <v>0</v>
      </c>
      <c r="S137" s="62">
        <f t="shared" si="48"/>
        <v>0</v>
      </c>
      <c r="T137" s="62">
        <f t="shared" si="48"/>
        <v>0</v>
      </c>
      <c r="U137" s="62">
        <f t="shared" si="48"/>
        <v>0</v>
      </c>
      <c r="V137" s="62">
        <f t="shared" si="48"/>
        <v>0</v>
      </c>
      <c r="W137" s="63">
        <f t="shared" si="48"/>
        <v>0</v>
      </c>
    </row>
    <row r="138" spans="2:23" x14ac:dyDescent="0.25">
      <c r="B138" s="56" t="s">
        <v>117</v>
      </c>
      <c r="C138" s="62">
        <f t="shared" ref="C138:W138" si="49">C59/365/29.7</f>
        <v>0</v>
      </c>
      <c r="D138" s="62">
        <f t="shared" si="49"/>
        <v>0</v>
      </c>
      <c r="E138" s="62">
        <f t="shared" si="49"/>
        <v>0</v>
      </c>
      <c r="F138" s="62">
        <f t="shared" si="49"/>
        <v>0</v>
      </c>
      <c r="G138" s="62">
        <f t="shared" si="49"/>
        <v>0</v>
      </c>
      <c r="H138" s="62">
        <f t="shared" si="49"/>
        <v>0</v>
      </c>
      <c r="I138" s="62">
        <f t="shared" si="49"/>
        <v>0</v>
      </c>
      <c r="J138" s="62">
        <f t="shared" si="49"/>
        <v>0</v>
      </c>
      <c r="K138" s="62">
        <f t="shared" si="49"/>
        <v>0</v>
      </c>
      <c r="L138" s="62">
        <f t="shared" si="49"/>
        <v>0</v>
      </c>
      <c r="M138" s="62">
        <f t="shared" si="49"/>
        <v>0</v>
      </c>
      <c r="N138" s="62">
        <f t="shared" si="49"/>
        <v>0</v>
      </c>
      <c r="O138" s="62">
        <f t="shared" si="49"/>
        <v>0</v>
      </c>
      <c r="P138" s="62">
        <f t="shared" si="49"/>
        <v>0</v>
      </c>
      <c r="Q138" s="62">
        <f t="shared" si="49"/>
        <v>0</v>
      </c>
      <c r="R138" s="62">
        <f t="shared" si="49"/>
        <v>0</v>
      </c>
      <c r="S138" s="62">
        <f t="shared" si="49"/>
        <v>0</v>
      </c>
      <c r="T138" s="62">
        <f t="shared" si="49"/>
        <v>0</v>
      </c>
      <c r="U138" s="62">
        <f t="shared" si="49"/>
        <v>0</v>
      </c>
      <c r="V138" s="62">
        <f t="shared" si="49"/>
        <v>0</v>
      </c>
      <c r="W138" s="63">
        <f t="shared" si="49"/>
        <v>0</v>
      </c>
    </row>
    <row r="139" spans="2:23" x14ac:dyDescent="0.25">
      <c r="B139" s="56" t="s">
        <v>98</v>
      </c>
      <c r="C139" s="62">
        <f t="shared" ref="C139:W139" si="50">C60/365/29.7</f>
        <v>0</v>
      </c>
      <c r="D139" s="62">
        <f t="shared" si="50"/>
        <v>0</v>
      </c>
      <c r="E139" s="62">
        <f t="shared" si="50"/>
        <v>0</v>
      </c>
      <c r="F139" s="62">
        <f t="shared" si="50"/>
        <v>0</v>
      </c>
      <c r="G139" s="62">
        <f t="shared" si="50"/>
        <v>0</v>
      </c>
      <c r="H139" s="62">
        <f t="shared" si="50"/>
        <v>0</v>
      </c>
      <c r="I139" s="62">
        <f t="shared" si="50"/>
        <v>0</v>
      </c>
      <c r="J139" s="62">
        <f t="shared" si="50"/>
        <v>0</v>
      </c>
      <c r="K139" s="62">
        <f t="shared" si="50"/>
        <v>0</v>
      </c>
      <c r="L139" s="62">
        <f t="shared" si="50"/>
        <v>0</v>
      </c>
      <c r="M139" s="62">
        <f t="shared" si="50"/>
        <v>0</v>
      </c>
      <c r="N139" s="62">
        <f t="shared" si="50"/>
        <v>0</v>
      </c>
      <c r="O139" s="62">
        <f t="shared" si="50"/>
        <v>0</v>
      </c>
      <c r="P139" s="62">
        <f t="shared" si="50"/>
        <v>0</v>
      </c>
      <c r="Q139" s="62">
        <f t="shared" si="50"/>
        <v>0</v>
      </c>
      <c r="R139" s="62">
        <f t="shared" si="50"/>
        <v>0</v>
      </c>
      <c r="S139" s="62">
        <f t="shared" si="50"/>
        <v>0</v>
      </c>
      <c r="T139" s="62">
        <f t="shared" si="50"/>
        <v>0</v>
      </c>
      <c r="U139" s="62">
        <f t="shared" si="50"/>
        <v>0</v>
      </c>
      <c r="V139" s="62">
        <f t="shared" si="50"/>
        <v>0</v>
      </c>
      <c r="W139" s="63">
        <f t="shared" si="50"/>
        <v>0</v>
      </c>
    </row>
    <row r="140" spans="2:23" x14ac:dyDescent="0.25">
      <c r="B140" s="56" t="s">
        <v>91</v>
      </c>
      <c r="C140" s="69">
        <f t="shared" ref="C140:W140" si="51">C61/365/29.7</f>
        <v>1.3053825930538261</v>
      </c>
      <c r="D140" s="69">
        <f t="shared" si="51"/>
        <v>1.2193164521931645</v>
      </c>
      <c r="E140" s="69">
        <f t="shared" si="51"/>
        <v>1.1254646925879803</v>
      </c>
      <c r="F140" s="69">
        <f t="shared" si="51"/>
        <v>1.0081269314146029</v>
      </c>
      <c r="G140" s="69">
        <f t="shared" si="51"/>
        <v>0.92012361053456948</v>
      </c>
      <c r="H140" s="69">
        <f t="shared" si="51"/>
        <v>0.8399428070660947</v>
      </c>
      <c r="I140" s="69">
        <f t="shared" si="51"/>
        <v>0.76562889165628878</v>
      </c>
      <c r="J140" s="69">
        <f t="shared" si="51"/>
        <v>0.69913749365804168</v>
      </c>
      <c r="K140" s="69">
        <f t="shared" si="51"/>
        <v>0.63949079839490797</v>
      </c>
      <c r="L140" s="69">
        <f t="shared" si="51"/>
        <v>0.58277754716110886</v>
      </c>
      <c r="M140" s="69">
        <f t="shared" si="51"/>
        <v>0.53290899866242336</v>
      </c>
      <c r="N140" s="69">
        <f t="shared" si="51"/>
        <v>0.48741755454084223</v>
      </c>
      <c r="O140" s="69">
        <f t="shared" si="51"/>
        <v>0.48741755454084223</v>
      </c>
      <c r="P140" s="69">
        <f t="shared" si="51"/>
        <v>0.48741755454084223</v>
      </c>
      <c r="Q140" s="69">
        <f t="shared" si="51"/>
        <v>0.48741755454084223</v>
      </c>
      <c r="R140" s="69">
        <f t="shared" si="51"/>
        <v>0.48741755454084223</v>
      </c>
      <c r="S140" s="69">
        <f t="shared" si="51"/>
        <v>0.48741755454084223</v>
      </c>
      <c r="T140" s="69">
        <f t="shared" si="51"/>
        <v>0.48741755454084223</v>
      </c>
      <c r="U140" s="69">
        <f t="shared" si="51"/>
        <v>0.48741755454084223</v>
      </c>
      <c r="V140" s="69">
        <f t="shared" si="51"/>
        <v>0.48741755454084223</v>
      </c>
      <c r="W140" s="70">
        <f t="shared" si="51"/>
        <v>0.48741755454084223</v>
      </c>
    </row>
    <row r="141" spans="2:23" x14ac:dyDescent="0.25">
      <c r="B141" s="56" t="s">
        <v>99</v>
      </c>
      <c r="C141" s="69">
        <f t="shared" ref="C141:W141" si="52">C62/365/29.7</f>
        <v>1.4990738434574051</v>
      </c>
      <c r="D141" s="69">
        <f t="shared" si="52"/>
        <v>1.5677644020109773</v>
      </c>
      <c r="E141" s="69">
        <f t="shared" si="52"/>
        <v>1.470111157234445</v>
      </c>
      <c r="F141" s="69">
        <f t="shared" si="52"/>
        <v>1.3138508371385083</v>
      </c>
      <c r="G141" s="69">
        <f t="shared" si="52"/>
        <v>1.1507412019740788</v>
      </c>
      <c r="H141" s="69">
        <f t="shared" si="52"/>
        <v>1.0601485171348186</v>
      </c>
      <c r="I141" s="69">
        <f t="shared" si="52"/>
        <v>0.95235367372353674</v>
      </c>
      <c r="J141" s="69">
        <f t="shared" si="52"/>
        <v>0.79865688851990224</v>
      </c>
      <c r="K141" s="69">
        <f t="shared" si="52"/>
        <v>0.67860246298602467</v>
      </c>
      <c r="L141" s="69">
        <f t="shared" si="52"/>
        <v>0.56592684839260188</v>
      </c>
      <c r="M141" s="69">
        <f t="shared" si="52"/>
        <v>0.48835016835016837</v>
      </c>
      <c r="N141" s="69">
        <f t="shared" si="52"/>
        <v>0.41077348830773486</v>
      </c>
      <c r="O141" s="69">
        <f t="shared" si="52"/>
        <v>0.3331968082653014</v>
      </c>
      <c r="P141" s="69">
        <f t="shared" si="52"/>
        <v>0.25562012822286795</v>
      </c>
      <c r="Q141" s="69">
        <f t="shared" si="52"/>
        <v>0.17804344818043452</v>
      </c>
      <c r="R141" s="69">
        <f t="shared" si="52"/>
        <v>0.10046676813800108</v>
      </c>
      <c r="S141" s="69">
        <f t="shared" si="52"/>
        <v>2.2890088095567609E-2</v>
      </c>
      <c r="T141" s="69">
        <f t="shared" si="52"/>
        <v>0</v>
      </c>
      <c r="U141" s="69">
        <f t="shared" si="52"/>
        <v>0</v>
      </c>
      <c r="V141" s="69">
        <f t="shared" si="52"/>
        <v>0</v>
      </c>
      <c r="W141" s="70">
        <f t="shared" si="52"/>
        <v>0</v>
      </c>
    </row>
    <row r="142" spans="2:23" x14ac:dyDescent="0.25">
      <c r="B142" s="56" t="s">
        <v>100</v>
      </c>
      <c r="C142" s="69">
        <f t="shared" ref="C142:W142" si="53">C63/365/29.7</f>
        <v>0.95862438519079551</v>
      </c>
      <c r="D142" s="69">
        <f t="shared" si="53"/>
        <v>3.5533481423110711</v>
      </c>
      <c r="E142" s="69">
        <f t="shared" si="53"/>
        <v>3.3560218154971304</v>
      </c>
      <c r="F142" s="69">
        <f t="shared" si="53"/>
        <v>2.7847656364319366</v>
      </c>
      <c r="G142" s="69">
        <f t="shared" si="53"/>
        <v>2.6424193674119056</v>
      </c>
      <c r="H142" s="69">
        <f t="shared" si="53"/>
        <v>2.7984467967344782</v>
      </c>
      <c r="I142" s="69">
        <f t="shared" si="53"/>
        <v>2.3389118544655103</v>
      </c>
      <c r="J142" s="69">
        <f t="shared" si="53"/>
        <v>2.0041189097981302</v>
      </c>
      <c r="K142" s="69">
        <f t="shared" si="53"/>
        <v>1.6571969696969697</v>
      </c>
      <c r="L142" s="69">
        <f t="shared" si="53"/>
        <v>1.4519191919191903</v>
      </c>
      <c r="M142" s="69">
        <f t="shared" si="53"/>
        <v>1.2323569023568983</v>
      </c>
      <c r="N142" s="69">
        <f t="shared" si="53"/>
        <v>1.1165151515151537</v>
      </c>
      <c r="O142" s="69">
        <f t="shared" si="53"/>
        <v>1.0197053872053887</v>
      </c>
      <c r="P142" s="69">
        <f t="shared" si="53"/>
        <v>0.94268518518518507</v>
      </c>
      <c r="Q142" s="69">
        <f t="shared" si="53"/>
        <v>0.81126210548406852</v>
      </c>
      <c r="R142" s="69">
        <f t="shared" si="53"/>
        <v>0.60543033787648182</v>
      </c>
      <c r="S142" s="69">
        <f t="shared" si="53"/>
        <v>0.53616121742539558</v>
      </c>
      <c r="T142" s="69">
        <f t="shared" si="53"/>
        <v>0.46230461867533779</v>
      </c>
      <c r="U142" s="69">
        <f t="shared" si="53"/>
        <v>0.39755524334670911</v>
      </c>
      <c r="V142" s="69">
        <f t="shared" si="53"/>
        <v>0.35254865907937827</v>
      </c>
      <c r="W142" s="70">
        <f t="shared" si="53"/>
        <v>0.32907184760850511</v>
      </c>
    </row>
    <row r="143" spans="2:23" x14ac:dyDescent="0.25">
      <c r="B143" s="56" t="s">
        <v>101</v>
      </c>
      <c r="C143" s="69">
        <f t="shared" ref="C143:W143" si="54">C64/365/29.7</f>
        <v>8.1220900422991864</v>
      </c>
      <c r="D143" s="69">
        <f t="shared" si="54"/>
        <v>9.0705956820301843</v>
      </c>
      <c r="E143" s="69">
        <f t="shared" si="54"/>
        <v>8.776897547410103</v>
      </c>
      <c r="F143" s="69">
        <f t="shared" si="54"/>
        <v>8.3757473054363629</v>
      </c>
      <c r="G143" s="69">
        <f t="shared" si="54"/>
        <v>7.747148777780831</v>
      </c>
      <c r="H143" s="69">
        <f t="shared" si="54"/>
        <v>7.2491333053504148</v>
      </c>
      <c r="I143" s="69">
        <f t="shared" si="54"/>
        <v>6.9229223066096441</v>
      </c>
      <c r="J143" s="69">
        <f t="shared" si="54"/>
        <v>6.6113908028122106</v>
      </c>
      <c r="K143" s="69">
        <f t="shared" si="54"/>
        <v>6.3138782166856613</v>
      </c>
      <c r="L143" s="69">
        <f t="shared" si="54"/>
        <v>6.2828632104323114</v>
      </c>
      <c r="M143" s="69">
        <f t="shared" si="54"/>
        <v>6.2518482041789598</v>
      </c>
      <c r="N143" s="69">
        <f t="shared" si="54"/>
        <v>6.2208331979256108</v>
      </c>
      <c r="O143" s="69">
        <f t="shared" si="54"/>
        <v>6.1898181916722619</v>
      </c>
      <c r="P143" s="69">
        <f t="shared" si="54"/>
        <v>6.1588031854189103</v>
      </c>
      <c r="Q143" s="69">
        <f t="shared" si="54"/>
        <v>6.1277881791655595</v>
      </c>
      <c r="R143" s="69">
        <f t="shared" si="54"/>
        <v>6.0967731729122105</v>
      </c>
      <c r="S143" s="69">
        <f t="shared" si="54"/>
        <v>6.0657581666588598</v>
      </c>
      <c r="T143" s="69">
        <f t="shared" si="54"/>
        <v>6.0347431604055091</v>
      </c>
      <c r="U143" s="69">
        <f t="shared" si="54"/>
        <v>6.0037281541521592</v>
      </c>
      <c r="V143" s="69">
        <f t="shared" si="54"/>
        <v>5.9727131478988094</v>
      </c>
      <c r="W143" s="70">
        <f t="shared" si="54"/>
        <v>5.9106831353921105</v>
      </c>
    </row>
    <row r="144" spans="2:23" x14ac:dyDescent="0.25">
      <c r="B144" s="56" t="s">
        <v>103</v>
      </c>
      <c r="C144" s="62">
        <f t="shared" ref="C144:W144" si="55">C65/365/29.7</f>
        <v>0</v>
      </c>
      <c r="D144" s="62">
        <f t="shared" si="55"/>
        <v>0</v>
      </c>
      <c r="E144" s="62">
        <f t="shared" si="55"/>
        <v>0</v>
      </c>
      <c r="F144" s="62">
        <f t="shared" si="55"/>
        <v>0</v>
      </c>
      <c r="G144" s="62">
        <f t="shared" si="55"/>
        <v>0</v>
      </c>
      <c r="H144" s="62">
        <f t="shared" si="55"/>
        <v>0</v>
      </c>
      <c r="I144" s="62">
        <f t="shared" si="55"/>
        <v>0</v>
      </c>
      <c r="J144" s="62">
        <f t="shared" si="55"/>
        <v>0</v>
      </c>
      <c r="K144" s="62">
        <f t="shared" si="55"/>
        <v>0</v>
      </c>
      <c r="L144" s="62">
        <f t="shared" si="55"/>
        <v>0</v>
      </c>
      <c r="M144" s="62">
        <f t="shared" si="55"/>
        <v>0</v>
      </c>
      <c r="N144" s="62">
        <f t="shared" si="55"/>
        <v>0</v>
      </c>
      <c r="O144" s="62">
        <f t="shared" si="55"/>
        <v>0</v>
      </c>
      <c r="P144" s="62">
        <f t="shared" si="55"/>
        <v>0</v>
      </c>
      <c r="Q144" s="62">
        <f t="shared" si="55"/>
        <v>0</v>
      </c>
      <c r="R144" s="62">
        <f t="shared" si="55"/>
        <v>0</v>
      </c>
      <c r="S144" s="62">
        <f t="shared" si="55"/>
        <v>0</v>
      </c>
      <c r="T144" s="62">
        <f t="shared" si="55"/>
        <v>0</v>
      </c>
      <c r="U144" s="62">
        <f t="shared" si="55"/>
        <v>0</v>
      </c>
      <c r="V144" s="62">
        <f t="shared" si="55"/>
        <v>0</v>
      </c>
      <c r="W144" s="63">
        <f t="shared" si="55"/>
        <v>0</v>
      </c>
    </row>
    <row r="145" spans="2:23" x14ac:dyDescent="0.25">
      <c r="B145" s="56" t="s">
        <v>104</v>
      </c>
      <c r="C145" s="62">
        <f t="shared" ref="C145:W145" si="56">C66/365/29.7</f>
        <v>0</v>
      </c>
      <c r="D145" s="62">
        <f t="shared" si="56"/>
        <v>0</v>
      </c>
      <c r="E145" s="62">
        <f t="shared" si="56"/>
        <v>0</v>
      </c>
      <c r="F145" s="62">
        <f t="shared" si="56"/>
        <v>0</v>
      </c>
      <c r="G145" s="62">
        <f t="shared" si="56"/>
        <v>0</v>
      </c>
      <c r="H145" s="62">
        <f t="shared" si="56"/>
        <v>0</v>
      </c>
      <c r="I145" s="62">
        <f t="shared" si="56"/>
        <v>0</v>
      </c>
      <c r="J145" s="62">
        <f t="shared" si="56"/>
        <v>0</v>
      </c>
      <c r="K145" s="62">
        <f t="shared" si="56"/>
        <v>0</v>
      </c>
      <c r="L145" s="62">
        <f t="shared" si="56"/>
        <v>0</v>
      </c>
      <c r="M145" s="62">
        <f t="shared" si="56"/>
        <v>0</v>
      </c>
      <c r="N145" s="62">
        <f t="shared" si="56"/>
        <v>0</v>
      </c>
      <c r="O145" s="62">
        <f t="shared" si="56"/>
        <v>0</v>
      </c>
      <c r="P145" s="62">
        <f t="shared" si="56"/>
        <v>0</v>
      </c>
      <c r="Q145" s="62">
        <f t="shared" si="56"/>
        <v>0</v>
      </c>
      <c r="R145" s="62">
        <f t="shared" si="56"/>
        <v>0</v>
      </c>
      <c r="S145" s="62">
        <f t="shared" si="56"/>
        <v>0</v>
      </c>
      <c r="T145" s="62">
        <f t="shared" si="56"/>
        <v>0</v>
      </c>
      <c r="U145" s="62">
        <f t="shared" si="56"/>
        <v>0</v>
      </c>
      <c r="V145" s="62">
        <f t="shared" si="56"/>
        <v>0</v>
      </c>
      <c r="W145" s="63">
        <f t="shared" si="56"/>
        <v>0</v>
      </c>
    </row>
    <row r="146" spans="2:23" x14ac:dyDescent="0.25">
      <c r="B146" s="56" t="s">
        <v>102</v>
      </c>
      <c r="C146" s="62">
        <f t="shared" ref="C146:W146" si="57">C67/365/29.7</f>
        <v>0</v>
      </c>
      <c r="D146" s="62">
        <f t="shared" si="57"/>
        <v>0</v>
      </c>
      <c r="E146" s="62">
        <f t="shared" si="57"/>
        <v>0</v>
      </c>
      <c r="F146" s="62">
        <f t="shared" si="57"/>
        <v>0</v>
      </c>
      <c r="G146" s="62">
        <f t="shared" si="57"/>
        <v>0</v>
      </c>
      <c r="H146" s="62">
        <f t="shared" si="57"/>
        <v>0</v>
      </c>
      <c r="I146" s="62">
        <f t="shared" si="57"/>
        <v>0</v>
      </c>
      <c r="J146" s="62">
        <f t="shared" si="57"/>
        <v>0</v>
      </c>
      <c r="K146" s="62">
        <f t="shared" si="57"/>
        <v>0</v>
      </c>
      <c r="L146" s="62">
        <f t="shared" si="57"/>
        <v>0</v>
      </c>
      <c r="M146" s="62">
        <f t="shared" si="57"/>
        <v>0</v>
      </c>
      <c r="N146" s="62">
        <f t="shared" si="57"/>
        <v>0</v>
      </c>
      <c r="O146" s="62">
        <f t="shared" si="57"/>
        <v>0</v>
      </c>
      <c r="P146" s="62">
        <f t="shared" si="57"/>
        <v>0</v>
      </c>
      <c r="Q146" s="62">
        <f t="shared" si="57"/>
        <v>0</v>
      </c>
      <c r="R146" s="62">
        <f t="shared" si="57"/>
        <v>0</v>
      </c>
      <c r="S146" s="62">
        <f t="shared" si="57"/>
        <v>0</v>
      </c>
      <c r="T146" s="62">
        <f t="shared" si="57"/>
        <v>0</v>
      </c>
      <c r="U146" s="62">
        <f t="shared" si="57"/>
        <v>0</v>
      </c>
      <c r="V146" s="62">
        <f t="shared" si="57"/>
        <v>0</v>
      </c>
      <c r="W146" s="63">
        <f t="shared" si="57"/>
        <v>0</v>
      </c>
    </row>
    <row r="147" spans="2:23" x14ac:dyDescent="0.25">
      <c r="B147" s="56" t="s">
        <v>118</v>
      </c>
      <c r="C147" s="62">
        <f t="shared" ref="C147:W147" si="58">C68/365/29.7</f>
        <v>0</v>
      </c>
      <c r="D147" s="62">
        <f t="shared" si="58"/>
        <v>0</v>
      </c>
      <c r="E147" s="62">
        <f t="shared" si="58"/>
        <v>0</v>
      </c>
      <c r="F147" s="62">
        <f t="shared" si="58"/>
        <v>0</v>
      </c>
      <c r="G147" s="62">
        <f t="shared" si="58"/>
        <v>0</v>
      </c>
      <c r="H147" s="62">
        <f t="shared" si="58"/>
        <v>0</v>
      </c>
      <c r="I147" s="62">
        <f t="shared" si="58"/>
        <v>0</v>
      </c>
      <c r="J147" s="62">
        <f t="shared" si="58"/>
        <v>0</v>
      </c>
      <c r="K147" s="62">
        <f t="shared" si="58"/>
        <v>0</v>
      </c>
      <c r="L147" s="62">
        <f t="shared" si="58"/>
        <v>0</v>
      </c>
      <c r="M147" s="62">
        <f t="shared" si="58"/>
        <v>0</v>
      </c>
      <c r="N147" s="62">
        <f t="shared" si="58"/>
        <v>0</v>
      </c>
      <c r="O147" s="62">
        <f t="shared" si="58"/>
        <v>0</v>
      </c>
      <c r="P147" s="62">
        <f t="shared" si="58"/>
        <v>0</v>
      </c>
      <c r="Q147" s="62">
        <f t="shared" si="58"/>
        <v>0</v>
      </c>
      <c r="R147" s="62">
        <f t="shared" si="58"/>
        <v>0</v>
      </c>
      <c r="S147" s="62">
        <f t="shared" si="58"/>
        <v>0</v>
      </c>
      <c r="T147" s="62">
        <f t="shared" si="58"/>
        <v>0</v>
      </c>
      <c r="U147" s="62">
        <f t="shared" si="58"/>
        <v>0</v>
      </c>
      <c r="V147" s="62">
        <f t="shared" si="58"/>
        <v>0</v>
      </c>
      <c r="W147" s="63">
        <f t="shared" si="58"/>
        <v>0</v>
      </c>
    </row>
    <row r="148" spans="2:23" x14ac:dyDescent="0.25">
      <c r="B148" s="56" t="s">
        <v>105</v>
      </c>
      <c r="C148" s="69">
        <f t="shared" ref="C148:W148" si="59">C69/365/29.7</f>
        <v>63.220940916009411</v>
      </c>
      <c r="D148" s="69">
        <f t="shared" si="59"/>
        <v>60.232969881463035</v>
      </c>
      <c r="E148" s="69">
        <f t="shared" si="59"/>
        <v>58.204932429315988</v>
      </c>
      <c r="F148" s="69">
        <f t="shared" si="59"/>
        <v>56.986551358332179</v>
      </c>
      <c r="G148" s="69">
        <f t="shared" si="59"/>
        <v>56.824692587980259</v>
      </c>
      <c r="H148" s="69">
        <f t="shared" si="59"/>
        <v>56.308351090816849</v>
      </c>
      <c r="I148" s="69">
        <f t="shared" si="59"/>
        <v>55.378096951247642</v>
      </c>
      <c r="J148" s="69">
        <f t="shared" si="59"/>
        <v>54.564077302707439</v>
      </c>
      <c r="K148" s="69">
        <f t="shared" si="59"/>
        <v>53.547352059406855</v>
      </c>
      <c r="L148" s="69">
        <f t="shared" si="59"/>
        <v>52.143932715280663</v>
      </c>
      <c r="M148" s="69">
        <f t="shared" si="59"/>
        <v>50.631893694940274</v>
      </c>
      <c r="N148" s="69">
        <f t="shared" si="59"/>
        <v>46.571375084175088</v>
      </c>
      <c r="O148" s="69">
        <f t="shared" si="59"/>
        <v>32.158534541764681</v>
      </c>
      <c r="P148" s="69">
        <f t="shared" si="59"/>
        <v>28.20724308841843</v>
      </c>
      <c r="Q148" s="69">
        <f t="shared" si="59"/>
        <v>25.230778266685117</v>
      </c>
      <c r="R148" s="69">
        <f t="shared" si="59"/>
        <v>24.230977602509107</v>
      </c>
      <c r="S148" s="69">
        <f t="shared" si="59"/>
        <v>22.215573765047736</v>
      </c>
      <c r="T148" s="69">
        <f t="shared" si="59"/>
        <v>19.815614860938148</v>
      </c>
      <c r="U148" s="69">
        <f t="shared" si="59"/>
        <v>18.331436169918362</v>
      </c>
      <c r="V148" s="69">
        <f t="shared" si="59"/>
        <v>16.699567842811678</v>
      </c>
      <c r="W148" s="70">
        <f t="shared" si="59"/>
        <v>15.212968774503022</v>
      </c>
    </row>
    <row r="149" spans="2:23" x14ac:dyDescent="0.25">
      <c r="B149" s="56" t="s">
        <v>106</v>
      </c>
      <c r="C149" s="69">
        <f t="shared" ref="C149:W149" si="60">C70/365/29.7</f>
        <v>2.2801531294681983</v>
      </c>
      <c r="D149" s="69">
        <f t="shared" si="60"/>
        <v>2.2801531294681983</v>
      </c>
      <c r="E149" s="69">
        <f t="shared" si="60"/>
        <v>2.2801531294681983</v>
      </c>
      <c r="F149" s="69">
        <f t="shared" si="60"/>
        <v>2.2801531294681983</v>
      </c>
      <c r="G149" s="69">
        <f t="shared" si="60"/>
        <v>2.2801531294681983</v>
      </c>
      <c r="H149" s="69">
        <f t="shared" si="60"/>
        <v>2.2801531294681983</v>
      </c>
      <c r="I149" s="69">
        <f t="shared" si="60"/>
        <v>2.2801531294681983</v>
      </c>
      <c r="J149" s="69">
        <f t="shared" si="60"/>
        <v>2.2801531294681983</v>
      </c>
      <c r="K149" s="69">
        <f t="shared" si="60"/>
        <v>2.2801531294681983</v>
      </c>
      <c r="L149" s="69">
        <f t="shared" si="60"/>
        <v>2.2801531294681983</v>
      </c>
      <c r="M149" s="69">
        <f t="shared" si="60"/>
        <v>2.2801531294681983</v>
      </c>
      <c r="N149" s="69">
        <f t="shared" si="60"/>
        <v>2.2801531294681983</v>
      </c>
      <c r="O149" s="69">
        <f t="shared" si="60"/>
        <v>2.2801531294681983</v>
      </c>
      <c r="P149" s="69">
        <f t="shared" si="60"/>
        <v>2.2801531294681983</v>
      </c>
      <c r="Q149" s="69">
        <f t="shared" si="60"/>
        <v>2.2801531294681983</v>
      </c>
      <c r="R149" s="69">
        <f t="shared" si="60"/>
        <v>2.2801531294681983</v>
      </c>
      <c r="S149" s="69">
        <f t="shared" si="60"/>
        <v>2.2801531294681983</v>
      </c>
      <c r="T149" s="69">
        <f t="shared" si="60"/>
        <v>2.2801531294681983</v>
      </c>
      <c r="U149" s="69">
        <f t="shared" si="60"/>
        <v>2.2801531294681983</v>
      </c>
      <c r="V149" s="69">
        <f t="shared" si="60"/>
        <v>2.2801531294681983</v>
      </c>
      <c r="W149" s="70">
        <f t="shared" si="60"/>
        <v>2.2801531294681983</v>
      </c>
    </row>
    <row r="150" spans="2:23" x14ac:dyDescent="0.25">
      <c r="B150" s="56" t="s">
        <v>107</v>
      </c>
      <c r="C150" s="62">
        <f t="shared" ref="C150:W150" si="61">C71/365/29.7</f>
        <v>0</v>
      </c>
      <c r="D150" s="62">
        <f t="shared" si="61"/>
        <v>0</v>
      </c>
      <c r="E150" s="62">
        <f t="shared" si="61"/>
        <v>0</v>
      </c>
      <c r="F150" s="62">
        <f t="shared" si="61"/>
        <v>0</v>
      </c>
      <c r="G150" s="62">
        <f t="shared" si="61"/>
        <v>0</v>
      </c>
      <c r="H150" s="62">
        <f t="shared" si="61"/>
        <v>0</v>
      </c>
      <c r="I150" s="62">
        <f t="shared" si="61"/>
        <v>0</v>
      </c>
      <c r="J150" s="62">
        <f t="shared" si="61"/>
        <v>0</v>
      </c>
      <c r="K150" s="62">
        <f t="shared" si="61"/>
        <v>0</v>
      </c>
      <c r="L150" s="62">
        <f t="shared" si="61"/>
        <v>0</v>
      </c>
      <c r="M150" s="62">
        <f t="shared" si="61"/>
        <v>0</v>
      </c>
      <c r="N150" s="62">
        <f t="shared" si="61"/>
        <v>0</v>
      </c>
      <c r="O150" s="62">
        <f t="shared" si="61"/>
        <v>0</v>
      </c>
      <c r="P150" s="62">
        <f t="shared" si="61"/>
        <v>0</v>
      </c>
      <c r="Q150" s="62">
        <f t="shared" si="61"/>
        <v>0</v>
      </c>
      <c r="R150" s="62">
        <f t="shared" si="61"/>
        <v>0</v>
      </c>
      <c r="S150" s="62">
        <f t="shared" si="61"/>
        <v>0</v>
      </c>
      <c r="T150" s="62">
        <f t="shared" si="61"/>
        <v>0</v>
      </c>
      <c r="U150" s="62">
        <f t="shared" si="61"/>
        <v>0</v>
      </c>
      <c r="V150" s="62">
        <f t="shared" si="61"/>
        <v>0</v>
      </c>
      <c r="W150" s="63">
        <f t="shared" si="61"/>
        <v>0</v>
      </c>
    </row>
    <row r="151" spans="2:23" x14ac:dyDescent="0.25">
      <c r="B151" s="56" t="s">
        <v>108</v>
      </c>
      <c r="C151" s="69">
        <f t="shared" ref="C151:W151" si="62">C72/365/29.7</f>
        <v>10.370647110373138</v>
      </c>
      <c r="D151" s="69">
        <f t="shared" si="62"/>
        <v>10.176191135095246</v>
      </c>
      <c r="E151" s="69">
        <f t="shared" si="62"/>
        <v>10.155989114893226</v>
      </c>
      <c r="F151" s="69">
        <f t="shared" si="62"/>
        <v>9.6702181633688493</v>
      </c>
      <c r="G151" s="69">
        <f t="shared" si="62"/>
        <v>10.171302061713019</v>
      </c>
      <c r="H151" s="69">
        <f t="shared" si="62"/>
        <v>14.759835800931691</v>
      </c>
      <c r="I151" s="69">
        <f t="shared" si="62"/>
        <v>18.370923850375906</v>
      </c>
      <c r="J151" s="69">
        <f t="shared" si="62"/>
        <v>20.038097873714314</v>
      </c>
      <c r="K151" s="69">
        <f t="shared" si="62"/>
        <v>19.608320649416541</v>
      </c>
      <c r="L151" s="69">
        <f t="shared" si="62"/>
        <v>19.257783312577832</v>
      </c>
      <c r="M151" s="69">
        <f t="shared" si="62"/>
        <v>18.879295235459622</v>
      </c>
      <c r="N151" s="69">
        <f t="shared" si="62"/>
        <v>18.556708638900421</v>
      </c>
      <c r="O151" s="69">
        <f t="shared" si="62"/>
        <v>17.284811586181451</v>
      </c>
      <c r="P151" s="69">
        <f t="shared" si="62"/>
        <v>14.967852036345189</v>
      </c>
      <c r="Q151" s="69">
        <f t="shared" si="62"/>
        <v>14.697569300309027</v>
      </c>
      <c r="R151" s="69">
        <f t="shared" si="62"/>
        <v>13.432314007656474</v>
      </c>
      <c r="S151" s="69">
        <f t="shared" si="62"/>
        <v>4.8998662423319956</v>
      </c>
      <c r="T151" s="69">
        <f t="shared" si="62"/>
        <v>4.6832710668327113</v>
      </c>
      <c r="U151" s="69">
        <f t="shared" si="62"/>
        <v>4.4738711314053781</v>
      </c>
      <c r="V151" s="69">
        <f t="shared" si="62"/>
        <v>4.2845809695124766</v>
      </c>
      <c r="W151" s="70">
        <f t="shared" si="62"/>
        <v>4.0916009409160097</v>
      </c>
    </row>
    <row r="152" spans="2:23" x14ac:dyDescent="0.25">
      <c r="B152" s="56" t="s">
        <v>109</v>
      </c>
      <c r="C152" s="69">
        <f t="shared" ref="C152:W152" si="63">C73/365/29.7</f>
        <v>0.17301947005888565</v>
      </c>
      <c r="D152" s="69">
        <f t="shared" si="63"/>
        <v>0.15571752305299663</v>
      </c>
      <c r="E152" s="69">
        <f t="shared" si="63"/>
        <v>0.14014577074769707</v>
      </c>
      <c r="F152" s="69">
        <f t="shared" si="63"/>
        <v>0.12613119367292744</v>
      </c>
      <c r="G152" s="69">
        <f t="shared" si="63"/>
        <v>0.11351807430563442</v>
      </c>
      <c r="H152" s="69">
        <f t="shared" si="63"/>
        <v>0.10147133434804669</v>
      </c>
      <c r="I152" s="69">
        <f t="shared" si="63"/>
        <v>0.10147133434804669</v>
      </c>
      <c r="J152" s="69">
        <f t="shared" si="63"/>
        <v>0.10147133434804669</v>
      </c>
      <c r="K152" s="69">
        <f t="shared" si="63"/>
        <v>0.10147133434804669</v>
      </c>
      <c r="L152" s="69">
        <f t="shared" si="63"/>
        <v>9.436834094368339E-2</v>
      </c>
      <c r="M152" s="69">
        <f t="shared" si="63"/>
        <v>8.7762557077625564E-2</v>
      </c>
      <c r="N152" s="69">
        <f t="shared" si="63"/>
        <v>8.1619178082191768E-2</v>
      </c>
      <c r="O152" s="69">
        <f t="shared" si="63"/>
        <v>7.590583561643835E-2</v>
      </c>
      <c r="P152" s="69">
        <f t="shared" si="63"/>
        <v>7.0592427123287643E-2</v>
      </c>
      <c r="Q152" s="69">
        <f t="shared" si="63"/>
        <v>6.5650957224657511E-2</v>
      </c>
      <c r="R152" s="69">
        <f t="shared" si="63"/>
        <v>6.1055390218931471E-2</v>
      </c>
      <c r="S152" s="69">
        <f t="shared" si="63"/>
        <v>5.6781512903606265E-2</v>
      </c>
      <c r="T152" s="69">
        <f t="shared" si="63"/>
        <v>5.2806807000353818E-2</v>
      </c>
      <c r="U152" s="69">
        <f t="shared" si="63"/>
        <v>4.9110330510329057E-2</v>
      </c>
      <c r="V152" s="69">
        <f t="shared" si="63"/>
        <v>4.5672607374606017E-2</v>
      </c>
      <c r="W152" s="70">
        <f t="shared" si="63"/>
        <v>4.2475524858383594E-2</v>
      </c>
    </row>
    <row r="153" spans="2:23" x14ac:dyDescent="0.25">
      <c r="B153" s="56" t="s">
        <v>113</v>
      </c>
      <c r="C153" s="62">
        <f t="shared" ref="C153:W153" si="64">C74/365/29.7</f>
        <v>0</v>
      </c>
      <c r="D153" s="62">
        <f t="shared" si="64"/>
        <v>0</v>
      </c>
      <c r="E153" s="62">
        <f t="shared" si="64"/>
        <v>0</v>
      </c>
      <c r="F153" s="62">
        <f t="shared" si="64"/>
        <v>0</v>
      </c>
      <c r="G153" s="62">
        <f t="shared" si="64"/>
        <v>0</v>
      </c>
      <c r="H153" s="62">
        <f t="shared" si="64"/>
        <v>0</v>
      </c>
      <c r="I153" s="62">
        <f t="shared" si="64"/>
        <v>0</v>
      </c>
      <c r="J153" s="62">
        <f t="shared" si="64"/>
        <v>0</v>
      </c>
      <c r="K153" s="62">
        <f t="shared" si="64"/>
        <v>0</v>
      </c>
      <c r="L153" s="62">
        <f t="shared" si="64"/>
        <v>0</v>
      </c>
      <c r="M153" s="62">
        <f t="shared" si="64"/>
        <v>0</v>
      </c>
      <c r="N153" s="62">
        <f t="shared" si="64"/>
        <v>0</v>
      </c>
      <c r="O153" s="62">
        <f t="shared" si="64"/>
        <v>0</v>
      </c>
      <c r="P153" s="62">
        <f t="shared" si="64"/>
        <v>0</v>
      </c>
      <c r="Q153" s="62">
        <f t="shared" si="64"/>
        <v>0</v>
      </c>
      <c r="R153" s="62">
        <f t="shared" si="64"/>
        <v>0</v>
      </c>
      <c r="S153" s="62">
        <f t="shared" si="64"/>
        <v>0</v>
      </c>
      <c r="T153" s="62">
        <f t="shared" si="64"/>
        <v>0</v>
      </c>
      <c r="U153" s="62">
        <f t="shared" si="64"/>
        <v>0</v>
      </c>
      <c r="V153" s="62">
        <f t="shared" si="64"/>
        <v>0</v>
      </c>
      <c r="W153" s="63">
        <f t="shared" si="64"/>
        <v>0</v>
      </c>
    </row>
    <row r="154" spans="2:23" x14ac:dyDescent="0.25">
      <c r="B154" s="56" t="s">
        <v>111</v>
      </c>
      <c r="C154" s="62">
        <f t="shared" ref="C154:W154" si="65">C75/365/29.7</f>
        <v>0</v>
      </c>
      <c r="D154" s="62">
        <f t="shared" si="65"/>
        <v>0</v>
      </c>
      <c r="E154" s="62">
        <f t="shared" si="65"/>
        <v>0</v>
      </c>
      <c r="F154" s="62">
        <f t="shared" si="65"/>
        <v>0</v>
      </c>
      <c r="G154" s="62">
        <f t="shared" si="65"/>
        <v>0</v>
      </c>
      <c r="H154" s="62">
        <f t="shared" si="65"/>
        <v>0</v>
      </c>
      <c r="I154" s="62">
        <f t="shared" si="65"/>
        <v>0</v>
      </c>
      <c r="J154" s="62">
        <f t="shared" si="65"/>
        <v>0</v>
      </c>
      <c r="K154" s="62">
        <f t="shared" si="65"/>
        <v>0</v>
      </c>
      <c r="L154" s="62">
        <f t="shared" si="65"/>
        <v>0</v>
      </c>
      <c r="M154" s="62">
        <f t="shared" si="65"/>
        <v>0</v>
      </c>
      <c r="N154" s="62">
        <f t="shared" si="65"/>
        <v>0</v>
      </c>
      <c r="O154" s="62">
        <f t="shared" si="65"/>
        <v>0</v>
      </c>
      <c r="P154" s="62">
        <f t="shared" si="65"/>
        <v>0</v>
      </c>
      <c r="Q154" s="62">
        <f t="shared" si="65"/>
        <v>0</v>
      </c>
      <c r="R154" s="62">
        <f t="shared" si="65"/>
        <v>0</v>
      </c>
      <c r="S154" s="62">
        <f t="shared" si="65"/>
        <v>0</v>
      </c>
      <c r="T154" s="62">
        <f t="shared" si="65"/>
        <v>0</v>
      </c>
      <c r="U154" s="62">
        <f t="shared" si="65"/>
        <v>0</v>
      </c>
      <c r="V154" s="62">
        <f t="shared" si="65"/>
        <v>0</v>
      </c>
      <c r="W154" s="63">
        <f t="shared" si="65"/>
        <v>0</v>
      </c>
    </row>
    <row r="155" spans="2:23" x14ac:dyDescent="0.25">
      <c r="B155" s="56" t="s">
        <v>110</v>
      </c>
      <c r="C155" s="62">
        <f t="shared" ref="C155:W155" si="66">C76/365/29.7</f>
        <v>0</v>
      </c>
      <c r="D155" s="62">
        <f t="shared" si="66"/>
        <v>0</v>
      </c>
      <c r="E155" s="62">
        <f t="shared" si="66"/>
        <v>0</v>
      </c>
      <c r="F155" s="62">
        <f t="shared" si="66"/>
        <v>0</v>
      </c>
      <c r="G155" s="62">
        <f t="shared" si="66"/>
        <v>0</v>
      </c>
      <c r="H155" s="62">
        <f t="shared" si="66"/>
        <v>0</v>
      </c>
      <c r="I155" s="62">
        <f t="shared" si="66"/>
        <v>0</v>
      </c>
      <c r="J155" s="62">
        <f t="shared" si="66"/>
        <v>0</v>
      </c>
      <c r="K155" s="62">
        <f t="shared" si="66"/>
        <v>0</v>
      </c>
      <c r="L155" s="62">
        <f t="shared" si="66"/>
        <v>0</v>
      </c>
      <c r="M155" s="62">
        <f t="shared" si="66"/>
        <v>0</v>
      </c>
      <c r="N155" s="62">
        <f t="shared" si="66"/>
        <v>0</v>
      </c>
      <c r="O155" s="62">
        <f t="shared" si="66"/>
        <v>0</v>
      </c>
      <c r="P155" s="62">
        <f t="shared" si="66"/>
        <v>0</v>
      </c>
      <c r="Q155" s="62">
        <f t="shared" si="66"/>
        <v>0</v>
      </c>
      <c r="R155" s="62">
        <f t="shared" si="66"/>
        <v>0</v>
      </c>
      <c r="S155" s="62">
        <f t="shared" si="66"/>
        <v>0</v>
      </c>
      <c r="T155" s="62">
        <f t="shared" si="66"/>
        <v>0</v>
      </c>
      <c r="U155" s="62">
        <f t="shared" si="66"/>
        <v>0</v>
      </c>
      <c r="V155" s="62">
        <f t="shared" si="66"/>
        <v>0</v>
      </c>
      <c r="W155" s="63">
        <f t="shared" si="66"/>
        <v>0</v>
      </c>
    </row>
    <row r="156" spans="2:23" ht="15.75" thickBot="1" x14ac:dyDescent="0.3">
      <c r="B156" s="57" t="s">
        <v>115</v>
      </c>
      <c r="C156" s="71">
        <f t="shared" ref="C156:W156" si="67">C77/365/29.7</f>
        <v>34.908707036354123</v>
      </c>
      <c r="D156" s="71">
        <f t="shared" si="67"/>
        <v>36.030562659045721</v>
      </c>
      <c r="E156" s="71">
        <f t="shared" si="67"/>
        <v>36.949358409708076</v>
      </c>
      <c r="F156" s="71">
        <f t="shared" si="67"/>
        <v>35.979058272144798</v>
      </c>
      <c r="G156" s="71">
        <f t="shared" si="67"/>
        <v>35.100370051553</v>
      </c>
      <c r="H156" s="71">
        <f t="shared" si="67"/>
        <v>34.224857732555819</v>
      </c>
      <c r="I156" s="71">
        <f t="shared" si="67"/>
        <v>33.377735284310425</v>
      </c>
      <c r="J156" s="71">
        <f t="shared" si="67"/>
        <v>32.392017338490561</v>
      </c>
      <c r="K156" s="71">
        <f t="shared" si="67"/>
        <v>29.981441384939469</v>
      </c>
      <c r="L156" s="71">
        <f t="shared" si="67"/>
        <v>28.374264479834078</v>
      </c>
      <c r="M156" s="71">
        <f t="shared" si="67"/>
        <v>26.236933622750474</v>
      </c>
      <c r="N156" s="71">
        <f t="shared" si="67"/>
        <v>24.067697339942413</v>
      </c>
      <c r="O156" s="71">
        <f t="shared" si="67"/>
        <v>21.730381326135841</v>
      </c>
      <c r="P156" s="71">
        <f t="shared" si="67"/>
        <v>19.743718039512796</v>
      </c>
      <c r="Q156" s="71">
        <f t="shared" si="67"/>
        <v>17.239994521692555</v>
      </c>
      <c r="R156" s="71">
        <f t="shared" si="67"/>
        <v>14.975861651604257</v>
      </c>
      <c r="S156" s="71">
        <f t="shared" si="67"/>
        <v>13.239477898372115</v>
      </c>
      <c r="T156" s="71">
        <f t="shared" si="67"/>
        <v>12.868571311607822</v>
      </c>
      <c r="U156" s="71">
        <f t="shared" si="67"/>
        <v>11.821515028186401</v>
      </c>
      <c r="V156" s="71">
        <f t="shared" si="67"/>
        <v>10.776163746995485</v>
      </c>
      <c r="W156" s="72">
        <f t="shared" si="67"/>
        <v>10.171273032586244</v>
      </c>
    </row>
    <row r="161" spans="2:23" ht="19.5" x14ac:dyDescent="0.25">
      <c r="B161" s="47" t="s">
        <v>135</v>
      </c>
      <c r="C161" s="48"/>
      <c r="D161" s="48"/>
      <c r="E161" s="48"/>
      <c r="F161" s="48"/>
      <c r="G161" s="48"/>
      <c r="H161" s="48"/>
      <c r="I161" s="48"/>
      <c r="J161" s="48"/>
    </row>
    <row r="162" spans="2:23" ht="18" x14ac:dyDescent="0.25">
      <c r="B162" s="49" t="s">
        <v>122</v>
      </c>
      <c r="C162" s="50"/>
      <c r="D162" s="50"/>
      <c r="E162" s="50"/>
      <c r="F162" s="50"/>
      <c r="G162" s="50"/>
      <c r="H162" s="50"/>
      <c r="I162" s="50"/>
      <c r="J162" s="50"/>
    </row>
    <row r="163" spans="2:23" ht="19.5" x14ac:dyDescent="0.25">
      <c r="B163" s="51"/>
      <c r="C163" s="48"/>
      <c r="D163" s="53"/>
      <c r="E163" s="53"/>
      <c r="F163" s="53"/>
      <c r="G163" s="52"/>
      <c r="H163" s="52"/>
      <c r="I163" s="52"/>
      <c r="J163" s="52"/>
    </row>
    <row r="164" spans="2:23" ht="15.75" thickBot="1" x14ac:dyDescent="0.3">
      <c r="B164" s="54" t="s">
        <v>86</v>
      </c>
      <c r="C164" s="74"/>
      <c r="D164" s="74"/>
      <c r="E164" s="74"/>
      <c r="F164" s="74"/>
      <c r="G164" s="74"/>
      <c r="H164" s="74"/>
      <c r="I164" s="74"/>
      <c r="J164" s="74"/>
    </row>
    <row r="165" spans="2:23" ht="15.75" thickBot="1" x14ac:dyDescent="0.3">
      <c r="B165" s="55" t="s">
        <v>87</v>
      </c>
      <c r="C165" s="58">
        <v>2015</v>
      </c>
      <c r="D165" s="58">
        <f>C165+1</f>
        <v>2016</v>
      </c>
      <c r="E165" s="58">
        <f t="shared" ref="E165:W165" si="68">D165+1</f>
        <v>2017</v>
      </c>
      <c r="F165" s="58">
        <f t="shared" si="68"/>
        <v>2018</v>
      </c>
      <c r="G165" s="58">
        <f t="shared" si="68"/>
        <v>2019</v>
      </c>
      <c r="H165" s="58">
        <f t="shared" si="68"/>
        <v>2020</v>
      </c>
      <c r="I165" s="58">
        <f t="shared" si="68"/>
        <v>2021</v>
      </c>
      <c r="J165" s="58">
        <f t="shared" si="68"/>
        <v>2022</v>
      </c>
      <c r="K165" s="58">
        <f t="shared" si="68"/>
        <v>2023</v>
      </c>
      <c r="L165" s="58">
        <f t="shared" si="68"/>
        <v>2024</v>
      </c>
      <c r="M165" s="58">
        <f t="shared" si="68"/>
        <v>2025</v>
      </c>
      <c r="N165" s="58">
        <f t="shared" si="68"/>
        <v>2026</v>
      </c>
      <c r="O165" s="58">
        <f t="shared" si="68"/>
        <v>2027</v>
      </c>
      <c r="P165" s="58">
        <f t="shared" si="68"/>
        <v>2028</v>
      </c>
      <c r="Q165" s="58">
        <f t="shared" si="68"/>
        <v>2029</v>
      </c>
      <c r="R165" s="58">
        <f t="shared" si="68"/>
        <v>2030</v>
      </c>
      <c r="S165" s="58">
        <f t="shared" si="68"/>
        <v>2031</v>
      </c>
      <c r="T165" s="58">
        <f t="shared" si="68"/>
        <v>2032</v>
      </c>
      <c r="U165" s="58">
        <f t="shared" si="68"/>
        <v>2033</v>
      </c>
      <c r="V165" s="58">
        <f t="shared" si="68"/>
        <v>2034</v>
      </c>
      <c r="W165" s="59">
        <f t="shared" si="68"/>
        <v>2035</v>
      </c>
    </row>
    <row r="166" spans="2:23" ht="15.75" thickTop="1" x14ac:dyDescent="0.25">
      <c r="B166" s="56" t="s">
        <v>88</v>
      </c>
      <c r="C166" s="60">
        <v>0</v>
      </c>
      <c r="D166" s="60">
        <v>0</v>
      </c>
      <c r="E166" s="60">
        <v>0</v>
      </c>
      <c r="F166" s="60">
        <v>0</v>
      </c>
      <c r="G166" s="60">
        <v>0</v>
      </c>
      <c r="H166" s="60">
        <v>0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60">
        <v>0</v>
      </c>
      <c r="O166" s="60">
        <v>0</v>
      </c>
      <c r="P166" s="60">
        <v>0</v>
      </c>
      <c r="Q166" s="60">
        <v>0</v>
      </c>
      <c r="R166" s="60">
        <v>0</v>
      </c>
      <c r="S166" s="60">
        <v>0</v>
      </c>
      <c r="T166" s="60">
        <v>0</v>
      </c>
      <c r="U166" s="60">
        <v>0</v>
      </c>
      <c r="V166" s="60">
        <v>0</v>
      </c>
      <c r="W166" s="61">
        <v>0</v>
      </c>
    </row>
    <row r="167" spans="2:23" x14ac:dyDescent="0.25">
      <c r="B167" s="56" t="s">
        <v>89</v>
      </c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  <c r="V167" s="62"/>
      <c r="W167" s="63"/>
    </row>
    <row r="168" spans="2:23" x14ac:dyDescent="0.25">
      <c r="B168" s="56" t="s">
        <v>90</v>
      </c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2"/>
      <c r="W168" s="63"/>
    </row>
    <row r="169" spans="2:23" x14ac:dyDescent="0.25">
      <c r="B169" s="56" t="s">
        <v>119</v>
      </c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  <c r="V169" s="62"/>
      <c r="W169" s="63"/>
    </row>
    <row r="170" spans="2:23" x14ac:dyDescent="0.25">
      <c r="B170" s="56" t="s">
        <v>114</v>
      </c>
      <c r="C170" s="62">
        <v>150</v>
      </c>
      <c r="D170" s="62">
        <v>213.5</v>
      </c>
      <c r="E170" s="62">
        <v>277</v>
      </c>
      <c r="F170" s="62">
        <v>340.5</v>
      </c>
      <c r="G170" s="62">
        <v>404</v>
      </c>
      <c r="H170" s="62">
        <v>467.5</v>
      </c>
      <c r="I170" s="62">
        <v>531</v>
      </c>
      <c r="J170" s="62">
        <v>594.5</v>
      </c>
      <c r="K170" s="62">
        <v>658</v>
      </c>
      <c r="L170" s="62">
        <v>721.5</v>
      </c>
      <c r="M170" s="62">
        <v>785</v>
      </c>
      <c r="N170" s="62">
        <v>848.5</v>
      </c>
      <c r="O170" s="62">
        <v>912</v>
      </c>
      <c r="P170" s="62">
        <v>975.5</v>
      </c>
      <c r="Q170" s="62">
        <v>1039</v>
      </c>
      <c r="R170" s="62">
        <v>1102.5</v>
      </c>
      <c r="S170" s="62">
        <v>1166</v>
      </c>
      <c r="T170" s="62">
        <v>1229.5</v>
      </c>
      <c r="U170" s="62">
        <v>1293</v>
      </c>
      <c r="V170" s="62">
        <v>1356.5</v>
      </c>
      <c r="W170" s="63">
        <v>1420</v>
      </c>
    </row>
    <row r="171" spans="2:23" x14ac:dyDescent="0.25">
      <c r="B171" s="56" t="s">
        <v>116</v>
      </c>
      <c r="C171" s="62">
        <v>0</v>
      </c>
      <c r="D171" s="62">
        <v>0</v>
      </c>
      <c r="E171" s="62">
        <v>0</v>
      </c>
      <c r="F171" s="62">
        <v>0</v>
      </c>
      <c r="G171" s="62">
        <v>0</v>
      </c>
      <c r="H171" s="62">
        <v>0</v>
      </c>
      <c r="I171" s="62">
        <v>0</v>
      </c>
      <c r="J171" s="62">
        <v>0</v>
      </c>
      <c r="K171" s="62">
        <v>0</v>
      </c>
      <c r="L171" s="62">
        <v>0</v>
      </c>
      <c r="M171" s="62">
        <v>0</v>
      </c>
      <c r="N171" s="62">
        <v>0</v>
      </c>
      <c r="O171" s="62">
        <v>0</v>
      </c>
      <c r="P171" s="62">
        <v>0</v>
      </c>
      <c r="Q171" s="62">
        <v>0</v>
      </c>
      <c r="R171" s="62">
        <v>0</v>
      </c>
      <c r="S171" s="62">
        <v>0</v>
      </c>
      <c r="T171" s="62">
        <v>0</v>
      </c>
      <c r="U171" s="62">
        <v>0</v>
      </c>
      <c r="V171" s="62">
        <v>0</v>
      </c>
      <c r="W171" s="63">
        <v>0</v>
      </c>
    </row>
    <row r="172" spans="2:23" x14ac:dyDescent="0.25">
      <c r="B172" s="56" t="s">
        <v>92</v>
      </c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3"/>
    </row>
    <row r="173" spans="2:23" x14ac:dyDescent="0.25">
      <c r="B173" s="56" t="s">
        <v>97</v>
      </c>
      <c r="C173" s="62">
        <v>2393</v>
      </c>
      <c r="D173" s="62">
        <v>2455</v>
      </c>
      <c r="E173" s="62">
        <v>2455</v>
      </c>
      <c r="F173" s="62">
        <v>2455</v>
      </c>
      <c r="G173" s="62">
        <v>2455</v>
      </c>
      <c r="H173" s="62">
        <v>2455</v>
      </c>
      <c r="I173" s="62">
        <v>2455</v>
      </c>
      <c r="J173" s="62">
        <v>2455</v>
      </c>
      <c r="K173" s="62">
        <v>2455</v>
      </c>
      <c r="L173" s="62">
        <v>2455</v>
      </c>
      <c r="M173" s="62">
        <v>2455</v>
      </c>
      <c r="N173" s="62">
        <v>2455</v>
      </c>
      <c r="O173" s="62">
        <v>2455</v>
      </c>
      <c r="P173" s="62">
        <v>2455</v>
      </c>
      <c r="Q173" s="62">
        <v>2455</v>
      </c>
      <c r="R173" s="62">
        <v>2455</v>
      </c>
      <c r="S173" s="62">
        <v>2455</v>
      </c>
      <c r="T173" s="62">
        <v>2455</v>
      </c>
      <c r="U173" s="62">
        <v>2455</v>
      </c>
      <c r="V173" s="62">
        <v>2455</v>
      </c>
      <c r="W173" s="63">
        <v>2455</v>
      </c>
    </row>
    <row r="174" spans="2:23" x14ac:dyDescent="0.25">
      <c r="B174" s="56" t="s">
        <v>93</v>
      </c>
      <c r="C174" s="62">
        <v>61.111111111111121</v>
      </c>
      <c r="D174" s="62">
        <v>77.777777777777771</v>
      </c>
      <c r="E174" s="62">
        <v>105.55555555555557</v>
      </c>
      <c r="F174" s="62">
        <v>127.77777777777777</v>
      </c>
      <c r="G174" s="62">
        <v>127.77777777777777</v>
      </c>
      <c r="H174" s="62">
        <v>161.11111111111109</v>
      </c>
      <c r="I174" s="62">
        <v>166.66666666666666</v>
      </c>
      <c r="J174" s="62">
        <v>172.22222222222226</v>
      </c>
      <c r="K174" s="62">
        <v>177.7777777777778</v>
      </c>
      <c r="L174" s="62">
        <v>183.33333333333334</v>
      </c>
      <c r="M174" s="62">
        <v>188.88888888888891</v>
      </c>
      <c r="N174" s="62">
        <v>194.44444444444446</v>
      </c>
      <c r="O174" s="62">
        <v>200</v>
      </c>
      <c r="P174" s="62">
        <v>205.55555555555557</v>
      </c>
      <c r="Q174" s="62">
        <v>211.11111111111114</v>
      </c>
      <c r="R174" s="62">
        <v>216.66666666666666</v>
      </c>
      <c r="S174" s="62">
        <v>222.22222222222223</v>
      </c>
      <c r="T174" s="62">
        <v>227.7777777777778</v>
      </c>
      <c r="U174" s="62">
        <v>233.33333333333337</v>
      </c>
      <c r="V174" s="62">
        <v>233.33333333333337</v>
      </c>
      <c r="W174" s="63">
        <v>233.33333333333337</v>
      </c>
    </row>
    <row r="175" spans="2:23" x14ac:dyDescent="0.25">
      <c r="B175" s="56" t="s">
        <v>94</v>
      </c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3"/>
    </row>
    <row r="176" spans="2:23" x14ac:dyDescent="0.25">
      <c r="B176" s="56" t="s">
        <v>112</v>
      </c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  <c r="V176" s="62"/>
      <c r="W176" s="63"/>
    </row>
    <row r="177" spans="2:23" x14ac:dyDescent="0.25">
      <c r="B177" s="56" t="s">
        <v>95</v>
      </c>
      <c r="C177" s="62">
        <v>90</v>
      </c>
      <c r="D177" s="62">
        <v>90</v>
      </c>
      <c r="E177" s="62">
        <v>297</v>
      </c>
      <c r="F177" s="62">
        <v>2143</v>
      </c>
      <c r="G177" s="62">
        <v>2165</v>
      </c>
      <c r="H177" s="62">
        <v>2165</v>
      </c>
      <c r="I177" s="62">
        <v>2187</v>
      </c>
      <c r="J177" s="62">
        <v>2209</v>
      </c>
      <c r="K177" s="62">
        <v>2265</v>
      </c>
      <c r="L177" s="62">
        <v>4042</v>
      </c>
      <c r="M177" s="62">
        <v>4123</v>
      </c>
      <c r="N177" s="62">
        <v>4205</v>
      </c>
      <c r="O177" s="62">
        <v>4289</v>
      </c>
      <c r="P177" s="62">
        <v>4375</v>
      </c>
      <c r="Q177" s="62">
        <v>4463</v>
      </c>
      <c r="R177" s="62">
        <v>4552</v>
      </c>
      <c r="S177" s="62">
        <v>4643</v>
      </c>
      <c r="T177" s="62">
        <v>4736</v>
      </c>
      <c r="U177" s="62">
        <v>4831</v>
      </c>
      <c r="V177" s="62">
        <v>4927</v>
      </c>
      <c r="W177" s="63">
        <v>5026</v>
      </c>
    </row>
    <row r="178" spans="2:23" x14ac:dyDescent="0.25">
      <c r="B178" s="56" t="s">
        <v>96</v>
      </c>
      <c r="C178" s="62">
        <v>340.02049840000001</v>
      </c>
      <c r="D178" s="62">
        <v>5412.2654542800001</v>
      </c>
      <c r="E178" s="62">
        <v>10485.35186948</v>
      </c>
      <c r="F178" s="62">
        <v>15557.86432948</v>
      </c>
      <c r="G178" s="62">
        <v>20630.37678948</v>
      </c>
      <c r="H178" s="62">
        <v>25703.40170948</v>
      </c>
      <c r="I178" s="62">
        <v>28596.2178961467</v>
      </c>
      <c r="J178" s="62">
        <v>31487.003247366985</v>
      </c>
      <c r="K178" s="62">
        <v>34379.564659196985</v>
      </c>
      <c r="L178" s="62">
        <v>37274.668005120686</v>
      </c>
      <c r="M178" s="62">
        <v>40173.409418856805</v>
      </c>
      <c r="N178" s="62">
        <v>43077.357709293843</v>
      </c>
      <c r="O178" s="62">
        <v>45988.758187643914</v>
      </c>
      <c r="P178" s="62">
        <v>48910.824389013986</v>
      </c>
      <c r="Q178" s="62">
        <v>51848.155590256138</v>
      </c>
      <c r="R178" s="62">
        <v>54807.334370012934</v>
      </c>
      <c r="S178" s="62">
        <v>57797.781848816776</v>
      </c>
      <c r="T178" s="62">
        <v>60832.981726127364</v>
      </c>
      <c r="U178" s="62">
        <v>63932.232147053255</v>
      </c>
      <c r="V178" s="62">
        <v>67123.153009660557</v>
      </c>
      <c r="W178" s="63">
        <v>70445.274474225851</v>
      </c>
    </row>
    <row r="179" spans="2:23" x14ac:dyDescent="0.25">
      <c r="B179" s="56" t="s">
        <v>117</v>
      </c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3"/>
    </row>
    <row r="180" spans="2:23" x14ac:dyDescent="0.25">
      <c r="B180" s="56" t="s">
        <v>98</v>
      </c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  <c r="V180" s="62"/>
      <c r="W180" s="63"/>
    </row>
    <row r="181" spans="2:23" x14ac:dyDescent="0.25">
      <c r="B181" s="56" t="s">
        <v>91</v>
      </c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  <c r="V181" s="62"/>
      <c r="W181" s="63"/>
    </row>
    <row r="182" spans="2:23" x14ac:dyDescent="0.25">
      <c r="B182" s="56" t="s">
        <v>99</v>
      </c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2"/>
      <c r="W182" s="63"/>
    </row>
    <row r="183" spans="2:23" x14ac:dyDescent="0.25">
      <c r="B183" s="56" t="s">
        <v>100</v>
      </c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  <c r="V183" s="62"/>
      <c r="W183" s="63"/>
    </row>
    <row r="184" spans="2:23" x14ac:dyDescent="0.25">
      <c r="B184" s="56" t="s">
        <v>101</v>
      </c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2"/>
      <c r="W184" s="63"/>
    </row>
    <row r="185" spans="2:23" x14ac:dyDescent="0.25">
      <c r="B185" s="56" t="s">
        <v>103</v>
      </c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  <c r="V185" s="62"/>
      <c r="W185" s="63"/>
    </row>
    <row r="186" spans="2:23" x14ac:dyDescent="0.25">
      <c r="B186" s="56" t="s">
        <v>104</v>
      </c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3"/>
    </row>
    <row r="187" spans="2:23" x14ac:dyDescent="0.25">
      <c r="B187" s="56" t="s">
        <v>102</v>
      </c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  <c r="V187" s="62"/>
      <c r="W187" s="63"/>
    </row>
    <row r="188" spans="2:23" x14ac:dyDescent="0.25">
      <c r="B188" s="56" t="s">
        <v>118</v>
      </c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  <c r="V188" s="62"/>
      <c r="W188" s="63"/>
    </row>
    <row r="189" spans="2:23" x14ac:dyDescent="0.25">
      <c r="B189" s="56" t="s">
        <v>105</v>
      </c>
      <c r="C189" s="62">
        <v>916</v>
      </c>
      <c r="D189" s="62">
        <v>1246</v>
      </c>
      <c r="E189" s="62">
        <v>1575</v>
      </c>
      <c r="F189" s="62">
        <v>1905</v>
      </c>
      <c r="G189" s="62">
        <v>2235</v>
      </c>
      <c r="H189" s="62">
        <v>2564</v>
      </c>
      <c r="I189" s="62">
        <v>2894</v>
      </c>
      <c r="J189" s="62">
        <v>3224</v>
      </c>
      <c r="K189" s="62">
        <v>3554</v>
      </c>
      <c r="L189" s="62">
        <v>3883</v>
      </c>
      <c r="M189" s="62">
        <v>4213</v>
      </c>
      <c r="N189" s="62">
        <v>4543</v>
      </c>
      <c r="O189" s="62">
        <v>4873</v>
      </c>
      <c r="P189" s="62">
        <v>5202</v>
      </c>
      <c r="Q189" s="62">
        <v>5532</v>
      </c>
      <c r="R189" s="62">
        <v>5862</v>
      </c>
      <c r="S189" s="62">
        <v>6191</v>
      </c>
      <c r="T189" s="62">
        <v>6521</v>
      </c>
      <c r="U189" s="62">
        <v>6851</v>
      </c>
      <c r="V189" s="62">
        <v>7181</v>
      </c>
      <c r="W189" s="63">
        <v>7510</v>
      </c>
    </row>
    <row r="190" spans="2:23" x14ac:dyDescent="0.25">
      <c r="B190" s="56" t="s">
        <v>106</v>
      </c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  <c r="V190" s="62"/>
      <c r="W190" s="63"/>
    </row>
    <row r="191" spans="2:23" x14ac:dyDescent="0.25">
      <c r="B191" s="56" t="s">
        <v>107</v>
      </c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  <c r="V191" s="62"/>
      <c r="W191" s="63"/>
    </row>
    <row r="192" spans="2:23" x14ac:dyDescent="0.25">
      <c r="B192" s="56" t="s">
        <v>108</v>
      </c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  <c r="V192" s="62"/>
      <c r="W192" s="63"/>
    </row>
    <row r="193" spans="2:23" x14ac:dyDescent="0.25">
      <c r="B193" s="56" t="s">
        <v>109</v>
      </c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  <c r="V193" s="62"/>
      <c r="W193" s="63"/>
    </row>
    <row r="194" spans="2:23" x14ac:dyDescent="0.25">
      <c r="B194" s="56" t="s">
        <v>113</v>
      </c>
      <c r="C194" s="62">
        <v>30</v>
      </c>
      <c r="D194" s="62">
        <v>140</v>
      </c>
      <c r="E194" s="62">
        <v>160</v>
      </c>
      <c r="F194" s="62">
        <v>180</v>
      </c>
      <c r="G194" s="62">
        <v>180</v>
      </c>
      <c r="H194" s="62">
        <v>180</v>
      </c>
      <c r="I194" s="62">
        <v>180</v>
      </c>
      <c r="J194" s="62">
        <v>180</v>
      </c>
      <c r="K194" s="62">
        <v>180</v>
      </c>
      <c r="L194" s="62">
        <v>180</v>
      </c>
      <c r="M194" s="62">
        <v>180</v>
      </c>
      <c r="N194" s="62">
        <v>180</v>
      </c>
      <c r="O194" s="62">
        <v>180</v>
      </c>
      <c r="P194" s="62">
        <v>180</v>
      </c>
      <c r="Q194" s="62">
        <v>180</v>
      </c>
      <c r="R194" s="62">
        <v>180</v>
      </c>
      <c r="S194" s="62">
        <v>180</v>
      </c>
      <c r="T194" s="62">
        <v>180</v>
      </c>
      <c r="U194" s="62">
        <v>180</v>
      </c>
      <c r="V194" s="62">
        <v>180</v>
      </c>
      <c r="W194" s="63">
        <v>180</v>
      </c>
    </row>
    <row r="195" spans="2:23" x14ac:dyDescent="0.25">
      <c r="B195" s="56" t="s">
        <v>111</v>
      </c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  <c r="V195" s="62"/>
      <c r="W195" s="63"/>
    </row>
    <row r="196" spans="2:23" x14ac:dyDescent="0.25">
      <c r="B196" s="56" t="s">
        <v>110</v>
      </c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  <c r="V196" s="62"/>
      <c r="W196" s="63"/>
    </row>
    <row r="197" spans="2:23" ht="15.75" thickBot="1" x14ac:dyDescent="0.3">
      <c r="B197" s="57" t="s">
        <v>115</v>
      </c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  <c r="O197" s="64"/>
      <c r="P197" s="64"/>
      <c r="Q197" s="64"/>
      <c r="R197" s="64"/>
      <c r="S197" s="64"/>
      <c r="T197" s="64"/>
      <c r="U197" s="64"/>
      <c r="V197" s="64"/>
      <c r="W197" s="65"/>
    </row>
    <row r="201" spans="2:23" ht="19.5" x14ac:dyDescent="0.25">
      <c r="B201" s="47" t="s">
        <v>135</v>
      </c>
      <c r="C201" s="48"/>
      <c r="D201" s="48"/>
      <c r="E201" s="48"/>
      <c r="F201" s="48"/>
      <c r="G201" s="48"/>
      <c r="H201" s="48"/>
      <c r="I201" s="48"/>
      <c r="J201" s="48"/>
    </row>
    <row r="202" spans="2:23" ht="18" x14ac:dyDescent="0.25">
      <c r="B202" s="49" t="s">
        <v>123</v>
      </c>
      <c r="C202" s="50"/>
      <c r="D202" s="50"/>
      <c r="E202" s="50"/>
      <c r="F202" s="50"/>
      <c r="G202" s="50"/>
      <c r="H202" s="50"/>
      <c r="I202" s="50"/>
      <c r="J202" s="50"/>
    </row>
    <row r="203" spans="2:23" ht="19.5" x14ac:dyDescent="0.25">
      <c r="B203" s="51"/>
      <c r="C203" s="48"/>
      <c r="D203" s="53"/>
      <c r="E203" s="53"/>
      <c r="F203" s="53"/>
      <c r="G203" s="52"/>
      <c r="H203" s="52"/>
      <c r="I203" s="52"/>
      <c r="J203" s="52"/>
    </row>
    <row r="204" spans="2:23" ht="15.75" thickBot="1" x14ac:dyDescent="0.3">
      <c r="B204" s="54" t="s">
        <v>86</v>
      </c>
      <c r="C204" s="74"/>
      <c r="D204" s="74"/>
      <c r="E204" s="74"/>
      <c r="F204" s="74"/>
      <c r="G204" s="74"/>
      <c r="H204" s="74"/>
      <c r="I204" s="74"/>
      <c r="J204" s="74"/>
    </row>
    <row r="205" spans="2:23" ht="15.75" thickBot="1" x14ac:dyDescent="0.3">
      <c r="B205" s="55" t="s">
        <v>87</v>
      </c>
      <c r="C205" s="58">
        <v>2015</v>
      </c>
      <c r="D205" s="58">
        <f>C205+1</f>
        <v>2016</v>
      </c>
      <c r="E205" s="58">
        <f t="shared" ref="E205:W205" si="69">D205+1</f>
        <v>2017</v>
      </c>
      <c r="F205" s="58">
        <f t="shared" si="69"/>
        <v>2018</v>
      </c>
      <c r="G205" s="58">
        <f t="shared" si="69"/>
        <v>2019</v>
      </c>
      <c r="H205" s="58">
        <f t="shared" si="69"/>
        <v>2020</v>
      </c>
      <c r="I205" s="58">
        <f t="shared" si="69"/>
        <v>2021</v>
      </c>
      <c r="J205" s="58">
        <f t="shared" si="69"/>
        <v>2022</v>
      </c>
      <c r="K205" s="58">
        <f t="shared" si="69"/>
        <v>2023</v>
      </c>
      <c r="L205" s="58">
        <f t="shared" si="69"/>
        <v>2024</v>
      </c>
      <c r="M205" s="58">
        <f t="shared" si="69"/>
        <v>2025</v>
      </c>
      <c r="N205" s="58">
        <f t="shared" si="69"/>
        <v>2026</v>
      </c>
      <c r="O205" s="58">
        <f t="shared" si="69"/>
        <v>2027</v>
      </c>
      <c r="P205" s="58">
        <f t="shared" si="69"/>
        <v>2028</v>
      </c>
      <c r="Q205" s="58">
        <f t="shared" si="69"/>
        <v>2029</v>
      </c>
      <c r="R205" s="58">
        <f t="shared" si="69"/>
        <v>2030</v>
      </c>
      <c r="S205" s="58">
        <f t="shared" si="69"/>
        <v>2031</v>
      </c>
      <c r="T205" s="58">
        <f t="shared" si="69"/>
        <v>2032</v>
      </c>
      <c r="U205" s="58">
        <f t="shared" si="69"/>
        <v>2033</v>
      </c>
      <c r="V205" s="58">
        <f t="shared" si="69"/>
        <v>2034</v>
      </c>
      <c r="W205" s="59">
        <f t="shared" si="69"/>
        <v>2035</v>
      </c>
    </row>
    <row r="206" spans="2:23" ht="15.75" thickTop="1" x14ac:dyDescent="0.25">
      <c r="B206" s="56" t="s">
        <v>88</v>
      </c>
      <c r="C206" s="60">
        <v>0</v>
      </c>
      <c r="D206" s="60">
        <v>0</v>
      </c>
      <c r="E206" s="60">
        <v>0</v>
      </c>
      <c r="F206" s="60">
        <v>0</v>
      </c>
      <c r="G206" s="60">
        <v>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v>0</v>
      </c>
      <c r="N206" s="60">
        <v>0</v>
      </c>
      <c r="O206" s="60">
        <v>0</v>
      </c>
      <c r="P206" s="60">
        <v>0</v>
      </c>
      <c r="Q206" s="60">
        <v>0</v>
      </c>
      <c r="R206" s="60">
        <v>0</v>
      </c>
      <c r="S206" s="60">
        <v>0</v>
      </c>
      <c r="T206" s="60">
        <v>0</v>
      </c>
      <c r="U206" s="60">
        <v>0</v>
      </c>
      <c r="V206" s="60">
        <v>0</v>
      </c>
      <c r="W206" s="61">
        <v>0</v>
      </c>
    </row>
    <row r="207" spans="2:23" x14ac:dyDescent="0.25">
      <c r="B207" s="56" t="s">
        <v>89</v>
      </c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  <c r="V207" s="62"/>
      <c r="W207" s="63"/>
    </row>
    <row r="208" spans="2:23" x14ac:dyDescent="0.25">
      <c r="B208" s="56" t="s">
        <v>90</v>
      </c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  <c r="V208" s="62"/>
      <c r="W208" s="63"/>
    </row>
    <row r="209" spans="2:23" x14ac:dyDescent="0.25">
      <c r="B209" s="56" t="s">
        <v>119</v>
      </c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  <c r="V209" s="62"/>
      <c r="W209" s="63"/>
    </row>
    <row r="210" spans="2:23" x14ac:dyDescent="0.25">
      <c r="B210" s="56" t="s">
        <v>114</v>
      </c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  <c r="V210" s="62"/>
      <c r="W210" s="63"/>
    </row>
    <row r="211" spans="2:23" x14ac:dyDescent="0.25">
      <c r="B211" s="56" t="s">
        <v>116</v>
      </c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  <c r="V211" s="62"/>
      <c r="W211" s="63"/>
    </row>
    <row r="212" spans="2:23" x14ac:dyDescent="0.25">
      <c r="B212" s="56" t="s">
        <v>92</v>
      </c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  <c r="V212" s="62"/>
      <c r="W212" s="63"/>
    </row>
    <row r="213" spans="2:23" x14ac:dyDescent="0.25">
      <c r="B213" s="56" t="s">
        <v>97</v>
      </c>
      <c r="C213" s="62">
        <v>7607</v>
      </c>
      <c r="D213" s="62">
        <v>8345</v>
      </c>
      <c r="E213" s="62">
        <v>9145</v>
      </c>
      <c r="F213" s="62">
        <v>9945</v>
      </c>
      <c r="G213" s="62">
        <v>10745</v>
      </c>
      <c r="H213" s="62">
        <v>11545</v>
      </c>
      <c r="I213" s="62">
        <v>12345</v>
      </c>
      <c r="J213" s="62">
        <v>13145</v>
      </c>
      <c r="K213" s="62">
        <v>13945</v>
      </c>
      <c r="L213" s="62">
        <v>14745</v>
      </c>
      <c r="M213" s="62">
        <v>15545</v>
      </c>
      <c r="N213" s="62">
        <v>15545</v>
      </c>
      <c r="O213" s="62">
        <v>15545</v>
      </c>
      <c r="P213" s="62">
        <v>15545</v>
      </c>
      <c r="Q213" s="62">
        <v>15545</v>
      </c>
      <c r="R213" s="62">
        <v>15545</v>
      </c>
      <c r="S213" s="62">
        <v>15545</v>
      </c>
      <c r="T213" s="62">
        <v>15545</v>
      </c>
      <c r="U213" s="62">
        <v>15545</v>
      </c>
      <c r="V213" s="62">
        <v>15545</v>
      </c>
      <c r="W213" s="63">
        <v>15545</v>
      </c>
    </row>
    <row r="214" spans="2:23" x14ac:dyDescent="0.25">
      <c r="B214" s="56" t="s">
        <v>93</v>
      </c>
      <c r="C214" s="62">
        <v>244.44444444444449</v>
      </c>
      <c r="D214" s="62">
        <v>311.11111111111109</v>
      </c>
      <c r="E214" s="62">
        <v>422.22222222222229</v>
      </c>
      <c r="F214" s="62">
        <v>511.11111111111109</v>
      </c>
      <c r="G214" s="62">
        <v>511.11111111111109</v>
      </c>
      <c r="H214" s="62">
        <v>644.44444444444434</v>
      </c>
      <c r="I214" s="62">
        <v>666.66666666666663</v>
      </c>
      <c r="J214" s="62">
        <v>688.88888888888903</v>
      </c>
      <c r="K214" s="62">
        <v>711.1111111111112</v>
      </c>
      <c r="L214" s="62">
        <v>733.33333333333337</v>
      </c>
      <c r="M214" s="62">
        <v>755.55555555555566</v>
      </c>
      <c r="N214" s="62">
        <v>777.77777777777783</v>
      </c>
      <c r="O214" s="62">
        <v>800</v>
      </c>
      <c r="P214" s="62">
        <v>822.22222222222229</v>
      </c>
      <c r="Q214" s="62">
        <v>844.44444444444457</v>
      </c>
      <c r="R214" s="62">
        <v>866.66666666666663</v>
      </c>
      <c r="S214" s="62">
        <v>888.88888888888891</v>
      </c>
      <c r="T214" s="62">
        <v>911.1111111111112</v>
      </c>
      <c r="U214" s="62">
        <v>933.33333333333348</v>
      </c>
      <c r="V214" s="62">
        <v>933.33333333333348</v>
      </c>
      <c r="W214" s="63">
        <v>933.33333333333348</v>
      </c>
    </row>
    <row r="215" spans="2:23" x14ac:dyDescent="0.25">
      <c r="B215" s="56" t="s">
        <v>94</v>
      </c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  <c r="V215" s="62"/>
      <c r="W215" s="63"/>
    </row>
    <row r="216" spans="2:23" x14ac:dyDescent="0.25">
      <c r="B216" s="56" t="s">
        <v>112</v>
      </c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  <c r="V216" s="62"/>
      <c r="W216" s="63"/>
    </row>
    <row r="217" spans="2:23" x14ac:dyDescent="0.25">
      <c r="B217" s="56" t="s">
        <v>95</v>
      </c>
      <c r="C217" s="62">
        <v>0</v>
      </c>
      <c r="D217" s="62">
        <v>39</v>
      </c>
      <c r="E217" s="62">
        <v>39</v>
      </c>
      <c r="F217" s="62">
        <v>39</v>
      </c>
      <c r="G217" s="62">
        <v>39</v>
      </c>
      <c r="H217" s="62">
        <v>61</v>
      </c>
      <c r="I217" s="62">
        <v>61</v>
      </c>
      <c r="J217" s="62">
        <v>61</v>
      </c>
      <c r="K217" s="62">
        <v>61</v>
      </c>
      <c r="L217" s="62">
        <v>100</v>
      </c>
      <c r="M217" s="62">
        <v>100</v>
      </c>
      <c r="N217" s="62">
        <v>115</v>
      </c>
      <c r="O217" s="62">
        <v>115</v>
      </c>
      <c r="P217" s="62">
        <v>130</v>
      </c>
      <c r="Q217" s="62">
        <v>130</v>
      </c>
      <c r="R217" s="62">
        <v>150</v>
      </c>
      <c r="S217" s="62">
        <v>150</v>
      </c>
      <c r="T217" s="62">
        <v>150</v>
      </c>
      <c r="U217" s="62">
        <v>200</v>
      </c>
      <c r="V217" s="62">
        <v>200</v>
      </c>
      <c r="W217" s="63">
        <v>200</v>
      </c>
    </row>
    <row r="218" spans="2:23" x14ac:dyDescent="0.25">
      <c r="B218" s="56" t="s">
        <v>96</v>
      </c>
      <c r="C218" s="62">
        <v>333.33333333333297</v>
      </c>
      <c r="D218" s="62">
        <v>2740</v>
      </c>
      <c r="E218" s="62">
        <v>5146.6666666666697</v>
      </c>
      <c r="F218" s="62">
        <v>7553.3333333333303</v>
      </c>
      <c r="G218" s="62">
        <v>9960</v>
      </c>
      <c r="H218" s="62">
        <v>12366.666666666701</v>
      </c>
      <c r="I218" s="62">
        <v>14140</v>
      </c>
      <c r="J218" s="62">
        <v>15913.333333333299</v>
      </c>
      <c r="K218" s="62">
        <v>17686.666666666701</v>
      </c>
      <c r="L218" s="62">
        <v>18623.33333333335</v>
      </c>
      <c r="M218" s="62">
        <v>20066.666666666701</v>
      </c>
      <c r="N218" s="62">
        <v>21510.000000000051</v>
      </c>
      <c r="O218" s="62">
        <v>22953.333333333401</v>
      </c>
      <c r="P218" s="62">
        <v>24396.666666666752</v>
      </c>
      <c r="Q218" s="62">
        <v>25840.000000000102</v>
      </c>
      <c r="R218" s="62">
        <v>27283.333333333452</v>
      </c>
      <c r="S218" s="62">
        <v>28726.666666666802</v>
      </c>
      <c r="T218" s="62">
        <v>30170.000000000153</v>
      </c>
      <c r="U218" s="62">
        <v>31613.333333333503</v>
      </c>
      <c r="V218" s="62">
        <v>33056.666666666853</v>
      </c>
      <c r="W218" s="63">
        <v>34500.000000000204</v>
      </c>
    </row>
    <row r="219" spans="2:23" x14ac:dyDescent="0.25">
      <c r="B219" s="56" t="s">
        <v>117</v>
      </c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  <c r="V219" s="62"/>
      <c r="W219" s="63"/>
    </row>
    <row r="220" spans="2:23" x14ac:dyDescent="0.25">
      <c r="B220" s="56" t="s">
        <v>98</v>
      </c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3"/>
    </row>
    <row r="221" spans="2:23" x14ac:dyDescent="0.25">
      <c r="B221" s="56" t="s">
        <v>91</v>
      </c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  <c r="V221" s="62"/>
      <c r="W221" s="63"/>
    </row>
    <row r="222" spans="2:23" x14ac:dyDescent="0.25">
      <c r="B222" s="56" t="s">
        <v>99</v>
      </c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  <c r="V222" s="62"/>
      <c r="W222" s="63"/>
    </row>
    <row r="223" spans="2:23" x14ac:dyDescent="0.25">
      <c r="B223" s="56" t="s">
        <v>100</v>
      </c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  <c r="V223" s="62"/>
      <c r="W223" s="63"/>
    </row>
    <row r="224" spans="2:23" x14ac:dyDescent="0.25">
      <c r="B224" s="56" t="s">
        <v>101</v>
      </c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  <c r="V224" s="62"/>
      <c r="W224" s="63"/>
    </row>
    <row r="225" spans="2:23" x14ac:dyDescent="0.25">
      <c r="B225" s="56" t="s">
        <v>103</v>
      </c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  <c r="V225" s="62"/>
      <c r="W225" s="63"/>
    </row>
    <row r="226" spans="2:23" x14ac:dyDescent="0.25">
      <c r="B226" s="56" t="s">
        <v>104</v>
      </c>
      <c r="C226" s="62">
        <v>45</v>
      </c>
      <c r="D226" s="62">
        <v>45</v>
      </c>
      <c r="E226" s="62">
        <v>45</v>
      </c>
      <c r="F226" s="62">
        <v>45</v>
      </c>
      <c r="G226" s="62">
        <v>45</v>
      </c>
      <c r="H226" s="62">
        <v>45</v>
      </c>
      <c r="I226" s="62">
        <v>45</v>
      </c>
      <c r="J226" s="62">
        <v>45</v>
      </c>
      <c r="K226" s="62">
        <v>45</v>
      </c>
      <c r="L226" s="62">
        <v>45</v>
      </c>
      <c r="M226" s="62">
        <v>45</v>
      </c>
      <c r="N226" s="62">
        <v>45</v>
      </c>
      <c r="O226" s="62">
        <v>45</v>
      </c>
      <c r="P226" s="62">
        <v>45</v>
      </c>
      <c r="Q226" s="62">
        <v>45</v>
      </c>
      <c r="R226" s="62">
        <v>45</v>
      </c>
      <c r="S226" s="62">
        <v>45</v>
      </c>
      <c r="T226" s="62">
        <v>45</v>
      </c>
      <c r="U226" s="62">
        <v>45</v>
      </c>
      <c r="V226" s="62">
        <v>45</v>
      </c>
      <c r="W226" s="63">
        <v>45</v>
      </c>
    </row>
    <row r="227" spans="2:23" x14ac:dyDescent="0.25">
      <c r="B227" s="56" t="s">
        <v>102</v>
      </c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3"/>
    </row>
    <row r="228" spans="2:23" x14ac:dyDescent="0.25">
      <c r="B228" s="56" t="s">
        <v>118</v>
      </c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  <c r="V228" s="62"/>
      <c r="W228" s="63"/>
    </row>
    <row r="229" spans="2:23" x14ac:dyDescent="0.25">
      <c r="B229" s="56" t="s">
        <v>105</v>
      </c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  <c r="V229" s="62"/>
      <c r="W229" s="63"/>
    </row>
    <row r="230" spans="2:23" x14ac:dyDescent="0.25">
      <c r="B230" s="56" t="s">
        <v>106</v>
      </c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  <c r="V230" s="62"/>
      <c r="W230" s="63"/>
    </row>
    <row r="231" spans="2:23" x14ac:dyDescent="0.25">
      <c r="B231" s="56" t="s">
        <v>107</v>
      </c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3"/>
    </row>
    <row r="232" spans="2:23" x14ac:dyDescent="0.25">
      <c r="B232" s="56" t="s">
        <v>108</v>
      </c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  <c r="V232" s="62"/>
      <c r="W232" s="63"/>
    </row>
    <row r="233" spans="2:23" x14ac:dyDescent="0.25">
      <c r="B233" s="56" t="s">
        <v>109</v>
      </c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  <c r="V233" s="62"/>
      <c r="W233" s="63"/>
    </row>
    <row r="234" spans="2:23" x14ac:dyDescent="0.25">
      <c r="B234" s="56" t="s">
        <v>113</v>
      </c>
      <c r="C234" s="62">
        <v>250</v>
      </c>
      <c r="D234" s="62">
        <v>350</v>
      </c>
      <c r="E234" s="62">
        <v>380</v>
      </c>
      <c r="F234" s="62">
        <v>400</v>
      </c>
      <c r="G234" s="62">
        <v>400</v>
      </c>
      <c r="H234" s="62">
        <v>400</v>
      </c>
      <c r="I234" s="62">
        <v>400</v>
      </c>
      <c r="J234" s="62">
        <v>400</v>
      </c>
      <c r="K234" s="62">
        <v>400</v>
      </c>
      <c r="L234" s="62">
        <v>400</v>
      </c>
      <c r="M234" s="62">
        <v>400</v>
      </c>
      <c r="N234" s="62">
        <v>400</v>
      </c>
      <c r="O234" s="62">
        <v>400</v>
      </c>
      <c r="P234" s="62">
        <v>400</v>
      </c>
      <c r="Q234" s="62">
        <v>400</v>
      </c>
      <c r="R234" s="62">
        <v>400</v>
      </c>
      <c r="S234" s="62">
        <v>400</v>
      </c>
      <c r="T234" s="62">
        <v>400</v>
      </c>
      <c r="U234" s="62">
        <v>400</v>
      </c>
      <c r="V234" s="62">
        <v>400</v>
      </c>
      <c r="W234" s="63">
        <v>400</v>
      </c>
    </row>
    <row r="235" spans="2:23" x14ac:dyDescent="0.25">
      <c r="B235" s="56" t="s">
        <v>111</v>
      </c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  <c r="V235" s="62"/>
      <c r="W235" s="63"/>
    </row>
    <row r="236" spans="2:23" x14ac:dyDescent="0.25">
      <c r="B236" s="56" t="s">
        <v>110</v>
      </c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  <c r="V236" s="62"/>
      <c r="W236" s="63"/>
    </row>
    <row r="237" spans="2:23" ht="15.75" thickBot="1" x14ac:dyDescent="0.3">
      <c r="B237" s="57" t="s">
        <v>115</v>
      </c>
      <c r="C237" s="64">
        <v>1337.2401734243986</v>
      </c>
      <c r="D237" s="64">
        <v>1904.0730201004603</v>
      </c>
      <c r="E237" s="64">
        <v>2642.9697755744223</v>
      </c>
      <c r="F237" s="64">
        <v>3569.6029283428275</v>
      </c>
      <c r="G237" s="64">
        <v>4717.7717886947166</v>
      </c>
      <c r="H237" s="64">
        <v>6105.3030410556266</v>
      </c>
      <c r="I237" s="64">
        <v>7538.139602542281</v>
      </c>
      <c r="J237" s="64">
        <v>9113.6533971593726</v>
      </c>
      <c r="K237" s="64">
        <v>10877.398115581918</v>
      </c>
      <c r="L237" s="64">
        <v>12734.491516452732</v>
      </c>
      <c r="M237" s="64">
        <v>14660.759550671986</v>
      </c>
      <c r="N237" s="64">
        <v>16635.703303711714</v>
      </c>
      <c r="O237" s="64">
        <v>18669.506776359325</v>
      </c>
      <c r="P237" s="64">
        <v>20786.686822907875</v>
      </c>
      <c r="Q237" s="64">
        <v>22940.194107571951</v>
      </c>
      <c r="R237" s="64">
        <v>25122.290106808225</v>
      </c>
      <c r="S237" s="64">
        <v>27350.758094422101</v>
      </c>
      <c r="T237" s="64">
        <v>29634.333140397161</v>
      </c>
      <c r="U237" s="64">
        <v>31938.734826225966</v>
      </c>
      <c r="V237" s="64">
        <v>34313.942082063957</v>
      </c>
      <c r="W237" s="65">
        <v>36720.248675302086</v>
      </c>
    </row>
    <row r="242" spans="2:23" ht="19.5" x14ac:dyDescent="0.25">
      <c r="B242" s="47" t="s">
        <v>135</v>
      </c>
      <c r="C242" s="48"/>
      <c r="D242" s="48"/>
      <c r="E242" s="48"/>
      <c r="F242" s="48"/>
      <c r="G242" s="48"/>
      <c r="H242" s="48"/>
      <c r="I242" s="48"/>
      <c r="J242" s="48"/>
    </row>
    <row r="243" spans="2:23" ht="18" x14ac:dyDescent="0.25">
      <c r="B243" s="49" t="s">
        <v>124</v>
      </c>
      <c r="C243" s="50"/>
      <c r="D243" s="50"/>
      <c r="E243" s="50"/>
      <c r="F243" s="50"/>
      <c r="G243" s="50"/>
      <c r="H243" s="50"/>
      <c r="I243" s="50"/>
      <c r="J243" s="50"/>
    </row>
    <row r="244" spans="2:23" ht="19.5" x14ac:dyDescent="0.25">
      <c r="B244" s="51"/>
      <c r="C244" s="48"/>
      <c r="D244" s="53"/>
      <c r="E244" s="53"/>
      <c r="F244" s="53"/>
      <c r="G244" s="52"/>
      <c r="H244" s="52"/>
      <c r="I244" s="52"/>
      <c r="J244" s="52"/>
    </row>
    <row r="245" spans="2:23" ht="15.75" thickBot="1" x14ac:dyDescent="0.3">
      <c r="B245" s="54" t="s">
        <v>86</v>
      </c>
      <c r="C245" s="74"/>
      <c r="D245" s="74"/>
      <c r="E245" s="74"/>
      <c r="F245" s="74"/>
      <c r="G245" s="74"/>
      <c r="H245" s="74"/>
      <c r="I245" s="74"/>
      <c r="J245" s="74"/>
    </row>
    <row r="246" spans="2:23" ht="15.75" thickBot="1" x14ac:dyDescent="0.3">
      <c r="B246" s="55" t="s">
        <v>87</v>
      </c>
      <c r="C246" s="58">
        <v>2015</v>
      </c>
      <c r="D246" s="58">
        <f>C246+1</f>
        <v>2016</v>
      </c>
      <c r="E246" s="58">
        <f t="shared" ref="E246:W246" si="70">D246+1</f>
        <v>2017</v>
      </c>
      <c r="F246" s="58">
        <f t="shared" si="70"/>
        <v>2018</v>
      </c>
      <c r="G246" s="58">
        <f t="shared" si="70"/>
        <v>2019</v>
      </c>
      <c r="H246" s="58">
        <f t="shared" si="70"/>
        <v>2020</v>
      </c>
      <c r="I246" s="58">
        <f t="shared" si="70"/>
        <v>2021</v>
      </c>
      <c r="J246" s="58">
        <f t="shared" si="70"/>
        <v>2022</v>
      </c>
      <c r="K246" s="58">
        <f t="shared" si="70"/>
        <v>2023</v>
      </c>
      <c r="L246" s="58">
        <f t="shared" si="70"/>
        <v>2024</v>
      </c>
      <c r="M246" s="58">
        <f t="shared" si="70"/>
        <v>2025</v>
      </c>
      <c r="N246" s="58">
        <f t="shared" si="70"/>
        <v>2026</v>
      </c>
      <c r="O246" s="58">
        <f t="shared" si="70"/>
        <v>2027</v>
      </c>
      <c r="P246" s="58">
        <f t="shared" si="70"/>
        <v>2028</v>
      </c>
      <c r="Q246" s="58">
        <f t="shared" si="70"/>
        <v>2029</v>
      </c>
      <c r="R246" s="58">
        <f t="shared" si="70"/>
        <v>2030</v>
      </c>
      <c r="S246" s="58">
        <f t="shared" si="70"/>
        <v>2031</v>
      </c>
      <c r="T246" s="58">
        <f t="shared" si="70"/>
        <v>2032</v>
      </c>
      <c r="U246" s="58">
        <f t="shared" si="70"/>
        <v>2033</v>
      </c>
      <c r="V246" s="58">
        <f t="shared" si="70"/>
        <v>2034</v>
      </c>
      <c r="W246" s="59">
        <f t="shared" si="70"/>
        <v>2035</v>
      </c>
    </row>
    <row r="247" spans="2:23" ht="15.75" thickTop="1" x14ac:dyDescent="0.25">
      <c r="B247" s="56" t="s">
        <v>88</v>
      </c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60"/>
      <c r="R247" s="60"/>
      <c r="S247" s="60"/>
      <c r="T247" s="60"/>
      <c r="U247" s="60"/>
      <c r="V247" s="60"/>
      <c r="W247" s="61"/>
    </row>
    <row r="248" spans="2:23" x14ac:dyDescent="0.25">
      <c r="B248" s="56" t="s">
        <v>89</v>
      </c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  <c r="V248" s="62"/>
      <c r="W248" s="63"/>
    </row>
    <row r="249" spans="2:23" x14ac:dyDescent="0.25">
      <c r="B249" s="56" t="s">
        <v>90</v>
      </c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  <c r="V249" s="62"/>
      <c r="W249" s="63"/>
    </row>
    <row r="250" spans="2:23" x14ac:dyDescent="0.25">
      <c r="B250" s="56" t="s">
        <v>119</v>
      </c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  <c r="V250" s="62"/>
      <c r="W250" s="63"/>
    </row>
    <row r="251" spans="2:23" x14ac:dyDescent="0.25">
      <c r="B251" s="56" t="s">
        <v>114</v>
      </c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  <c r="V251" s="62"/>
      <c r="W251" s="63"/>
    </row>
    <row r="252" spans="2:23" x14ac:dyDescent="0.25">
      <c r="B252" s="56" t="s">
        <v>116</v>
      </c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  <c r="V252" s="62"/>
      <c r="W252" s="63"/>
    </row>
    <row r="253" spans="2:23" x14ac:dyDescent="0.25">
      <c r="B253" s="56" t="s">
        <v>92</v>
      </c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  <c r="V253" s="62"/>
      <c r="W253" s="63"/>
    </row>
    <row r="254" spans="2:23" x14ac:dyDescent="0.25">
      <c r="B254" s="56" t="s">
        <v>97</v>
      </c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  <c r="V254" s="62"/>
      <c r="W254" s="63"/>
    </row>
    <row r="255" spans="2:23" x14ac:dyDescent="0.25">
      <c r="B255" s="56" t="s">
        <v>93</v>
      </c>
      <c r="C255" s="62"/>
      <c r="D255" s="62"/>
      <c r="E255" s="62"/>
      <c r="F255" s="62"/>
      <c r="G255" s="62"/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  <c r="V255" s="62"/>
      <c r="W255" s="63"/>
    </row>
    <row r="256" spans="2:23" x14ac:dyDescent="0.25">
      <c r="B256" s="56" t="s">
        <v>94</v>
      </c>
      <c r="C256" s="62"/>
      <c r="D256" s="62"/>
      <c r="E256" s="62"/>
      <c r="F256" s="62"/>
      <c r="G256" s="62"/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  <c r="V256" s="62"/>
      <c r="W256" s="63"/>
    </row>
    <row r="257" spans="2:23" x14ac:dyDescent="0.25">
      <c r="B257" s="56" t="s">
        <v>112</v>
      </c>
      <c r="C257" s="62"/>
      <c r="D257" s="62"/>
      <c r="E257" s="62"/>
      <c r="F257" s="62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  <c r="V257" s="62"/>
      <c r="W257" s="63"/>
    </row>
    <row r="258" spans="2:23" x14ac:dyDescent="0.25">
      <c r="B258" s="56" t="s">
        <v>95</v>
      </c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  <c r="V258" s="62"/>
      <c r="W258" s="63"/>
    </row>
    <row r="259" spans="2:23" x14ac:dyDescent="0.25">
      <c r="B259" s="56" t="s">
        <v>96</v>
      </c>
      <c r="C259" s="62"/>
      <c r="D259" s="62"/>
      <c r="E259" s="62"/>
      <c r="F259" s="62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  <c r="V259" s="62"/>
      <c r="W259" s="63"/>
    </row>
    <row r="260" spans="2:23" x14ac:dyDescent="0.25">
      <c r="B260" s="56" t="s">
        <v>117</v>
      </c>
      <c r="C260" s="62"/>
      <c r="D260" s="62"/>
      <c r="E260" s="62"/>
      <c r="F260" s="62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  <c r="V260" s="62"/>
      <c r="W260" s="63"/>
    </row>
    <row r="261" spans="2:23" x14ac:dyDescent="0.25">
      <c r="B261" s="56" t="s">
        <v>98</v>
      </c>
      <c r="C261" s="62"/>
      <c r="D261" s="62"/>
      <c r="E261" s="62"/>
      <c r="F261" s="62"/>
      <c r="G261" s="62"/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  <c r="V261" s="62"/>
      <c r="W261" s="63"/>
    </row>
    <row r="262" spans="2:23" x14ac:dyDescent="0.25">
      <c r="B262" s="56" t="s">
        <v>91</v>
      </c>
      <c r="C262" s="62"/>
      <c r="D262" s="62"/>
      <c r="E262" s="62"/>
      <c r="F262" s="62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  <c r="V262" s="62"/>
      <c r="W262" s="63"/>
    </row>
    <row r="263" spans="2:23" x14ac:dyDescent="0.25">
      <c r="B263" s="56" t="s">
        <v>99</v>
      </c>
      <c r="C263" s="62"/>
      <c r="D263" s="62"/>
      <c r="E263" s="62"/>
      <c r="F263" s="62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  <c r="V263" s="62"/>
      <c r="W263" s="63"/>
    </row>
    <row r="264" spans="2:23" x14ac:dyDescent="0.25">
      <c r="B264" s="56" t="s">
        <v>100</v>
      </c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  <c r="V264" s="62"/>
      <c r="W264" s="63"/>
    </row>
    <row r="265" spans="2:23" x14ac:dyDescent="0.25">
      <c r="B265" s="56" t="s">
        <v>101</v>
      </c>
      <c r="C265" s="62"/>
      <c r="D265" s="62"/>
      <c r="E265" s="62"/>
      <c r="F265" s="62"/>
      <c r="G265" s="62"/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  <c r="V265" s="62"/>
      <c r="W265" s="63"/>
    </row>
    <row r="266" spans="2:23" x14ac:dyDescent="0.25">
      <c r="B266" s="56" t="s">
        <v>103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  <c r="V266" s="62"/>
      <c r="W266" s="63"/>
    </row>
    <row r="267" spans="2:23" x14ac:dyDescent="0.25">
      <c r="B267" s="56" t="s">
        <v>104</v>
      </c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  <c r="V267" s="62"/>
      <c r="W267" s="63"/>
    </row>
    <row r="268" spans="2:23" x14ac:dyDescent="0.25">
      <c r="B268" s="56" t="s">
        <v>102</v>
      </c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  <c r="V268" s="62"/>
      <c r="W268" s="63"/>
    </row>
    <row r="269" spans="2:23" x14ac:dyDescent="0.25">
      <c r="B269" s="56" t="s">
        <v>118</v>
      </c>
      <c r="C269" s="62"/>
      <c r="D269" s="62"/>
      <c r="E269" s="62"/>
      <c r="F269" s="62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3"/>
    </row>
    <row r="270" spans="2:23" x14ac:dyDescent="0.25">
      <c r="B270" s="56" t="s">
        <v>105</v>
      </c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  <c r="V270" s="62"/>
      <c r="W270" s="63"/>
    </row>
    <row r="271" spans="2:23" x14ac:dyDescent="0.25">
      <c r="B271" s="56" t="s">
        <v>106</v>
      </c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  <c r="V271" s="62"/>
      <c r="W271" s="63"/>
    </row>
    <row r="272" spans="2:23" x14ac:dyDescent="0.25">
      <c r="B272" s="56" t="s">
        <v>107</v>
      </c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  <c r="V272" s="62"/>
      <c r="W272" s="63"/>
    </row>
    <row r="273" spans="2:23" x14ac:dyDescent="0.25">
      <c r="B273" s="56" t="s">
        <v>108</v>
      </c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  <c r="V273" s="62"/>
      <c r="W273" s="63"/>
    </row>
    <row r="274" spans="2:23" x14ac:dyDescent="0.25">
      <c r="B274" s="56" t="s">
        <v>109</v>
      </c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  <c r="V274" s="62"/>
      <c r="W274" s="63"/>
    </row>
    <row r="275" spans="2:23" x14ac:dyDescent="0.25">
      <c r="B275" s="56" t="s">
        <v>113</v>
      </c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  <c r="V275" s="62"/>
      <c r="W275" s="63"/>
    </row>
    <row r="276" spans="2:23" x14ac:dyDescent="0.25">
      <c r="B276" s="56" t="s">
        <v>111</v>
      </c>
      <c r="C276" s="62">
        <v>0</v>
      </c>
      <c r="D276" s="62">
        <v>702.29</v>
      </c>
      <c r="E276" s="62">
        <v>1536.65</v>
      </c>
      <c r="F276" s="62">
        <v>2820.68</v>
      </c>
      <c r="G276" s="62">
        <v>3059.42</v>
      </c>
      <c r="H276" s="62">
        <v>3059.42</v>
      </c>
      <c r="I276" s="62">
        <v>3059.42</v>
      </c>
      <c r="J276" s="62">
        <v>3059.42</v>
      </c>
      <c r="K276" s="62">
        <v>3059.42</v>
      </c>
      <c r="L276" s="62">
        <v>3059.42</v>
      </c>
      <c r="M276" s="62">
        <v>3059.42</v>
      </c>
      <c r="N276" s="62">
        <v>3059.42</v>
      </c>
      <c r="O276" s="62">
        <v>3059.42</v>
      </c>
      <c r="P276" s="62">
        <v>3059.42</v>
      </c>
      <c r="Q276" s="62">
        <v>3059.42</v>
      </c>
      <c r="R276" s="62">
        <v>3059.42</v>
      </c>
      <c r="S276" s="62">
        <v>3059.42</v>
      </c>
      <c r="T276" s="62">
        <v>3059.42</v>
      </c>
      <c r="U276" s="62">
        <v>3059.42</v>
      </c>
      <c r="V276" s="62">
        <v>3059.42</v>
      </c>
      <c r="W276" s="63">
        <v>3059.42</v>
      </c>
    </row>
    <row r="277" spans="2:23" x14ac:dyDescent="0.25">
      <c r="B277" s="56" t="s">
        <v>110</v>
      </c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  <c r="V277" s="62"/>
      <c r="W277" s="63"/>
    </row>
    <row r="278" spans="2:23" ht="15.75" thickBot="1" x14ac:dyDescent="0.3">
      <c r="B278" s="57" t="s">
        <v>115</v>
      </c>
      <c r="C278" s="64">
        <v>0</v>
      </c>
      <c r="D278" s="64">
        <v>600.90663770059246</v>
      </c>
      <c r="E278" s="64">
        <v>1802.4728392819818</v>
      </c>
      <c r="F278" s="64">
        <v>3400.2700925057202</v>
      </c>
      <c r="G278" s="64">
        <v>5003.3604410764019</v>
      </c>
      <c r="H278" s="64">
        <v>6604.8211565225065</v>
      </c>
      <c r="I278" s="64">
        <v>8505.1771850838395</v>
      </c>
      <c r="J278" s="64">
        <v>15776.728650434023</v>
      </c>
      <c r="K278" s="64">
        <v>22023.820915672655</v>
      </c>
      <c r="L278" s="64">
        <v>32944.548120238258</v>
      </c>
      <c r="M278" s="64">
        <v>56333.883021558147</v>
      </c>
      <c r="N278" s="64">
        <v>79685.136616098607</v>
      </c>
      <c r="O278" s="64">
        <v>103048.07369186261</v>
      </c>
      <c r="P278" s="64">
        <v>134241.9914990059</v>
      </c>
      <c r="Q278" s="64">
        <v>149796.91006394883</v>
      </c>
      <c r="R278" s="64">
        <v>165369.26507475242</v>
      </c>
      <c r="S278" s="64">
        <v>173177.95077255816</v>
      </c>
      <c r="T278" s="64">
        <v>184324.84327325723</v>
      </c>
      <c r="U278" s="64">
        <v>184247.18266322446</v>
      </c>
      <c r="V278" s="64">
        <v>184305.24081397717</v>
      </c>
      <c r="W278" s="65">
        <v>184260.20015360584</v>
      </c>
    </row>
  </sheetData>
  <sheetProtection password="DEC9" sheet="1" objects="1" scenarios="1"/>
  <mergeCells count="7">
    <mergeCell ref="C245:J245"/>
    <mergeCell ref="C5:J5"/>
    <mergeCell ref="C44:J44"/>
    <mergeCell ref="C84:J84"/>
    <mergeCell ref="C123:J123"/>
    <mergeCell ref="C164:J164"/>
    <mergeCell ref="C204:J20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14"/>
  <sheetViews>
    <sheetView workbookViewId="0">
      <selection activeCell="B7" sqref="B7"/>
    </sheetView>
  </sheetViews>
  <sheetFormatPr baseColWidth="10" defaultColWidth="9.140625" defaultRowHeight="15" x14ac:dyDescent="0.25"/>
  <sheetData>
    <row r="4" spans="2:2" x14ac:dyDescent="0.25">
      <c r="B4" t="s">
        <v>125</v>
      </c>
    </row>
    <row r="6" spans="2:2" x14ac:dyDescent="0.25">
      <c r="B6" t="s">
        <v>133</v>
      </c>
    </row>
    <row r="7" spans="2:2" x14ac:dyDescent="0.25">
      <c r="B7" s="66" t="s">
        <v>126</v>
      </c>
    </row>
    <row r="8" spans="2:2" x14ac:dyDescent="0.25">
      <c r="B8" s="66" t="s">
        <v>127</v>
      </c>
    </row>
    <row r="9" spans="2:2" x14ac:dyDescent="0.25">
      <c r="B9" s="66" t="s">
        <v>128</v>
      </c>
    </row>
    <row r="10" spans="2:2" x14ac:dyDescent="0.25">
      <c r="B10" s="66" t="s">
        <v>129</v>
      </c>
    </row>
    <row r="11" spans="2:2" x14ac:dyDescent="0.25">
      <c r="B11" s="66" t="s">
        <v>130</v>
      </c>
    </row>
    <row r="12" spans="2:2" x14ac:dyDescent="0.25">
      <c r="B12" s="66" t="s">
        <v>131</v>
      </c>
    </row>
    <row r="13" spans="2:2" x14ac:dyDescent="0.25">
      <c r="B13" s="66" t="s">
        <v>132</v>
      </c>
    </row>
    <row r="14" spans="2:2" x14ac:dyDescent="0.25">
      <c r="B14" s="66" t="s">
        <v>134</v>
      </c>
    </row>
  </sheetData>
  <sheetProtection password="DEC9" sheet="1" objects="1" scenarios="1"/>
  <hyperlinks>
    <hyperlink ref="B7" location="Norway!A1" display="Norway - pipeline imports"/>
    <hyperlink ref="B8" location="Algeria!A1" display="Algeria - pipeline imports"/>
    <hyperlink ref="B9" location="Libya!A1" display="Libya - pipeline imports"/>
    <hyperlink ref="B10" location="Russia!A1" display="Russia - pipeline imports"/>
    <hyperlink ref="B11" location="Azerbajian!A1" display="Azerbaijan - pipeline imports"/>
    <hyperlink ref="B12" location="Turkmenistan!A1" display="Turkmenistan - pipeline imports"/>
    <hyperlink ref="B13" location="LNG!A1" display="LNG imports"/>
    <hyperlink ref="B14" location="'Indigenous production'!A1" display="Indigenous production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L100"/>
  <sheetViews>
    <sheetView zoomScale="85" zoomScaleNormal="85" workbookViewId="0">
      <selection activeCell="H41" sqref="H41"/>
    </sheetView>
  </sheetViews>
  <sheetFormatPr baseColWidth="10" defaultColWidth="9.140625" defaultRowHeight="15" x14ac:dyDescent="0.25"/>
  <cols>
    <col min="2" max="2" width="15.85546875" customWidth="1"/>
    <col min="3" max="3" width="21.5703125" customWidth="1"/>
    <col min="4" max="4" width="12.7109375" customWidth="1"/>
    <col min="5" max="5" width="15.85546875" customWidth="1"/>
    <col min="6" max="6" width="25.42578125" customWidth="1"/>
    <col min="8" max="8" width="13.85546875" customWidth="1"/>
    <col min="9" max="9" width="25.42578125" customWidth="1"/>
  </cols>
  <sheetData>
    <row r="2" spans="2:12" ht="18.75" x14ac:dyDescent="0.3">
      <c r="B2" s="19" t="s">
        <v>61</v>
      </c>
      <c r="E2" s="19" t="s">
        <v>62</v>
      </c>
      <c r="H2" s="19" t="s">
        <v>63</v>
      </c>
    </row>
    <row r="4" spans="2:12" ht="29.25" customHeight="1" x14ac:dyDescent="0.25">
      <c r="B4" s="20" t="s">
        <v>57</v>
      </c>
      <c r="C4" s="28" t="s">
        <v>80</v>
      </c>
      <c r="D4" s="18"/>
      <c r="E4" s="20" t="s">
        <v>57</v>
      </c>
      <c r="F4" s="25" t="s">
        <v>60</v>
      </c>
      <c r="H4" s="20" t="s">
        <v>57</v>
      </c>
      <c r="I4" s="28" t="s">
        <v>60</v>
      </c>
      <c r="J4" s="18"/>
      <c r="K4" s="18"/>
      <c r="L4" s="18"/>
    </row>
    <row r="5" spans="2:12" ht="49.5" customHeight="1" x14ac:dyDescent="0.25">
      <c r="B5" s="20" t="s">
        <v>58</v>
      </c>
      <c r="C5" s="28" t="s">
        <v>78</v>
      </c>
      <c r="D5" s="18"/>
      <c r="E5" s="20" t="s">
        <v>58</v>
      </c>
      <c r="F5" s="41" t="s">
        <v>84</v>
      </c>
      <c r="H5" s="20" t="s">
        <v>58</v>
      </c>
      <c r="I5" s="28" t="s">
        <v>78</v>
      </c>
      <c r="J5" s="18"/>
      <c r="K5" s="18"/>
      <c r="L5" s="18"/>
    </row>
    <row r="6" spans="2:12" x14ac:dyDescent="0.25">
      <c r="B6" s="21" t="s">
        <v>3</v>
      </c>
      <c r="C6" s="21" t="s">
        <v>59</v>
      </c>
      <c r="E6" s="21" t="s">
        <v>3</v>
      </c>
      <c r="F6" s="21" t="s">
        <v>59</v>
      </c>
      <c r="H6" s="21" t="s">
        <v>3</v>
      </c>
      <c r="I6" s="21" t="s">
        <v>59</v>
      </c>
    </row>
    <row r="7" spans="2:12" x14ac:dyDescent="0.25">
      <c r="B7" s="27">
        <v>2013</v>
      </c>
      <c r="C7" s="21"/>
      <c r="E7" s="27">
        <v>2013</v>
      </c>
      <c r="F7" s="21"/>
      <c r="H7" s="27">
        <v>2013</v>
      </c>
      <c r="I7" s="21"/>
    </row>
    <row r="8" spans="2:12" x14ac:dyDescent="0.25">
      <c r="B8" s="27">
        <v>2014</v>
      </c>
      <c r="C8" s="38">
        <f>E48</f>
        <v>99.407499654074996</v>
      </c>
      <c r="D8" s="1"/>
      <c r="E8" s="27">
        <v>2014</v>
      </c>
      <c r="F8" s="26">
        <f>AVERAGE(C8,I8)</f>
        <v>111.68811401688114</v>
      </c>
      <c r="G8" s="1"/>
      <c r="H8" s="27">
        <v>2014</v>
      </c>
      <c r="I8" s="26">
        <f>E79</f>
        <v>123.96872837968729</v>
      </c>
    </row>
    <row r="9" spans="2:12" x14ac:dyDescent="0.25">
      <c r="B9" s="27">
        <v>2015</v>
      </c>
      <c r="C9" s="38">
        <f t="shared" ref="C9:C29" si="0">E49</f>
        <v>102.46049536460495</v>
      </c>
      <c r="D9" s="1"/>
      <c r="E9" s="27">
        <v>2015</v>
      </c>
      <c r="F9" s="26">
        <f t="shared" ref="F9:F29" si="1">AVERAGE(C9,I9)</f>
        <v>113.28407361284073</v>
      </c>
      <c r="G9" s="1"/>
      <c r="H9" s="27">
        <v>2015</v>
      </c>
      <c r="I9" s="26">
        <f t="shared" ref="I9:I29" si="2">E80</f>
        <v>124.10765186107652</v>
      </c>
    </row>
    <row r="10" spans="2:12" x14ac:dyDescent="0.25">
      <c r="B10" s="27">
        <v>2016</v>
      </c>
      <c r="C10" s="38">
        <f t="shared" si="0"/>
        <v>102.98519440985194</v>
      </c>
      <c r="D10" s="1"/>
      <c r="E10" s="27">
        <v>2016</v>
      </c>
      <c r="F10" s="26">
        <f t="shared" si="1"/>
        <v>112.64835570315023</v>
      </c>
      <c r="G10" s="1"/>
      <c r="H10" s="27">
        <v>2016</v>
      </c>
      <c r="I10" s="26">
        <f t="shared" si="2"/>
        <v>122.3115169964485</v>
      </c>
    </row>
    <row r="11" spans="2:12" x14ac:dyDescent="0.25">
      <c r="B11" s="27">
        <v>2017</v>
      </c>
      <c r="C11" s="38">
        <f t="shared" si="0"/>
        <v>113.4464277477976</v>
      </c>
      <c r="D11" s="1"/>
      <c r="E11" s="27">
        <v>2017</v>
      </c>
      <c r="F11" s="26">
        <f t="shared" si="1"/>
        <v>123.73040911397075</v>
      </c>
      <c r="G11" s="1"/>
      <c r="H11" s="27">
        <v>2017</v>
      </c>
      <c r="I11" s="26">
        <f t="shared" si="2"/>
        <v>134.0143904801439</v>
      </c>
    </row>
    <row r="12" spans="2:12" x14ac:dyDescent="0.25">
      <c r="B12" s="27">
        <v>2018</v>
      </c>
      <c r="C12" s="38">
        <f t="shared" si="0"/>
        <v>114.49434989161016</v>
      </c>
      <c r="D12" s="1"/>
      <c r="E12" s="27">
        <v>2018</v>
      </c>
      <c r="F12" s="26">
        <f t="shared" si="1"/>
        <v>124.06258936395923</v>
      </c>
      <c r="G12" s="1"/>
      <c r="H12" s="27">
        <v>2018</v>
      </c>
      <c r="I12" s="26">
        <f t="shared" si="2"/>
        <v>133.6308288363083</v>
      </c>
    </row>
    <row r="13" spans="2:12" x14ac:dyDescent="0.25">
      <c r="B13" s="27">
        <v>2019</v>
      </c>
      <c r="C13" s="38">
        <f t="shared" si="0"/>
        <v>113.50186799501869</v>
      </c>
      <c r="D13" s="1"/>
      <c r="E13" s="27">
        <v>2019</v>
      </c>
      <c r="F13" s="26">
        <f t="shared" si="1"/>
        <v>122.50546561505465</v>
      </c>
      <c r="G13" s="1"/>
      <c r="H13" s="27">
        <v>2019</v>
      </c>
      <c r="I13" s="26">
        <f t="shared" si="2"/>
        <v>131.50906323509062</v>
      </c>
    </row>
    <row r="14" spans="2:12" x14ac:dyDescent="0.25">
      <c r="B14" s="27">
        <v>2020</v>
      </c>
      <c r="C14" s="38">
        <f t="shared" si="0"/>
        <v>116.56519533231862</v>
      </c>
      <c r="D14" s="1"/>
      <c r="E14" s="27">
        <v>2020</v>
      </c>
      <c r="F14" s="26">
        <f t="shared" si="1"/>
        <v>121.77731654443983</v>
      </c>
      <c r="G14" s="1"/>
      <c r="H14" s="27">
        <v>2020</v>
      </c>
      <c r="I14" s="26">
        <f t="shared" si="2"/>
        <v>126.98943775656105</v>
      </c>
    </row>
    <row r="15" spans="2:12" x14ac:dyDescent="0.25">
      <c r="B15" s="27">
        <v>2021</v>
      </c>
      <c r="C15" s="38">
        <f t="shared" si="0"/>
        <v>115.57243669572436</v>
      </c>
      <c r="D15" s="1"/>
      <c r="E15" s="27">
        <v>2021</v>
      </c>
      <c r="F15" s="26">
        <f t="shared" si="1"/>
        <v>121.34361883676952</v>
      </c>
      <c r="G15" s="1"/>
      <c r="H15" s="27">
        <v>2021</v>
      </c>
      <c r="I15" s="26">
        <f t="shared" si="2"/>
        <v>127.11480097781468</v>
      </c>
    </row>
    <row r="16" spans="2:12" x14ac:dyDescent="0.25">
      <c r="B16" s="27">
        <v>2022</v>
      </c>
      <c r="C16" s="38">
        <f t="shared" si="0"/>
        <v>110.3854065771874</v>
      </c>
      <c r="D16" s="1"/>
      <c r="E16" s="27">
        <v>2022</v>
      </c>
      <c r="F16" s="26">
        <f t="shared" si="1"/>
        <v>114.07748720077487</v>
      </c>
      <c r="G16" s="1"/>
      <c r="H16" s="27">
        <v>2022</v>
      </c>
      <c r="I16" s="26">
        <f t="shared" si="2"/>
        <v>117.76956782436234</v>
      </c>
    </row>
    <row r="17" spans="2:10" x14ac:dyDescent="0.25">
      <c r="B17" s="27">
        <v>2023</v>
      </c>
      <c r="C17" s="38">
        <f t="shared" si="0"/>
        <v>106.66998754669987</v>
      </c>
      <c r="D17" s="1"/>
      <c r="E17" s="27">
        <v>2023</v>
      </c>
      <c r="F17" s="26">
        <f t="shared" si="1"/>
        <v>111.80268437802684</v>
      </c>
      <c r="G17" s="1"/>
      <c r="H17" s="27">
        <v>2023</v>
      </c>
      <c r="I17" s="26">
        <f t="shared" si="2"/>
        <v>116.93538120935381</v>
      </c>
    </row>
    <row r="18" spans="2:10" x14ac:dyDescent="0.25">
      <c r="B18" s="27">
        <v>2024</v>
      </c>
      <c r="C18" s="38">
        <f t="shared" si="0"/>
        <v>97.885614132189474</v>
      </c>
      <c r="D18" s="1"/>
      <c r="E18" s="27">
        <v>2024</v>
      </c>
      <c r="F18" s="26">
        <f t="shared" si="1"/>
        <v>106.7258429039251</v>
      </c>
      <c r="G18" s="1"/>
      <c r="H18" s="27">
        <v>2024</v>
      </c>
      <c r="I18" s="26">
        <f t="shared" si="2"/>
        <v>115.56607167566072</v>
      </c>
    </row>
    <row r="19" spans="2:10" x14ac:dyDescent="0.25">
      <c r="B19" s="27">
        <v>2025</v>
      </c>
      <c r="C19" s="38">
        <f t="shared" si="0"/>
        <v>88.25773718924404</v>
      </c>
      <c r="D19" s="1"/>
      <c r="E19" s="27">
        <v>2025</v>
      </c>
      <c r="F19" s="26">
        <f t="shared" si="1"/>
        <v>96.920529495871961</v>
      </c>
      <c r="G19" s="1"/>
      <c r="H19" s="27">
        <v>2025</v>
      </c>
      <c r="I19" s="26">
        <f t="shared" si="2"/>
        <v>105.58332180249988</v>
      </c>
    </row>
    <row r="20" spans="2:10" x14ac:dyDescent="0.25">
      <c r="B20" s="27">
        <v>2026</v>
      </c>
      <c r="C20" s="38">
        <f t="shared" si="0"/>
        <v>80.356625616899592</v>
      </c>
      <c r="D20" s="1"/>
      <c r="E20" s="27">
        <v>2026</v>
      </c>
      <c r="F20" s="26">
        <f t="shared" si="1"/>
        <v>88.083160370831607</v>
      </c>
      <c r="G20" s="1"/>
      <c r="H20" s="27">
        <v>2026</v>
      </c>
      <c r="I20" s="26">
        <f t="shared" si="2"/>
        <v>95.809695124763621</v>
      </c>
    </row>
    <row r="21" spans="2:10" x14ac:dyDescent="0.25">
      <c r="B21" s="27">
        <v>2027</v>
      </c>
      <c r="C21" s="38">
        <f t="shared" si="0"/>
        <v>73.373368387067018</v>
      </c>
      <c r="D21" s="1"/>
      <c r="E21" s="27">
        <v>2027</v>
      </c>
      <c r="F21" s="26">
        <f t="shared" si="1"/>
        <v>81.231077902310773</v>
      </c>
      <c r="G21" s="1"/>
      <c r="H21" s="27">
        <v>2027</v>
      </c>
      <c r="I21" s="26">
        <f t="shared" si="2"/>
        <v>89.088787417554542</v>
      </c>
    </row>
    <row r="22" spans="2:10" x14ac:dyDescent="0.25">
      <c r="B22" s="27">
        <v>2028</v>
      </c>
      <c r="C22" s="38">
        <f t="shared" si="0"/>
        <v>67.226327198929937</v>
      </c>
      <c r="D22" s="1"/>
      <c r="E22" s="27">
        <v>2028</v>
      </c>
      <c r="F22" s="26">
        <f t="shared" si="1"/>
        <v>74.437572067709056</v>
      </c>
      <c r="G22" s="1"/>
      <c r="H22" s="27">
        <v>2028</v>
      </c>
      <c r="I22" s="26">
        <f t="shared" si="2"/>
        <v>81.648816936488174</v>
      </c>
    </row>
    <row r="23" spans="2:10" x14ac:dyDescent="0.25">
      <c r="B23" s="27">
        <v>2029</v>
      </c>
      <c r="C23" s="38">
        <f t="shared" si="0"/>
        <v>62.849561059606728</v>
      </c>
      <c r="D23" s="1"/>
      <c r="E23" s="27">
        <v>2029</v>
      </c>
      <c r="F23" s="26">
        <f t="shared" si="1"/>
        <v>72.249188998047458</v>
      </c>
      <c r="G23" s="1"/>
      <c r="H23" s="27">
        <v>2029</v>
      </c>
      <c r="I23" s="26">
        <f t="shared" si="2"/>
        <v>81.648816936488174</v>
      </c>
    </row>
    <row r="24" spans="2:10" x14ac:dyDescent="0.25">
      <c r="B24" s="27">
        <v>2030</v>
      </c>
      <c r="C24" s="38">
        <f t="shared" si="0"/>
        <v>58.472794920283512</v>
      </c>
      <c r="D24" s="1"/>
      <c r="E24" s="27">
        <v>2030</v>
      </c>
      <c r="F24" s="26">
        <f t="shared" si="1"/>
        <v>70.060805928385847</v>
      </c>
      <c r="G24" s="1"/>
      <c r="H24" s="27">
        <v>2030</v>
      </c>
      <c r="I24" s="26">
        <f t="shared" si="2"/>
        <v>81.648816936488174</v>
      </c>
    </row>
    <row r="25" spans="2:10" x14ac:dyDescent="0.25">
      <c r="B25" s="27">
        <v>2031</v>
      </c>
      <c r="C25" s="38">
        <f t="shared" si="0"/>
        <v>54.096028780960296</v>
      </c>
      <c r="D25" s="1"/>
      <c r="E25" s="27">
        <v>2031</v>
      </c>
      <c r="F25" s="26">
        <f t="shared" si="1"/>
        <v>67.872422858724235</v>
      </c>
      <c r="G25" s="1"/>
      <c r="H25" s="27">
        <v>2031</v>
      </c>
      <c r="I25" s="26">
        <f t="shared" si="2"/>
        <v>81.648816936488174</v>
      </c>
    </row>
    <row r="26" spans="2:10" x14ac:dyDescent="0.25">
      <c r="B26" s="27">
        <v>2032</v>
      </c>
      <c r="C26" s="38">
        <f t="shared" si="0"/>
        <v>49.719262641637087</v>
      </c>
      <c r="D26" s="1"/>
      <c r="E26" s="27">
        <v>2032</v>
      </c>
      <c r="F26" s="26">
        <f t="shared" si="1"/>
        <v>65.684039789062638</v>
      </c>
      <c r="G26" s="1"/>
      <c r="H26" s="27">
        <v>2032</v>
      </c>
      <c r="I26" s="26">
        <f t="shared" si="2"/>
        <v>81.648816936488174</v>
      </c>
    </row>
    <row r="27" spans="2:10" x14ac:dyDescent="0.25">
      <c r="B27" s="27">
        <v>2033</v>
      </c>
      <c r="C27" s="38">
        <f t="shared" si="0"/>
        <v>45.342496502313871</v>
      </c>
      <c r="D27" s="1"/>
      <c r="E27" s="27">
        <v>2033</v>
      </c>
      <c r="F27" s="26">
        <f t="shared" si="1"/>
        <v>63.495656719401026</v>
      </c>
      <c r="G27" s="1"/>
      <c r="H27" s="27">
        <v>2033</v>
      </c>
      <c r="I27" s="26">
        <f t="shared" si="2"/>
        <v>81.648816936488174</v>
      </c>
    </row>
    <row r="28" spans="2:10" x14ac:dyDescent="0.25">
      <c r="B28" s="27">
        <v>2034</v>
      </c>
      <c r="C28" s="38">
        <f t="shared" si="0"/>
        <v>40.965730362990655</v>
      </c>
      <c r="D28" s="1"/>
      <c r="E28" s="27">
        <v>2034</v>
      </c>
      <c r="F28" s="26">
        <f t="shared" si="1"/>
        <v>61.307273649739415</v>
      </c>
      <c r="G28" s="1"/>
      <c r="H28" s="27">
        <v>2034</v>
      </c>
      <c r="I28" s="26">
        <f t="shared" si="2"/>
        <v>81.648816936488174</v>
      </c>
    </row>
    <row r="29" spans="2:10" x14ac:dyDescent="0.25">
      <c r="B29" s="27">
        <v>2035</v>
      </c>
      <c r="C29" s="38">
        <f t="shared" si="0"/>
        <v>36.588964223667439</v>
      </c>
      <c r="D29" s="1"/>
      <c r="E29" s="27">
        <v>2035</v>
      </c>
      <c r="F29" s="26">
        <f t="shared" si="1"/>
        <v>59.118890580077803</v>
      </c>
      <c r="G29" s="1"/>
      <c r="H29" s="27">
        <v>2035</v>
      </c>
      <c r="I29" s="26">
        <f t="shared" si="2"/>
        <v>81.648816936488174</v>
      </c>
    </row>
    <row r="30" spans="2:10" x14ac:dyDescent="0.25">
      <c r="D30" s="1"/>
      <c r="J30" s="1"/>
    </row>
    <row r="31" spans="2:10" x14ac:dyDescent="0.25">
      <c r="D31" s="1"/>
    </row>
    <row r="33" spans="1:5" x14ac:dyDescent="0.25">
      <c r="B33" t="s">
        <v>64</v>
      </c>
    </row>
    <row r="34" spans="1:5" x14ac:dyDescent="0.25">
      <c r="C34" t="s">
        <v>4</v>
      </c>
    </row>
    <row r="35" spans="1:5" x14ac:dyDescent="0.25">
      <c r="C35" s="2" t="s">
        <v>5</v>
      </c>
    </row>
    <row r="36" spans="1:5" x14ac:dyDescent="0.25">
      <c r="C36" s="3" t="s">
        <v>6</v>
      </c>
    </row>
    <row r="37" spans="1:5" x14ac:dyDescent="0.25">
      <c r="C37" s="4" t="s">
        <v>14</v>
      </c>
    </row>
    <row r="41" spans="1:5" ht="18.75" x14ac:dyDescent="0.3">
      <c r="A41" s="19" t="s">
        <v>75</v>
      </c>
    </row>
    <row r="44" spans="1:5" x14ac:dyDescent="0.25">
      <c r="A44" s="20" t="s">
        <v>57</v>
      </c>
      <c r="B44" s="20" t="s">
        <v>80</v>
      </c>
      <c r="C44" s="20"/>
      <c r="E44" s="20"/>
    </row>
    <row r="45" spans="1:5" x14ac:dyDescent="0.25">
      <c r="A45" s="20" t="s">
        <v>58</v>
      </c>
      <c r="B45" s="20" t="s">
        <v>82</v>
      </c>
      <c r="C45" s="20" t="s">
        <v>82</v>
      </c>
      <c r="E45" s="20" t="s">
        <v>82</v>
      </c>
    </row>
    <row r="46" spans="1:5" x14ac:dyDescent="0.25">
      <c r="A46" s="21"/>
      <c r="B46" s="21" t="s">
        <v>81</v>
      </c>
      <c r="C46" s="21" t="s">
        <v>18</v>
      </c>
      <c r="E46" s="21" t="s">
        <v>59</v>
      </c>
    </row>
    <row r="47" spans="1:5" x14ac:dyDescent="0.25">
      <c r="A47" s="27">
        <v>2013</v>
      </c>
      <c r="B47" s="21"/>
      <c r="C47" s="21"/>
      <c r="E47" s="21"/>
    </row>
    <row r="48" spans="1:5" x14ac:dyDescent="0.25">
      <c r="A48" s="27">
        <v>2014</v>
      </c>
      <c r="B48" s="45">
        <v>1077627</v>
      </c>
      <c r="C48" s="45">
        <f>B48/365</f>
        <v>2952.4027397260274</v>
      </c>
      <c r="E48" s="38">
        <f>C48/29.7</f>
        <v>99.407499654074996</v>
      </c>
    </row>
    <row r="49" spans="1:5" x14ac:dyDescent="0.25">
      <c r="A49" s="27">
        <v>2015</v>
      </c>
      <c r="B49" s="45">
        <v>1110723</v>
      </c>
      <c r="C49" s="45">
        <f t="shared" ref="C49:C62" si="3">B49/365</f>
        <v>3043.0767123287669</v>
      </c>
      <c r="E49" s="38">
        <f t="shared" ref="E49:E69" si="4">C49/29.7</f>
        <v>102.46049536460495</v>
      </c>
    </row>
    <row r="50" spans="1:5" x14ac:dyDescent="0.25">
      <c r="A50" s="27">
        <v>2016</v>
      </c>
      <c r="B50" s="45">
        <v>1116411</v>
      </c>
      <c r="C50" s="45">
        <f t="shared" si="3"/>
        <v>3058.6602739726027</v>
      </c>
      <c r="E50" s="38">
        <f t="shared" si="4"/>
        <v>102.98519440985194</v>
      </c>
    </row>
    <row r="51" spans="1:5" x14ac:dyDescent="0.25">
      <c r="A51" s="27">
        <v>2017</v>
      </c>
      <c r="B51" s="45">
        <v>1229816</v>
      </c>
      <c r="C51" s="45">
        <f t="shared" si="3"/>
        <v>3369.3589041095888</v>
      </c>
      <c r="E51" s="38">
        <f t="shared" si="4"/>
        <v>113.4464277477976</v>
      </c>
    </row>
    <row r="52" spans="1:5" x14ac:dyDescent="0.25">
      <c r="A52" s="27">
        <v>2018</v>
      </c>
      <c r="B52" s="45">
        <v>1241176</v>
      </c>
      <c r="C52" s="45">
        <f t="shared" si="3"/>
        <v>3400.4821917808217</v>
      </c>
      <c r="E52" s="38">
        <f t="shared" si="4"/>
        <v>114.49434989161016</v>
      </c>
    </row>
    <row r="53" spans="1:5" x14ac:dyDescent="0.25">
      <c r="A53" s="27">
        <v>2019</v>
      </c>
      <c r="B53" s="45">
        <v>1230417</v>
      </c>
      <c r="C53" s="45">
        <f t="shared" si="3"/>
        <v>3371.0054794520547</v>
      </c>
      <c r="E53" s="38">
        <f t="shared" si="4"/>
        <v>113.50186799501869</v>
      </c>
    </row>
    <row r="54" spans="1:5" x14ac:dyDescent="0.25">
      <c r="A54" s="27">
        <v>2020</v>
      </c>
      <c r="B54" s="45">
        <v>1263625</v>
      </c>
      <c r="C54" s="45">
        <f t="shared" si="3"/>
        <v>3461.9863013698632</v>
      </c>
      <c r="E54" s="38">
        <f t="shared" si="4"/>
        <v>116.56519533231862</v>
      </c>
    </row>
    <row r="55" spans="1:5" x14ac:dyDescent="0.25">
      <c r="A55" s="27">
        <v>2021</v>
      </c>
      <c r="B55" s="45">
        <v>1252863</v>
      </c>
      <c r="C55" s="45">
        <f t="shared" si="3"/>
        <v>3432.5013698630137</v>
      </c>
      <c r="E55" s="38">
        <f t="shared" si="4"/>
        <v>115.57243669572436</v>
      </c>
    </row>
    <row r="56" spans="1:5" x14ac:dyDescent="0.25">
      <c r="A56" s="27">
        <v>2022</v>
      </c>
      <c r="B56" s="45">
        <v>1196633</v>
      </c>
      <c r="C56" s="45">
        <f t="shared" si="3"/>
        <v>3278.4465753424656</v>
      </c>
      <c r="E56" s="38">
        <f t="shared" si="4"/>
        <v>110.3854065771874</v>
      </c>
    </row>
    <row r="57" spans="1:5" x14ac:dyDescent="0.25">
      <c r="A57" s="27">
        <v>2023</v>
      </c>
      <c r="B57" s="45">
        <v>1156356</v>
      </c>
      <c r="C57" s="45">
        <f t="shared" si="3"/>
        <v>3168.0986301369862</v>
      </c>
      <c r="E57" s="38">
        <f t="shared" si="4"/>
        <v>106.66998754669987</v>
      </c>
    </row>
    <row r="58" spans="1:5" x14ac:dyDescent="0.25">
      <c r="A58" s="27">
        <v>2024</v>
      </c>
      <c r="B58" s="45">
        <v>1061129</v>
      </c>
      <c r="C58" s="45">
        <f t="shared" si="3"/>
        <v>2907.2027397260272</v>
      </c>
      <c r="E58" s="38">
        <f t="shared" si="4"/>
        <v>97.885614132189474</v>
      </c>
    </row>
    <row r="59" spans="1:5" x14ac:dyDescent="0.25">
      <c r="A59" s="27">
        <v>2025</v>
      </c>
      <c r="B59" s="45">
        <v>956758</v>
      </c>
      <c r="C59" s="45">
        <f t="shared" si="3"/>
        <v>2621.2547945205479</v>
      </c>
      <c r="E59" s="38">
        <f t="shared" si="4"/>
        <v>88.25773718924404</v>
      </c>
    </row>
    <row r="60" spans="1:5" x14ac:dyDescent="0.25">
      <c r="A60" s="27">
        <v>2026</v>
      </c>
      <c r="B60" s="45">
        <v>871106</v>
      </c>
      <c r="C60" s="45">
        <f t="shared" si="3"/>
        <v>2386.5917808219178</v>
      </c>
      <c r="E60" s="38">
        <f t="shared" si="4"/>
        <v>80.356625616899592</v>
      </c>
    </row>
    <row r="61" spans="1:5" x14ac:dyDescent="0.25">
      <c r="A61" s="27">
        <v>2027</v>
      </c>
      <c r="B61" s="45">
        <v>795404</v>
      </c>
      <c r="C61" s="45">
        <f t="shared" si="3"/>
        <v>2179.1890410958904</v>
      </c>
      <c r="E61" s="38">
        <f t="shared" si="4"/>
        <v>73.373368387067018</v>
      </c>
    </row>
    <row r="62" spans="1:5" x14ac:dyDescent="0.25">
      <c r="A62" s="27">
        <v>2028</v>
      </c>
      <c r="B62" s="45">
        <v>728767</v>
      </c>
      <c r="C62" s="45">
        <f t="shared" si="3"/>
        <v>1996.6219178082192</v>
      </c>
      <c r="E62" s="38">
        <f t="shared" si="4"/>
        <v>67.226327198929937</v>
      </c>
    </row>
    <row r="63" spans="1:5" x14ac:dyDescent="0.25">
      <c r="A63" s="27">
        <v>2029</v>
      </c>
      <c r="B63" s="45"/>
      <c r="C63" s="46">
        <f t="shared" ref="C63:C69" si="5">C62+($C$62-$C$60)/3</f>
        <v>1866.6319634703198</v>
      </c>
      <c r="E63" s="38">
        <f t="shared" si="4"/>
        <v>62.849561059606728</v>
      </c>
    </row>
    <row r="64" spans="1:5" x14ac:dyDescent="0.25">
      <c r="A64" s="27">
        <v>2030</v>
      </c>
      <c r="B64" s="45"/>
      <c r="C64" s="46">
        <f t="shared" si="5"/>
        <v>1736.6420091324203</v>
      </c>
      <c r="E64" s="38">
        <f t="shared" si="4"/>
        <v>58.472794920283512</v>
      </c>
    </row>
    <row r="65" spans="1:5" x14ac:dyDescent="0.25">
      <c r="A65" s="27">
        <v>2031</v>
      </c>
      <c r="B65" s="45"/>
      <c r="C65" s="46">
        <f t="shared" si="5"/>
        <v>1606.6520547945208</v>
      </c>
      <c r="E65" s="38">
        <f t="shared" si="4"/>
        <v>54.096028780960296</v>
      </c>
    </row>
    <row r="66" spans="1:5" x14ac:dyDescent="0.25">
      <c r="A66" s="27">
        <v>2032</v>
      </c>
      <c r="B66" s="45"/>
      <c r="C66" s="46">
        <f t="shared" si="5"/>
        <v>1476.6621004566214</v>
      </c>
      <c r="E66" s="38">
        <f t="shared" si="4"/>
        <v>49.719262641637087</v>
      </c>
    </row>
    <row r="67" spans="1:5" x14ac:dyDescent="0.25">
      <c r="A67" s="27">
        <v>2033</v>
      </c>
      <c r="B67" s="45"/>
      <c r="C67" s="46">
        <f t="shared" si="5"/>
        <v>1346.6721461187219</v>
      </c>
      <c r="E67" s="38">
        <f t="shared" si="4"/>
        <v>45.342496502313871</v>
      </c>
    </row>
    <row r="68" spans="1:5" x14ac:dyDescent="0.25">
      <c r="A68" s="27">
        <v>2034</v>
      </c>
      <c r="B68" s="45"/>
      <c r="C68" s="46">
        <f t="shared" si="5"/>
        <v>1216.6821917808224</v>
      </c>
      <c r="E68" s="38">
        <f t="shared" si="4"/>
        <v>40.965730362990655</v>
      </c>
    </row>
    <row r="69" spans="1:5" x14ac:dyDescent="0.25">
      <c r="A69" s="27">
        <v>2035</v>
      </c>
      <c r="B69" s="45"/>
      <c r="C69" s="46">
        <f t="shared" si="5"/>
        <v>1086.692237442923</v>
      </c>
      <c r="E69" s="38">
        <f t="shared" si="4"/>
        <v>36.588964223667439</v>
      </c>
    </row>
    <row r="73" spans="1:5" ht="18.75" x14ac:dyDescent="0.3">
      <c r="A73" s="19" t="s">
        <v>76</v>
      </c>
    </row>
    <row r="75" spans="1:5" x14ac:dyDescent="0.25">
      <c r="A75" s="20" t="s">
        <v>57</v>
      </c>
      <c r="B75" s="20" t="s">
        <v>80</v>
      </c>
      <c r="C75" s="20"/>
      <c r="E75" s="20"/>
    </row>
    <row r="76" spans="1:5" x14ac:dyDescent="0.25">
      <c r="A76" s="20" t="s">
        <v>58</v>
      </c>
      <c r="B76" s="20" t="s">
        <v>83</v>
      </c>
      <c r="C76" s="20" t="s">
        <v>83</v>
      </c>
      <c r="E76" s="20" t="s">
        <v>83</v>
      </c>
    </row>
    <row r="77" spans="1:5" x14ac:dyDescent="0.25">
      <c r="A77" s="21" t="s">
        <v>3</v>
      </c>
      <c r="B77" s="21" t="s">
        <v>81</v>
      </c>
      <c r="C77" s="21" t="s">
        <v>18</v>
      </c>
      <c r="E77" s="21" t="s">
        <v>59</v>
      </c>
    </row>
    <row r="78" spans="1:5" x14ac:dyDescent="0.25">
      <c r="A78" s="21">
        <v>2013</v>
      </c>
      <c r="B78" s="21"/>
      <c r="C78" s="21"/>
      <c r="E78" s="21"/>
    </row>
    <row r="79" spans="1:5" x14ac:dyDescent="0.25">
      <c r="A79" s="21">
        <v>2014</v>
      </c>
      <c r="B79" s="45">
        <v>1343883</v>
      </c>
      <c r="C79" s="45">
        <f>B79/365</f>
        <v>3681.8712328767124</v>
      </c>
      <c r="E79" s="38">
        <f>C79/29.7</f>
        <v>123.96872837968729</v>
      </c>
    </row>
    <row r="80" spans="1:5" x14ac:dyDescent="0.25">
      <c r="A80" s="21">
        <v>2015</v>
      </c>
      <c r="B80" s="45">
        <v>1345389</v>
      </c>
      <c r="C80" s="45">
        <f t="shared" ref="C80:C93" si="6">B80/365</f>
        <v>3685.9972602739726</v>
      </c>
      <c r="E80" s="38">
        <f t="shared" ref="E80:E100" si="7">C80/29.7</f>
        <v>124.10765186107652</v>
      </c>
    </row>
    <row r="81" spans="1:5" x14ac:dyDescent="0.25">
      <c r="A81" s="21">
        <v>2016</v>
      </c>
      <c r="B81" s="45">
        <v>1325918</v>
      </c>
      <c r="C81" s="45">
        <f t="shared" si="6"/>
        <v>3632.6520547945206</v>
      </c>
      <c r="E81" s="38">
        <f t="shared" si="7"/>
        <v>122.3115169964485</v>
      </c>
    </row>
    <row r="82" spans="1:5" x14ac:dyDescent="0.25">
      <c r="A82" s="21">
        <v>2017</v>
      </c>
      <c r="B82" s="45">
        <v>1452783</v>
      </c>
      <c r="C82" s="45">
        <f t="shared" si="6"/>
        <v>3980.2273972602738</v>
      </c>
      <c r="E82" s="38">
        <f t="shared" si="7"/>
        <v>134.0143904801439</v>
      </c>
    </row>
    <row r="83" spans="1:5" x14ac:dyDescent="0.25">
      <c r="A83" s="21">
        <v>2018</v>
      </c>
      <c r="B83" s="45">
        <v>1448625</v>
      </c>
      <c r="C83" s="45">
        <f t="shared" si="6"/>
        <v>3968.8356164383563</v>
      </c>
      <c r="E83" s="38">
        <f t="shared" si="7"/>
        <v>133.6308288363083</v>
      </c>
    </row>
    <row r="84" spans="1:5" x14ac:dyDescent="0.25">
      <c r="A84" s="21">
        <v>2019</v>
      </c>
      <c r="B84" s="45">
        <v>1425624</v>
      </c>
      <c r="C84" s="45">
        <f t="shared" si="6"/>
        <v>3905.8191780821917</v>
      </c>
      <c r="E84" s="38">
        <f t="shared" si="7"/>
        <v>131.50906323509062</v>
      </c>
    </row>
    <row r="85" spans="1:5" x14ac:dyDescent="0.25">
      <c r="A85" s="21">
        <v>2020</v>
      </c>
      <c r="B85" s="45">
        <v>1376629</v>
      </c>
      <c r="C85" s="45">
        <f t="shared" si="6"/>
        <v>3771.5863013698631</v>
      </c>
      <c r="E85" s="38">
        <f t="shared" si="7"/>
        <v>126.98943775656105</v>
      </c>
    </row>
    <row r="86" spans="1:5" x14ac:dyDescent="0.25">
      <c r="A86" s="21">
        <v>2021</v>
      </c>
      <c r="B86" s="45">
        <v>1377988</v>
      </c>
      <c r="C86" s="45">
        <f t="shared" si="6"/>
        <v>3775.3095890410959</v>
      </c>
      <c r="E86" s="38">
        <f t="shared" si="7"/>
        <v>127.11480097781468</v>
      </c>
    </row>
    <row r="87" spans="1:5" x14ac:dyDescent="0.25">
      <c r="A87" s="21">
        <v>2022</v>
      </c>
      <c r="B87" s="45">
        <v>1276681</v>
      </c>
      <c r="C87" s="45">
        <f t="shared" si="6"/>
        <v>3497.7561643835616</v>
      </c>
      <c r="E87" s="38">
        <f t="shared" si="7"/>
        <v>117.76956782436234</v>
      </c>
    </row>
    <row r="88" spans="1:5" x14ac:dyDescent="0.25">
      <c r="A88" s="21">
        <v>2023</v>
      </c>
      <c r="B88" s="45">
        <v>1267638</v>
      </c>
      <c r="C88" s="45">
        <f t="shared" si="6"/>
        <v>3472.980821917808</v>
      </c>
      <c r="E88" s="38">
        <f t="shared" si="7"/>
        <v>116.93538120935381</v>
      </c>
    </row>
    <row r="89" spans="1:5" x14ac:dyDescent="0.25">
      <c r="A89" s="21">
        <v>2024</v>
      </c>
      <c r="B89" s="45">
        <v>1252794</v>
      </c>
      <c r="C89" s="45">
        <f t="shared" si="6"/>
        <v>3432.3123287671233</v>
      </c>
      <c r="E89" s="38">
        <f t="shared" si="7"/>
        <v>115.56607167566072</v>
      </c>
    </row>
    <row r="90" spans="1:5" x14ac:dyDescent="0.25">
      <c r="A90" s="21">
        <v>2025</v>
      </c>
      <c r="B90" s="45">
        <v>1144576</v>
      </c>
      <c r="C90" s="45">
        <f t="shared" si="6"/>
        <v>3135.8246575342464</v>
      </c>
      <c r="E90" s="38">
        <f t="shared" si="7"/>
        <v>105.58332180249988</v>
      </c>
    </row>
    <row r="91" spans="1:5" x14ac:dyDescent="0.25">
      <c r="A91" s="21">
        <v>2026</v>
      </c>
      <c r="B91" s="45">
        <v>1038625</v>
      </c>
      <c r="C91" s="45">
        <f t="shared" si="6"/>
        <v>2845.5479452054797</v>
      </c>
      <c r="E91" s="38">
        <f t="shared" si="7"/>
        <v>95.809695124763621</v>
      </c>
    </row>
    <row r="92" spans="1:5" x14ac:dyDescent="0.25">
      <c r="A92" s="21">
        <v>2027</v>
      </c>
      <c r="B92" s="45">
        <v>965767</v>
      </c>
      <c r="C92" s="45">
        <f t="shared" si="6"/>
        <v>2645.9369863013699</v>
      </c>
      <c r="E92" s="38">
        <f t="shared" si="7"/>
        <v>89.088787417554542</v>
      </c>
    </row>
    <row r="93" spans="1:5" x14ac:dyDescent="0.25">
      <c r="A93" s="21">
        <v>2028</v>
      </c>
      <c r="B93" s="45">
        <v>885114</v>
      </c>
      <c r="C93" s="45">
        <f t="shared" si="6"/>
        <v>2424.9698630136986</v>
      </c>
      <c r="E93" s="38">
        <f t="shared" si="7"/>
        <v>81.648816936488174</v>
      </c>
    </row>
    <row r="94" spans="1:5" x14ac:dyDescent="0.25">
      <c r="A94" s="21">
        <v>2029</v>
      </c>
      <c r="B94" s="45"/>
      <c r="C94" s="46">
        <f>C93</f>
        <v>2424.9698630136986</v>
      </c>
      <c r="E94" s="38">
        <f t="shared" si="7"/>
        <v>81.648816936488174</v>
      </c>
    </row>
    <row r="95" spans="1:5" x14ac:dyDescent="0.25">
      <c r="A95" s="21">
        <v>2030</v>
      </c>
      <c r="B95" s="45"/>
      <c r="C95" s="46">
        <f t="shared" ref="C95:C100" si="8">C94</f>
        <v>2424.9698630136986</v>
      </c>
      <c r="E95" s="38">
        <f t="shared" si="7"/>
        <v>81.648816936488174</v>
      </c>
    </row>
    <row r="96" spans="1:5" x14ac:dyDescent="0.25">
      <c r="A96" s="21">
        <v>2031</v>
      </c>
      <c r="B96" s="45"/>
      <c r="C96" s="46">
        <f t="shared" si="8"/>
        <v>2424.9698630136986</v>
      </c>
      <c r="E96" s="38">
        <f t="shared" si="7"/>
        <v>81.648816936488174</v>
      </c>
    </row>
    <row r="97" spans="1:5" x14ac:dyDescent="0.25">
      <c r="A97" s="21">
        <v>2032</v>
      </c>
      <c r="B97" s="45"/>
      <c r="C97" s="46">
        <f t="shared" si="8"/>
        <v>2424.9698630136986</v>
      </c>
      <c r="E97" s="38">
        <f t="shared" si="7"/>
        <v>81.648816936488174</v>
      </c>
    </row>
    <row r="98" spans="1:5" x14ac:dyDescent="0.25">
      <c r="A98" s="21">
        <v>2033</v>
      </c>
      <c r="B98" s="45"/>
      <c r="C98" s="46">
        <f t="shared" si="8"/>
        <v>2424.9698630136986</v>
      </c>
      <c r="E98" s="38">
        <f t="shared" si="7"/>
        <v>81.648816936488174</v>
      </c>
    </row>
    <row r="99" spans="1:5" x14ac:dyDescent="0.25">
      <c r="A99" s="21">
        <v>2034</v>
      </c>
      <c r="B99" s="45"/>
      <c r="C99" s="46">
        <f t="shared" si="8"/>
        <v>2424.9698630136986</v>
      </c>
      <c r="E99" s="38">
        <f t="shared" si="7"/>
        <v>81.648816936488174</v>
      </c>
    </row>
    <row r="100" spans="1:5" x14ac:dyDescent="0.25">
      <c r="A100" s="21">
        <v>2035</v>
      </c>
      <c r="B100" s="45"/>
      <c r="C100" s="46">
        <f t="shared" si="8"/>
        <v>2424.9698630136986</v>
      </c>
      <c r="E100" s="38">
        <f t="shared" si="7"/>
        <v>81.648816936488174</v>
      </c>
    </row>
  </sheetData>
  <sheetProtection password="DEC9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L130"/>
  <sheetViews>
    <sheetView zoomScaleNormal="100" workbookViewId="0"/>
  </sheetViews>
  <sheetFormatPr baseColWidth="10" defaultColWidth="9.140625" defaultRowHeight="15" x14ac:dyDescent="0.25"/>
  <cols>
    <col min="2" max="2" width="15.85546875" customWidth="1"/>
    <col min="3" max="3" width="21.5703125" customWidth="1"/>
    <col min="4" max="4" width="12.7109375" customWidth="1"/>
    <col min="5" max="5" width="12.42578125" customWidth="1"/>
    <col min="6" max="6" width="25.42578125" customWidth="1"/>
    <col min="8" max="8" width="13.85546875" customWidth="1"/>
    <col min="9" max="9" width="25.42578125" customWidth="1"/>
  </cols>
  <sheetData>
    <row r="2" spans="2:12" ht="18.75" x14ac:dyDescent="0.3">
      <c r="B2" s="19" t="s">
        <v>61</v>
      </c>
      <c r="E2" s="19" t="s">
        <v>62</v>
      </c>
      <c r="H2" s="19" t="s">
        <v>63</v>
      </c>
    </row>
    <row r="4" spans="2:12" ht="29.25" customHeight="1" x14ac:dyDescent="0.25">
      <c r="B4" s="20" t="s">
        <v>57</v>
      </c>
      <c r="C4" s="28" t="s">
        <v>71</v>
      </c>
      <c r="D4" s="18"/>
      <c r="E4" s="20" t="s">
        <v>57</v>
      </c>
      <c r="F4" s="25" t="s">
        <v>60</v>
      </c>
      <c r="H4" s="20" t="s">
        <v>57</v>
      </c>
      <c r="I4" s="28" t="s">
        <v>60</v>
      </c>
      <c r="J4" s="18"/>
      <c r="K4" s="18"/>
      <c r="L4" s="18"/>
    </row>
    <row r="5" spans="2:12" ht="33" customHeight="1" x14ac:dyDescent="0.25">
      <c r="B5" s="20" t="s">
        <v>58</v>
      </c>
      <c r="C5" s="28" t="s">
        <v>78</v>
      </c>
      <c r="D5" s="18"/>
      <c r="E5" s="20" t="s">
        <v>58</v>
      </c>
      <c r="F5" s="41" t="s">
        <v>78</v>
      </c>
      <c r="H5" s="20" t="s">
        <v>58</v>
      </c>
      <c r="I5" s="28" t="s">
        <v>78</v>
      </c>
      <c r="J5" s="18"/>
      <c r="K5" s="18"/>
      <c r="L5" s="18"/>
    </row>
    <row r="6" spans="2:12" x14ac:dyDescent="0.25">
      <c r="B6" s="21" t="s">
        <v>3</v>
      </c>
      <c r="C6" s="21" t="s">
        <v>59</v>
      </c>
      <c r="E6" s="21" t="s">
        <v>3</v>
      </c>
      <c r="F6" s="21" t="s">
        <v>59</v>
      </c>
      <c r="H6" s="21" t="s">
        <v>3</v>
      </c>
      <c r="I6" s="21" t="s">
        <v>59</v>
      </c>
    </row>
    <row r="7" spans="2:12" x14ac:dyDescent="0.25">
      <c r="B7" s="27">
        <v>2013</v>
      </c>
      <c r="C7" s="21"/>
      <c r="E7" s="27">
        <v>2013</v>
      </c>
      <c r="F7" s="21"/>
      <c r="H7" s="27">
        <v>2013</v>
      </c>
      <c r="I7" s="21"/>
    </row>
    <row r="8" spans="2:12" x14ac:dyDescent="0.25">
      <c r="B8" s="27">
        <v>2014</v>
      </c>
      <c r="C8" s="38">
        <f>I48</f>
        <v>14.424999999999997</v>
      </c>
      <c r="D8" s="1"/>
      <c r="E8" s="27">
        <v>2014</v>
      </c>
      <c r="F8" s="26">
        <f>H79</f>
        <v>33.551249999999996</v>
      </c>
      <c r="G8" s="1"/>
      <c r="H8" s="27">
        <v>2014</v>
      </c>
      <c r="I8" s="26">
        <f>H109</f>
        <v>38.893000000000001</v>
      </c>
    </row>
    <row r="9" spans="2:12" x14ac:dyDescent="0.25">
      <c r="B9" s="27">
        <v>2015</v>
      </c>
      <c r="C9" s="38">
        <f t="shared" ref="C9:C29" si="0">I49</f>
        <v>17.487499999999997</v>
      </c>
      <c r="D9" s="1"/>
      <c r="E9" s="27">
        <v>2015</v>
      </c>
      <c r="F9" s="26">
        <f t="shared" ref="F9:F29" si="1">H80</f>
        <v>34.113750000000003</v>
      </c>
      <c r="G9" s="1"/>
      <c r="H9" s="27">
        <v>2015</v>
      </c>
      <c r="I9" s="26">
        <f t="shared" ref="I9:I29" si="2">H110</f>
        <v>41.777999999999999</v>
      </c>
    </row>
    <row r="10" spans="2:12" x14ac:dyDescent="0.25">
      <c r="B10" s="27">
        <v>2016</v>
      </c>
      <c r="C10" s="38">
        <f t="shared" si="0"/>
        <v>20.549999999999997</v>
      </c>
      <c r="D10" s="1"/>
      <c r="E10" s="27">
        <v>2016</v>
      </c>
      <c r="F10" s="26">
        <f t="shared" si="1"/>
        <v>34.492500000000007</v>
      </c>
      <c r="G10" s="1"/>
      <c r="H10" s="27">
        <v>2016</v>
      </c>
      <c r="I10" s="26">
        <f t="shared" si="2"/>
        <v>43.249500000000005</v>
      </c>
    </row>
    <row r="11" spans="2:12" x14ac:dyDescent="0.25">
      <c r="B11" s="27">
        <v>2017</v>
      </c>
      <c r="C11" s="38">
        <f t="shared" si="0"/>
        <v>23.612499999999997</v>
      </c>
      <c r="D11" s="1"/>
      <c r="E11" s="27">
        <v>2017</v>
      </c>
      <c r="F11" s="26">
        <f t="shared" si="1"/>
        <v>34.687500000000007</v>
      </c>
      <c r="G11" s="1"/>
      <c r="H11" s="27">
        <v>2017</v>
      </c>
      <c r="I11" s="26">
        <f t="shared" si="2"/>
        <v>44.4</v>
      </c>
    </row>
    <row r="12" spans="2:12" x14ac:dyDescent="0.25">
      <c r="B12" s="27">
        <v>2018</v>
      </c>
      <c r="C12" s="38">
        <f t="shared" si="0"/>
        <v>24.674999999999997</v>
      </c>
      <c r="D12" s="1"/>
      <c r="E12" s="27">
        <v>2018</v>
      </c>
      <c r="F12" s="26">
        <f t="shared" si="1"/>
        <v>33.558750000000003</v>
      </c>
      <c r="G12" s="1"/>
      <c r="H12" s="27">
        <v>2018</v>
      </c>
      <c r="I12" s="26">
        <f t="shared" si="2"/>
        <v>44.089499999999994</v>
      </c>
    </row>
    <row r="13" spans="2:12" x14ac:dyDescent="0.25">
      <c r="B13" s="27">
        <v>2019</v>
      </c>
      <c r="C13" s="38">
        <f t="shared" si="0"/>
        <v>25.737499999999997</v>
      </c>
      <c r="D13" s="1"/>
      <c r="E13" s="27">
        <v>2019</v>
      </c>
      <c r="F13" s="26">
        <f t="shared" si="1"/>
        <v>34.164375000000007</v>
      </c>
      <c r="G13" s="1"/>
      <c r="H13" s="27">
        <v>2019</v>
      </c>
      <c r="I13" s="26">
        <f t="shared" si="2"/>
        <v>45.998999999999988</v>
      </c>
    </row>
    <row r="14" spans="2:12" x14ac:dyDescent="0.25">
      <c r="B14" s="27">
        <v>2020</v>
      </c>
      <c r="C14" s="38">
        <f t="shared" si="0"/>
        <v>26.799999999999997</v>
      </c>
      <c r="D14" s="1"/>
      <c r="E14" s="27">
        <v>2020</v>
      </c>
      <c r="F14" s="26">
        <f t="shared" si="1"/>
        <v>34.770000000000003</v>
      </c>
      <c r="G14" s="1"/>
      <c r="H14" s="27">
        <v>2020</v>
      </c>
      <c r="I14" s="26">
        <f t="shared" si="2"/>
        <v>45.201000000000001</v>
      </c>
    </row>
    <row r="15" spans="2:12" x14ac:dyDescent="0.25">
      <c r="B15" s="27">
        <v>2021</v>
      </c>
      <c r="C15" s="38">
        <f t="shared" si="0"/>
        <v>27.499999999999993</v>
      </c>
      <c r="D15" s="1"/>
      <c r="E15" s="27">
        <v>2021</v>
      </c>
      <c r="F15" s="26">
        <f t="shared" si="1"/>
        <v>35.169000000000004</v>
      </c>
      <c r="G15" s="1"/>
      <c r="H15" s="27">
        <v>2021</v>
      </c>
      <c r="I15" s="26">
        <f t="shared" si="2"/>
        <v>46.705800000000004</v>
      </c>
    </row>
    <row r="16" spans="2:12" x14ac:dyDescent="0.25">
      <c r="B16" s="27">
        <v>2022</v>
      </c>
      <c r="C16" s="38">
        <f t="shared" si="0"/>
        <v>27.599999999999987</v>
      </c>
      <c r="D16" s="1"/>
      <c r="E16" s="27">
        <v>2022</v>
      </c>
      <c r="F16" s="26">
        <f t="shared" si="1"/>
        <v>35.225999999999999</v>
      </c>
      <c r="G16" s="1"/>
      <c r="H16" s="27">
        <v>2022</v>
      </c>
      <c r="I16" s="26">
        <f t="shared" si="2"/>
        <v>47.868600000000001</v>
      </c>
    </row>
    <row r="17" spans="2:10" x14ac:dyDescent="0.25">
      <c r="B17" s="27">
        <v>2023</v>
      </c>
      <c r="C17" s="38">
        <f t="shared" si="0"/>
        <v>27.637310195227748</v>
      </c>
      <c r="D17" s="1"/>
      <c r="E17" s="27">
        <v>2023</v>
      </c>
      <c r="F17" s="26">
        <f t="shared" si="1"/>
        <v>35.247266811279822</v>
      </c>
      <c r="G17" s="1"/>
      <c r="H17" s="27">
        <v>2023</v>
      </c>
      <c r="I17" s="26">
        <f t="shared" si="2"/>
        <v>48.995666811279833</v>
      </c>
    </row>
    <row r="18" spans="2:10" x14ac:dyDescent="0.25">
      <c r="B18" s="27">
        <v>2024</v>
      </c>
      <c r="C18" s="38">
        <f t="shared" si="0"/>
        <v>27.609618814140696</v>
      </c>
      <c r="D18" s="1"/>
      <c r="E18" s="27">
        <v>2024</v>
      </c>
      <c r="F18" s="26">
        <f t="shared" si="1"/>
        <v>35.2314827240602</v>
      </c>
      <c r="G18" s="1"/>
      <c r="H18" s="27">
        <v>2024</v>
      </c>
      <c r="I18" s="26">
        <f t="shared" si="2"/>
        <v>50.08568272406022</v>
      </c>
    </row>
    <row r="19" spans="2:10" x14ac:dyDescent="0.25">
      <c r="B19" s="27">
        <v>2025</v>
      </c>
      <c r="C19" s="38">
        <f t="shared" si="0"/>
        <v>27.514528835486459</v>
      </c>
      <c r="D19" s="1"/>
      <c r="E19" s="27">
        <v>2025</v>
      </c>
      <c r="F19" s="26">
        <f t="shared" si="1"/>
        <v>35.17728143622729</v>
      </c>
      <c r="G19" s="1"/>
      <c r="H19" s="27">
        <v>2025</v>
      </c>
      <c r="I19" s="26">
        <f t="shared" si="2"/>
        <v>51.13728143622729</v>
      </c>
    </row>
    <row r="20" spans="2:10" x14ac:dyDescent="0.25">
      <c r="B20" s="27">
        <v>2026</v>
      </c>
      <c r="C20" s="38">
        <f t="shared" si="0"/>
        <v>27.149554844604175</v>
      </c>
      <c r="D20" s="1"/>
      <c r="E20" s="27">
        <v>2026</v>
      </c>
      <c r="F20" s="26">
        <f t="shared" si="1"/>
        <v>34.969246261424388</v>
      </c>
      <c r="G20" s="1"/>
      <c r="H20" s="27">
        <v>2026</v>
      </c>
      <c r="I20" s="26">
        <f t="shared" si="2"/>
        <v>52.023646261424389</v>
      </c>
    </row>
    <row r="21" spans="2:10" x14ac:dyDescent="0.25">
      <c r="B21" s="27">
        <v>2027</v>
      </c>
      <c r="C21" s="38">
        <f t="shared" si="0"/>
        <v>26.712119773797816</v>
      </c>
      <c r="D21" s="1"/>
      <c r="E21" s="27">
        <v>2027</v>
      </c>
      <c r="F21" s="26">
        <f t="shared" si="1"/>
        <v>34.71990827106476</v>
      </c>
      <c r="G21" s="1"/>
      <c r="H21" s="27">
        <v>2027</v>
      </c>
      <c r="I21" s="26">
        <f t="shared" si="2"/>
        <v>52.868708271064783</v>
      </c>
    </row>
    <row r="22" spans="2:10" x14ac:dyDescent="0.25">
      <c r="B22" s="27">
        <v>2028</v>
      </c>
      <c r="C22" s="38">
        <f t="shared" si="0"/>
        <v>26.199551522506191</v>
      </c>
      <c r="D22" s="1"/>
      <c r="E22" s="27">
        <v>2028</v>
      </c>
      <c r="F22" s="26">
        <f t="shared" si="1"/>
        <v>34.427744367828531</v>
      </c>
      <c r="G22" s="1"/>
      <c r="H22" s="27">
        <v>2028</v>
      </c>
      <c r="I22" s="26">
        <f t="shared" si="2"/>
        <v>53.670944367828561</v>
      </c>
    </row>
    <row r="23" spans="2:10" x14ac:dyDescent="0.25">
      <c r="B23" s="27">
        <v>2029</v>
      </c>
      <c r="C23" s="38">
        <f t="shared" si="0"/>
        <v>25.609079452837214</v>
      </c>
      <c r="D23" s="1"/>
      <c r="E23" s="27">
        <v>2029</v>
      </c>
      <c r="F23" s="26">
        <f t="shared" si="1"/>
        <v>34.091175288117221</v>
      </c>
      <c r="G23" s="1"/>
      <c r="H23" s="27">
        <v>2029</v>
      </c>
      <c r="I23" s="26">
        <f t="shared" si="2"/>
        <v>54.428775288117251</v>
      </c>
    </row>
    <row r="24" spans="2:10" x14ac:dyDescent="0.25">
      <c r="B24" s="27">
        <v>2030</v>
      </c>
      <c r="C24" s="38">
        <f t="shared" si="0"/>
        <v>24.93783075587028</v>
      </c>
      <c r="D24" s="1"/>
      <c r="E24" s="27">
        <v>2030</v>
      </c>
      <c r="F24" s="26">
        <f t="shared" si="1"/>
        <v>33.708563530846064</v>
      </c>
      <c r="G24" s="1"/>
      <c r="H24" s="27">
        <v>2030</v>
      </c>
      <c r="I24" s="26">
        <f t="shared" si="2"/>
        <v>55.140563530846066</v>
      </c>
    </row>
    <row r="25" spans="2:10" x14ac:dyDescent="0.25">
      <c r="B25" s="27">
        <v>2031</v>
      </c>
      <c r="C25" s="38">
        <f t="shared" si="0"/>
        <v>24.506970372552317</v>
      </c>
      <c r="D25" s="1"/>
      <c r="E25" s="27">
        <v>2031</v>
      </c>
      <c r="F25" s="26">
        <f t="shared" si="1"/>
        <v>33.462973112354824</v>
      </c>
      <c r="G25" s="1"/>
      <c r="H25" s="27">
        <v>2031</v>
      </c>
      <c r="I25" s="26">
        <f t="shared" si="2"/>
        <v>55.875373112354801</v>
      </c>
    </row>
    <row r="26" spans="2:10" x14ac:dyDescent="0.25">
      <c r="B26" s="27">
        <v>2032</v>
      </c>
      <c r="C26" s="38">
        <f t="shared" si="0"/>
        <v>24.076109989234354</v>
      </c>
      <c r="D26" s="1"/>
      <c r="E26" s="27">
        <v>2032</v>
      </c>
      <c r="F26" s="26">
        <f t="shared" si="1"/>
        <v>33.217382693863584</v>
      </c>
      <c r="G26" s="1"/>
      <c r="H26" s="27">
        <v>2032</v>
      </c>
      <c r="I26" s="26">
        <f t="shared" si="2"/>
        <v>56.610182693863536</v>
      </c>
    </row>
    <row r="27" spans="2:10" x14ac:dyDescent="0.25">
      <c r="B27" s="27">
        <v>2033</v>
      </c>
      <c r="C27" s="38">
        <f t="shared" si="0"/>
        <v>23.645249605916405</v>
      </c>
      <c r="D27" s="1"/>
      <c r="E27" s="27">
        <v>2033</v>
      </c>
      <c r="F27" s="26">
        <f t="shared" si="1"/>
        <v>32.971792275372358</v>
      </c>
      <c r="G27" s="1"/>
      <c r="H27" s="27">
        <v>2033</v>
      </c>
      <c r="I27" s="26">
        <f t="shared" si="2"/>
        <v>57.34499227537227</v>
      </c>
    </row>
    <row r="28" spans="2:10" x14ac:dyDescent="0.25">
      <c r="B28" s="27">
        <v>2034</v>
      </c>
      <c r="C28" s="38">
        <f t="shared" si="0"/>
        <v>23.214389222598456</v>
      </c>
      <c r="D28" s="1"/>
      <c r="E28" s="27">
        <v>2034</v>
      </c>
      <c r="F28" s="26">
        <f t="shared" si="1"/>
        <v>32.726201856881126</v>
      </c>
      <c r="G28" s="1"/>
      <c r="H28" s="27">
        <v>2034</v>
      </c>
      <c r="I28" s="26">
        <f t="shared" si="2"/>
        <v>58.079801856881005</v>
      </c>
    </row>
    <row r="29" spans="2:10" x14ac:dyDescent="0.25">
      <c r="B29" s="27">
        <v>2035</v>
      </c>
      <c r="C29" s="38">
        <f t="shared" si="0"/>
        <v>22.783528839280478</v>
      </c>
      <c r="D29" s="1"/>
      <c r="E29" s="27">
        <v>2035</v>
      </c>
      <c r="F29" s="26">
        <f t="shared" si="1"/>
        <v>32.480611438389879</v>
      </c>
      <c r="G29" s="1"/>
      <c r="H29" s="27">
        <v>2035</v>
      </c>
      <c r="I29" s="26">
        <f t="shared" si="2"/>
        <v>58.814611438389747</v>
      </c>
    </row>
    <row r="30" spans="2:10" x14ac:dyDescent="0.25">
      <c r="D30" s="1"/>
      <c r="J30" s="1"/>
    </row>
    <row r="31" spans="2:10" x14ac:dyDescent="0.25">
      <c r="D31" s="1"/>
    </row>
    <row r="33" spans="1:9" x14ac:dyDescent="0.25">
      <c r="B33" t="s">
        <v>64</v>
      </c>
    </row>
    <row r="34" spans="1:9" x14ac:dyDescent="0.25">
      <c r="C34" t="s">
        <v>4</v>
      </c>
    </row>
    <row r="35" spans="1:9" x14ac:dyDescent="0.25">
      <c r="C35" s="2" t="s">
        <v>5</v>
      </c>
    </row>
    <row r="36" spans="1:9" x14ac:dyDescent="0.25">
      <c r="C36" s="3" t="s">
        <v>6</v>
      </c>
    </row>
    <row r="37" spans="1:9" x14ac:dyDescent="0.25">
      <c r="C37" s="4" t="s">
        <v>14</v>
      </c>
    </row>
    <row r="41" spans="1:9" ht="18.75" x14ac:dyDescent="0.3">
      <c r="A41" s="19" t="s">
        <v>75</v>
      </c>
    </row>
    <row r="44" spans="1:9" x14ac:dyDescent="0.25">
      <c r="A44" s="20" t="s">
        <v>57</v>
      </c>
      <c r="B44" s="20" t="s">
        <v>13</v>
      </c>
      <c r="C44" s="20" t="s">
        <v>7</v>
      </c>
      <c r="E44" s="20"/>
      <c r="F44" s="20"/>
      <c r="H44" s="20"/>
      <c r="I44" s="20"/>
    </row>
    <row r="45" spans="1:9" x14ac:dyDescent="0.25">
      <c r="A45" s="20" t="s">
        <v>58</v>
      </c>
      <c r="B45" s="20" t="s">
        <v>1</v>
      </c>
      <c r="C45" s="20" t="s">
        <v>8</v>
      </c>
      <c r="E45" s="20" t="s">
        <v>9</v>
      </c>
      <c r="F45" s="20" t="s">
        <v>15</v>
      </c>
      <c r="H45" s="20" t="s">
        <v>16</v>
      </c>
      <c r="I45" s="20" t="s">
        <v>12</v>
      </c>
    </row>
    <row r="46" spans="1:9" x14ac:dyDescent="0.25">
      <c r="A46" s="21"/>
      <c r="B46" s="21" t="s">
        <v>59</v>
      </c>
      <c r="C46" s="21" t="s">
        <v>59</v>
      </c>
      <c r="E46" s="21" t="s">
        <v>59</v>
      </c>
      <c r="F46" s="21" t="s">
        <v>59</v>
      </c>
      <c r="H46" s="21" t="s">
        <v>59</v>
      </c>
      <c r="I46" s="21" t="s">
        <v>59</v>
      </c>
    </row>
    <row r="47" spans="1:9" x14ac:dyDescent="0.25">
      <c r="A47" s="27">
        <v>2013</v>
      </c>
      <c r="B47" s="21"/>
      <c r="C47" s="21"/>
      <c r="E47" s="21"/>
      <c r="F47" s="21"/>
      <c r="H47" s="21"/>
      <c r="I47" s="21"/>
    </row>
    <row r="48" spans="1:9" x14ac:dyDescent="0.25">
      <c r="A48" s="27">
        <v>2014</v>
      </c>
      <c r="B48" s="42">
        <v>87.625</v>
      </c>
      <c r="C48" s="40">
        <v>39</v>
      </c>
      <c r="E48" s="38">
        <f t="shared" ref="E48:E69" si="3">B48-C48</f>
        <v>48.625</v>
      </c>
      <c r="F48" s="35">
        <v>38</v>
      </c>
      <c r="H48" s="38">
        <f t="shared" ref="H48:H69" si="4">0.9*F48</f>
        <v>34.200000000000003</v>
      </c>
      <c r="I48" s="38">
        <f t="shared" ref="I48:I69" si="5">E48-H48</f>
        <v>14.424999999999997</v>
      </c>
    </row>
    <row r="49" spans="1:9" x14ac:dyDescent="0.25">
      <c r="A49" s="27">
        <v>2015</v>
      </c>
      <c r="B49" s="42">
        <v>90.6875</v>
      </c>
      <c r="C49" s="40">
        <v>39</v>
      </c>
      <c r="E49" s="38">
        <f t="shared" si="3"/>
        <v>51.6875</v>
      </c>
      <c r="F49" s="35">
        <v>38</v>
      </c>
      <c r="H49" s="38">
        <f t="shared" si="4"/>
        <v>34.200000000000003</v>
      </c>
      <c r="I49" s="38">
        <f t="shared" si="5"/>
        <v>17.487499999999997</v>
      </c>
    </row>
    <row r="50" spans="1:9" x14ac:dyDescent="0.25">
      <c r="A50" s="27">
        <v>2016</v>
      </c>
      <c r="B50" s="42">
        <v>93.75</v>
      </c>
      <c r="C50" s="40">
        <v>39</v>
      </c>
      <c r="E50" s="38">
        <f t="shared" si="3"/>
        <v>54.75</v>
      </c>
      <c r="F50" s="35">
        <v>38</v>
      </c>
      <c r="H50" s="38">
        <f t="shared" si="4"/>
        <v>34.200000000000003</v>
      </c>
      <c r="I50" s="38">
        <f t="shared" si="5"/>
        <v>20.549999999999997</v>
      </c>
    </row>
    <row r="51" spans="1:9" x14ac:dyDescent="0.25">
      <c r="A51" s="27">
        <v>2017</v>
      </c>
      <c r="B51" s="42">
        <v>96.8125</v>
      </c>
      <c r="C51" s="40">
        <v>39</v>
      </c>
      <c r="E51" s="38">
        <f t="shared" si="3"/>
        <v>57.8125</v>
      </c>
      <c r="F51" s="35">
        <v>38</v>
      </c>
      <c r="H51" s="38">
        <f t="shared" si="4"/>
        <v>34.200000000000003</v>
      </c>
      <c r="I51" s="38">
        <f t="shared" si="5"/>
        <v>23.612499999999997</v>
      </c>
    </row>
    <row r="52" spans="1:9" x14ac:dyDescent="0.25">
      <c r="A52" s="27">
        <v>2018</v>
      </c>
      <c r="B52" s="42">
        <v>99.875</v>
      </c>
      <c r="C52" s="40">
        <v>41</v>
      </c>
      <c r="E52" s="38">
        <f t="shared" si="3"/>
        <v>58.875</v>
      </c>
      <c r="F52" s="35">
        <v>38</v>
      </c>
      <c r="H52" s="38">
        <f t="shared" si="4"/>
        <v>34.200000000000003</v>
      </c>
      <c r="I52" s="38">
        <f t="shared" si="5"/>
        <v>24.674999999999997</v>
      </c>
    </row>
    <row r="53" spans="1:9" x14ac:dyDescent="0.25">
      <c r="A53" s="27">
        <v>2019</v>
      </c>
      <c r="B53" s="42">
        <v>102.9375</v>
      </c>
      <c r="C53" s="40">
        <v>43</v>
      </c>
      <c r="E53" s="38">
        <f t="shared" si="3"/>
        <v>59.9375</v>
      </c>
      <c r="F53" s="35">
        <v>38</v>
      </c>
      <c r="H53" s="38">
        <f t="shared" si="4"/>
        <v>34.200000000000003</v>
      </c>
      <c r="I53" s="38">
        <f t="shared" si="5"/>
        <v>25.737499999999997</v>
      </c>
    </row>
    <row r="54" spans="1:9" x14ac:dyDescent="0.25">
      <c r="A54" s="27">
        <v>2020</v>
      </c>
      <c r="B54" s="23">
        <v>106</v>
      </c>
      <c r="C54" s="40">
        <v>45</v>
      </c>
      <c r="E54" s="38">
        <f t="shared" si="3"/>
        <v>61</v>
      </c>
      <c r="F54" s="35">
        <v>38</v>
      </c>
      <c r="H54" s="38">
        <f t="shared" si="4"/>
        <v>34.200000000000003</v>
      </c>
      <c r="I54" s="38">
        <f t="shared" si="5"/>
        <v>26.799999999999997</v>
      </c>
    </row>
    <row r="55" spans="1:9" x14ac:dyDescent="0.25">
      <c r="A55" s="27">
        <v>2021</v>
      </c>
      <c r="B55" s="42">
        <v>107.8</v>
      </c>
      <c r="C55" s="40">
        <v>46.1</v>
      </c>
      <c r="E55" s="38">
        <f t="shared" si="3"/>
        <v>61.699999999999996</v>
      </c>
      <c r="F55" s="35">
        <v>38</v>
      </c>
      <c r="H55" s="38">
        <f t="shared" si="4"/>
        <v>34.200000000000003</v>
      </c>
      <c r="I55" s="38">
        <f t="shared" si="5"/>
        <v>27.499999999999993</v>
      </c>
    </row>
    <row r="56" spans="1:9" x14ac:dyDescent="0.25">
      <c r="A56" s="27">
        <v>2022</v>
      </c>
      <c r="B56" s="42">
        <v>109.6</v>
      </c>
      <c r="C56" s="40">
        <v>47.800000000000004</v>
      </c>
      <c r="E56" s="38">
        <f t="shared" si="3"/>
        <v>61.79999999999999</v>
      </c>
      <c r="F56" s="35">
        <v>38</v>
      </c>
      <c r="H56" s="38">
        <f t="shared" si="4"/>
        <v>34.200000000000003</v>
      </c>
      <c r="I56" s="38">
        <f t="shared" si="5"/>
        <v>27.599999999999987</v>
      </c>
    </row>
    <row r="57" spans="1:9" x14ac:dyDescent="0.25">
      <c r="A57" s="27">
        <v>2023</v>
      </c>
      <c r="B57" s="42">
        <v>111.39999999999999</v>
      </c>
      <c r="C57" s="40">
        <v>49.562689804772241</v>
      </c>
      <c r="E57" s="38">
        <f t="shared" si="3"/>
        <v>61.837310195227751</v>
      </c>
      <c r="F57" s="35">
        <v>38</v>
      </c>
      <c r="H57" s="38">
        <f t="shared" si="4"/>
        <v>34.200000000000003</v>
      </c>
      <c r="I57" s="38">
        <f t="shared" si="5"/>
        <v>27.637310195227748</v>
      </c>
    </row>
    <row r="58" spans="1:9" x14ac:dyDescent="0.25">
      <c r="A58" s="27">
        <v>2024</v>
      </c>
      <c r="B58" s="42">
        <v>113.19999999999999</v>
      </c>
      <c r="C58" s="40">
        <v>51.39038118585929</v>
      </c>
      <c r="E58" s="38">
        <f t="shared" si="3"/>
        <v>61.809618814140698</v>
      </c>
      <c r="F58" s="35">
        <v>38</v>
      </c>
      <c r="H58" s="38">
        <f t="shared" si="4"/>
        <v>34.200000000000003</v>
      </c>
      <c r="I58" s="38">
        <f t="shared" si="5"/>
        <v>27.609618814140696</v>
      </c>
    </row>
    <row r="59" spans="1:9" x14ac:dyDescent="0.25">
      <c r="A59" s="27">
        <v>2025</v>
      </c>
      <c r="B59" s="23">
        <v>115</v>
      </c>
      <c r="C59" s="40">
        <v>53.285471164513538</v>
      </c>
      <c r="E59" s="38">
        <f t="shared" si="3"/>
        <v>61.714528835486462</v>
      </c>
      <c r="F59" s="35">
        <v>38</v>
      </c>
      <c r="H59" s="38">
        <f t="shared" si="4"/>
        <v>34.200000000000003</v>
      </c>
      <c r="I59" s="38">
        <f t="shared" si="5"/>
        <v>27.514528835486459</v>
      </c>
    </row>
    <row r="60" spans="1:9" x14ac:dyDescent="0.25">
      <c r="A60" s="27">
        <v>2026</v>
      </c>
      <c r="B60" s="42">
        <v>116.6</v>
      </c>
      <c r="C60" s="40">
        <v>55.250445155395816</v>
      </c>
      <c r="E60" s="38">
        <f t="shared" si="3"/>
        <v>61.349554844604178</v>
      </c>
      <c r="F60" s="35">
        <v>38</v>
      </c>
      <c r="H60" s="38">
        <f t="shared" si="4"/>
        <v>34.200000000000003</v>
      </c>
      <c r="I60" s="38">
        <f t="shared" si="5"/>
        <v>27.149554844604175</v>
      </c>
    </row>
    <row r="61" spans="1:9" x14ac:dyDescent="0.25">
      <c r="A61" s="27">
        <v>2027</v>
      </c>
      <c r="B61" s="42">
        <v>118.19999999999999</v>
      </c>
      <c r="C61" s="40">
        <v>57.287880226202169</v>
      </c>
      <c r="E61" s="38">
        <f t="shared" si="3"/>
        <v>60.912119773797819</v>
      </c>
      <c r="F61" s="35">
        <v>38</v>
      </c>
      <c r="H61" s="38">
        <f t="shared" si="4"/>
        <v>34.200000000000003</v>
      </c>
      <c r="I61" s="38">
        <f t="shared" si="5"/>
        <v>26.712119773797816</v>
      </c>
    </row>
    <row r="62" spans="1:9" x14ac:dyDescent="0.25">
      <c r="A62" s="27">
        <v>2028</v>
      </c>
      <c r="B62" s="42">
        <v>119.79999999999998</v>
      </c>
      <c r="C62" s="40">
        <v>59.400448477493789</v>
      </c>
      <c r="E62" s="38">
        <f t="shared" si="3"/>
        <v>60.399551522506194</v>
      </c>
      <c r="F62" s="35">
        <v>38</v>
      </c>
      <c r="H62" s="38">
        <f t="shared" si="4"/>
        <v>34.200000000000003</v>
      </c>
      <c r="I62" s="38">
        <f t="shared" si="5"/>
        <v>26.199551522506191</v>
      </c>
    </row>
    <row r="63" spans="1:9" x14ac:dyDescent="0.25">
      <c r="A63" s="27">
        <v>2029</v>
      </c>
      <c r="B63" s="42">
        <v>121.39999999999998</v>
      </c>
      <c r="C63" s="40">
        <v>61.59092054716276</v>
      </c>
      <c r="E63" s="38">
        <f t="shared" si="3"/>
        <v>59.809079452837217</v>
      </c>
      <c r="F63" s="35">
        <v>38</v>
      </c>
      <c r="H63" s="38">
        <f t="shared" si="4"/>
        <v>34.200000000000003</v>
      </c>
      <c r="I63" s="38">
        <f t="shared" si="5"/>
        <v>25.609079452837214</v>
      </c>
    </row>
    <row r="64" spans="1:9" x14ac:dyDescent="0.25">
      <c r="A64" s="27">
        <v>2030</v>
      </c>
      <c r="B64" s="23">
        <v>123</v>
      </c>
      <c r="C64" s="40">
        <v>63.862169244129717</v>
      </c>
      <c r="E64" s="38">
        <f t="shared" si="3"/>
        <v>59.137830755870283</v>
      </c>
      <c r="F64" s="35">
        <v>38</v>
      </c>
      <c r="H64" s="38">
        <f t="shared" si="4"/>
        <v>34.200000000000003</v>
      </c>
      <c r="I64" s="38">
        <f t="shared" si="5"/>
        <v>24.93783075587028</v>
      </c>
    </row>
    <row r="65" spans="1:9" x14ac:dyDescent="0.25">
      <c r="A65" s="27">
        <v>2031</v>
      </c>
      <c r="B65" s="42">
        <v>124.8</v>
      </c>
      <c r="C65" s="24">
        <v>66.093029627447677</v>
      </c>
      <c r="E65" s="38">
        <f t="shared" si="3"/>
        <v>58.70697037255232</v>
      </c>
      <c r="F65" s="35">
        <v>38</v>
      </c>
      <c r="H65" s="38">
        <f t="shared" si="4"/>
        <v>34.200000000000003</v>
      </c>
      <c r="I65" s="38">
        <f t="shared" si="5"/>
        <v>24.506970372552317</v>
      </c>
    </row>
    <row r="66" spans="1:9" x14ac:dyDescent="0.25">
      <c r="A66" s="27">
        <v>2032</v>
      </c>
      <c r="B66" s="42">
        <v>126.6</v>
      </c>
      <c r="C66" s="24">
        <v>68.323890010765638</v>
      </c>
      <c r="E66" s="38">
        <f t="shared" si="3"/>
        <v>58.276109989234357</v>
      </c>
      <c r="F66" s="35">
        <v>38</v>
      </c>
      <c r="H66" s="38">
        <f t="shared" si="4"/>
        <v>34.200000000000003</v>
      </c>
      <c r="I66" s="38">
        <f t="shared" si="5"/>
        <v>24.076109989234354</v>
      </c>
    </row>
    <row r="67" spans="1:9" x14ac:dyDescent="0.25">
      <c r="A67" s="27">
        <v>2033</v>
      </c>
      <c r="B67" s="42">
        <v>128.4</v>
      </c>
      <c r="C67" s="24">
        <v>70.554750394083598</v>
      </c>
      <c r="E67" s="38">
        <f t="shared" si="3"/>
        <v>57.845249605916408</v>
      </c>
      <c r="F67" s="35">
        <v>38</v>
      </c>
      <c r="H67" s="38">
        <f t="shared" si="4"/>
        <v>34.200000000000003</v>
      </c>
      <c r="I67" s="38">
        <f t="shared" si="5"/>
        <v>23.645249605916405</v>
      </c>
    </row>
    <row r="68" spans="1:9" x14ac:dyDescent="0.25">
      <c r="A68" s="27">
        <v>2034</v>
      </c>
      <c r="B68" s="42">
        <v>130.20000000000002</v>
      </c>
      <c r="C68" s="24">
        <v>72.785610777401558</v>
      </c>
      <c r="E68" s="38">
        <f t="shared" si="3"/>
        <v>57.414389222598459</v>
      </c>
      <c r="F68" s="35">
        <v>38</v>
      </c>
      <c r="H68" s="38">
        <f t="shared" si="4"/>
        <v>34.200000000000003</v>
      </c>
      <c r="I68" s="38">
        <f t="shared" si="5"/>
        <v>23.214389222598456</v>
      </c>
    </row>
    <row r="69" spans="1:9" x14ac:dyDescent="0.25">
      <c r="A69" s="27">
        <v>2035</v>
      </c>
      <c r="B69" s="42">
        <v>132</v>
      </c>
      <c r="C69" s="24">
        <v>75.016471160719519</v>
      </c>
      <c r="E69" s="38">
        <f t="shared" si="3"/>
        <v>56.983528839280481</v>
      </c>
      <c r="F69" s="35">
        <v>38</v>
      </c>
      <c r="H69" s="38">
        <f t="shared" si="4"/>
        <v>34.200000000000003</v>
      </c>
      <c r="I69" s="38">
        <f t="shared" si="5"/>
        <v>22.783528839280478</v>
      </c>
    </row>
    <row r="73" spans="1:9" ht="18.75" x14ac:dyDescent="0.3">
      <c r="A73" s="19" t="s">
        <v>72</v>
      </c>
    </row>
    <row r="75" spans="1:9" x14ac:dyDescent="0.25">
      <c r="A75" s="20" t="s">
        <v>57</v>
      </c>
      <c r="B75" s="20" t="s">
        <v>13</v>
      </c>
      <c r="C75" s="20" t="s">
        <v>7</v>
      </c>
    </row>
    <row r="76" spans="1:9" x14ac:dyDescent="0.25">
      <c r="A76" s="20" t="s">
        <v>58</v>
      </c>
      <c r="B76" s="20" t="s">
        <v>1</v>
      </c>
      <c r="C76" s="20" t="s">
        <v>8</v>
      </c>
      <c r="E76" s="20" t="s">
        <v>9</v>
      </c>
      <c r="F76" s="20" t="s">
        <v>10</v>
      </c>
      <c r="H76" s="20" t="s">
        <v>12</v>
      </c>
    </row>
    <row r="77" spans="1:9" x14ac:dyDescent="0.25">
      <c r="A77" s="21" t="s">
        <v>3</v>
      </c>
      <c r="B77" s="21" t="s">
        <v>59</v>
      </c>
      <c r="C77" s="21" t="s">
        <v>59</v>
      </c>
      <c r="E77" s="21" t="s">
        <v>59</v>
      </c>
      <c r="F77" s="21" t="s">
        <v>11</v>
      </c>
      <c r="H77" s="21" t="s">
        <v>59</v>
      </c>
    </row>
    <row r="78" spans="1:9" x14ac:dyDescent="0.25">
      <c r="A78" s="21">
        <v>2013</v>
      </c>
      <c r="B78" s="21"/>
      <c r="C78" s="21"/>
      <c r="E78" s="21"/>
      <c r="F78" s="43">
        <v>0.28000000000000003</v>
      </c>
      <c r="H78" s="21"/>
    </row>
    <row r="79" spans="1:9" x14ac:dyDescent="0.25">
      <c r="A79" s="21">
        <v>2014</v>
      </c>
      <c r="B79" s="42">
        <v>87.625</v>
      </c>
      <c r="C79" s="40">
        <v>39</v>
      </c>
      <c r="E79" s="38">
        <f t="shared" ref="E79:E100" si="6">B79-C79</f>
        <v>48.625</v>
      </c>
      <c r="F79" s="42">
        <v>0.31</v>
      </c>
      <c r="H79" s="38">
        <f t="shared" ref="H79:H100" si="7">(1-F79)*E79</f>
        <v>33.551249999999996</v>
      </c>
    </row>
    <row r="80" spans="1:9" x14ac:dyDescent="0.25">
      <c r="A80" s="21">
        <v>2015</v>
      </c>
      <c r="B80" s="42">
        <v>90.6875</v>
      </c>
      <c r="C80" s="40">
        <v>39</v>
      </c>
      <c r="E80" s="38">
        <f t="shared" si="6"/>
        <v>51.6875</v>
      </c>
      <c r="F80" s="42">
        <v>0.33999999999999997</v>
      </c>
      <c r="H80" s="38">
        <f t="shared" si="7"/>
        <v>34.113750000000003</v>
      </c>
    </row>
    <row r="81" spans="1:8" x14ac:dyDescent="0.25">
      <c r="A81" s="21">
        <v>2016</v>
      </c>
      <c r="B81" s="42">
        <v>93.75</v>
      </c>
      <c r="C81" s="40">
        <v>39</v>
      </c>
      <c r="E81" s="38">
        <f t="shared" si="6"/>
        <v>54.75</v>
      </c>
      <c r="F81" s="42">
        <v>0.36999999999999994</v>
      </c>
      <c r="H81" s="38">
        <f t="shared" si="7"/>
        <v>34.492500000000007</v>
      </c>
    </row>
    <row r="82" spans="1:8" x14ac:dyDescent="0.25">
      <c r="A82" s="21">
        <v>2017</v>
      </c>
      <c r="B82" s="42">
        <v>96.8125</v>
      </c>
      <c r="C82" s="40">
        <v>39</v>
      </c>
      <c r="E82" s="38">
        <f t="shared" si="6"/>
        <v>57.8125</v>
      </c>
      <c r="F82" s="42">
        <v>0.39999999999999991</v>
      </c>
      <c r="H82" s="38">
        <f t="shared" si="7"/>
        <v>34.687500000000007</v>
      </c>
    </row>
    <row r="83" spans="1:8" x14ac:dyDescent="0.25">
      <c r="A83" s="21">
        <v>2018</v>
      </c>
      <c r="B83" s="42">
        <v>99.875</v>
      </c>
      <c r="C83" s="40">
        <v>41</v>
      </c>
      <c r="E83" s="38">
        <f t="shared" si="6"/>
        <v>58.875</v>
      </c>
      <c r="F83" s="43">
        <v>0.43</v>
      </c>
      <c r="H83" s="38">
        <f t="shared" si="7"/>
        <v>33.558750000000003</v>
      </c>
    </row>
    <row r="84" spans="1:8" x14ac:dyDescent="0.25">
      <c r="A84" s="21">
        <v>2019</v>
      </c>
      <c r="B84" s="42">
        <v>102.9375</v>
      </c>
      <c r="C84" s="40">
        <v>43</v>
      </c>
      <c r="E84" s="38">
        <f t="shared" si="6"/>
        <v>59.9375</v>
      </c>
      <c r="F84" s="44">
        <v>0.43</v>
      </c>
      <c r="H84" s="38">
        <f t="shared" si="7"/>
        <v>34.164375000000007</v>
      </c>
    </row>
    <row r="85" spans="1:8" x14ac:dyDescent="0.25">
      <c r="A85" s="21">
        <v>2020</v>
      </c>
      <c r="B85" s="23">
        <v>106</v>
      </c>
      <c r="C85" s="40">
        <v>45</v>
      </c>
      <c r="E85" s="38">
        <f t="shared" si="6"/>
        <v>61</v>
      </c>
      <c r="F85" s="44">
        <v>0.43</v>
      </c>
      <c r="H85" s="38">
        <f t="shared" si="7"/>
        <v>34.770000000000003</v>
      </c>
    </row>
    <row r="86" spans="1:8" x14ac:dyDescent="0.25">
      <c r="A86" s="21">
        <v>2021</v>
      </c>
      <c r="B86" s="42">
        <v>107.8</v>
      </c>
      <c r="C86" s="40">
        <v>46.1</v>
      </c>
      <c r="E86" s="38">
        <f t="shared" si="6"/>
        <v>61.699999999999996</v>
      </c>
      <c r="F86" s="44">
        <v>0.43</v>
      </c>
      <c r="H86" s="38">
        <f t="shared" si="7"/>
        <v>35.169000000000004</v>
      </c>
    </row>
    <row r="87" spans="1:8" x14ac:dyDescent="0.25">
      <c r="A87" s="21">
        <v>2022</v>
      </c>
      <c r="B87" s="42">
        <v>109.6</v>
      </c>
      <c r="C87" s="40">
        <v>47.800000000000004</v>
      </c>
      <c r="E87" s="38">
        <f t="shared" si="6"/>
        <v>61.79999999999999</v>
      </c>
      <c r="F87" s="44">
        <v>0.43</v>
      </c>
      <c r="H87" s="38">
        <f t="shared" si="7"/>
        <v>35.225999999999999</v>
      </c>
    </row>
    <row r="88" spans="1:8" x14ac:dyDescent="0.25">
      <c r="A88" s="21">
        <v>2023</v>
      </c>
      <c r="B88" s="42">
        <v>111.39999999999999</v>
      </c>
      <c r="C88" s="40">
        <v>49.562689804772241</v>
      </c>
      <c r="E88" s="38">
        <f t="shared" si="6"/>
        <v>61.837310195227751</v>
      </c>
      <c r="F88" s="44">
        <v>0.43</v>
      </c>
      <c r="H88" s="38">
        <f t="shared" si="7"/>
        <v>35.247266811279822</v>
      </c>
    </row>
    <row r="89" spans="1:8" x14ac:dyDescent="0.25">
      <c r="A89" s="21">
        <v>2024</v>
      </c>
      <c r="B89" s="42">
        <v>113.19999999999999</v>
      </c>
      <c r="C89" s="40">
        <v>51.39038118585929</v>
      </c>
      <c r="E89" s="38">
        <f t="shared" si="6"/>
        <v>61.809618814140698</v>
      </c>
      <c r="F89" s="44">
        <v>0.43</v>
      </c>
      <c r="H89" s="38">
        <f t="shared" si="7"/>
        <v>35.2314827240602</v>
      </c>
    </row>
    <row r="90" spans="1:8" x14ac:dyDescent="0.25">
      <c r="A90" s="21">
        <v>2025</v>
      </c>
      <c r="B90" s="23">
        <v>115</v>
      </c>
      <c r="C90" s="40">
        <v>53.285471164513538</v>
      </c>
      <c r="E90" s="38">
        <f t="shared" si="6"/>
        <v>61.714528835486462</v>
      </c>
      <c r="F90" s="44">
        <v>0.43</v>
      </c>
      <c r="H90" s="38">
        <f t="shared" si="7"/>
        <v>35.17728143622729</v>
      </c>
    </row>
    <row r="91" spans="1:8" x14ac:dyDescent="0.25">
      <c r="A91" s="21">
        <v>2026</v>
      </c>
      <c r="B91" s="42">
        <v>116.6</v>
      </c>
      <c r="C91" s="40">
        <v>55.250445155395816</v>
      </c>
      <c r="E91" s="38">
        <f t="shared" si="6"/>
        <v>61.349554844604178</v>
      </c>
      <c r="F91" s="44">
        <v>0.43</v>
      </c>
      <c r="H91" s="38">
        <f t="shared" si="7"/>
        <v>34.969246261424388</v>
      </c>
    </row>
    <row r="92" spans="1:8" x14ac:dyDescent="0.25">
      <c r="A92" s="21">
        <v>2027</v>
      </c>
      <c r="B92" s="42">
        <v>118.19999999999999</v>
      </c>
      <c r="C92" s="40">
        <v>57.287880226202169</v>
      </c>
      <c r="E92" s="38">
        <f t="shared" si="6"/>
        <v>60.912119773797819</v>
      </c>
      <c r="F92" s="44">
        <v>0.43</v>
      </c>
      <c r="H92" s="38">
        <f t="shared" si="7"/>
        <v>34.71990827106476</v>
      </c>
    </row>
    <row r="93" spans="1:8" x14ac:dyDescent="0.25">
      <c r="A93" s="21">
        <v>2028</v>
      </c>
      <c r="B93" s="42">
        <v>119.79999999999998</v>
      </c>
      <c r="C93" s="40">
        <v>59.400448477493789</v>
      </c>
      <c r="E93" s="38">
        <f t="shared" si="6"/>
        <v>60.399551522506194</v>
      </c>
      <c r="F93" s="44">
        <v>0.43</v>
      </c>
      <c r="H93" s="38">
        <f t="shared" si="7"/>
        <v>34.427744367828531</v>
      </c>
    </row>
    <row r="94" spans="1:8" x14ac:dyDescent="0.25">
      <c r="A94" s="21">
        <v>2029</v>
      </c>
      <c r="B94" s="42">
        <v>121.39999999999998</v>
      </c>
      <c r="C94" s="40">
        <v>61.59092054716276</v>
      </c>
      <c r="E94" s="38">
        <f t="shared" si="6"/>
        <v>59.809079452837217</v>
      </c>
      <c r="F94" s="44">
        <v>0.43</v>
      </c>
      <c r="H94" s="38">
        <f t="shared" si="7"/>
        <v>34.091175288117221</v>
      </c>
    </row>
    <row r="95" spans="1:8" x14ac:dyDescent="0.25">
      <c r="A95" s="21">
        <v>2030</v>
      </c>
      <c r="B95" s="23">
        <v>123</v>
      </c>
      <c r="C95" s="40">
        <v>63.862169244129717</v>
      </c>
      <c r="E95" s="38">
        <f t="shared" si="6"/>
        <v>59.137830755870283</v>
      </c>
      <c r="F95" s="44">
        <v>0.43</v>
      </c>
      <c r="H95" s="38">
        <f t="shared" si="7"/>
        <v>33.708563530846064</v>
      </c>
    </row>
    <row r="96" spans="1:8" x14ac:dyDescent="0.25">
      <c r="A96" s="21">
        <v>2031</v>
      </c>
      <c r="B96" s="42">
        <v>124.8</v>
      </c>
      <c r="C96" s="24">
        <v>66.093029627447677</v>
      </c>
      <c r="E96" s="38">
        <f t="shared" si="6"/>
        <v>58.70697037255232</v>
      </c>
      <c r="F96" s="44">
        <v>0.43</v>
      </c>
      <c r="H96" s="38">
        <f t="shared" si="7"/>
        <v>33.462973112354824</v>
      </c>
    </row>
    <row r="97" spans="1:8" x14ac:dyDescent="0.25">
      <c r="A97" s="21">
        <v>2032</v>
      </c>
      <c r="B97" s="42">
        <v>126.6</v>
      </c>
      <c r="C97" s="24">
        <v>68.323890010765638</v>
      </c>
      <c r="E97" s="38">
        <f t="shared" si="6"/>
        <v>58.276109989234357</v>
      </c>
      <c r="F97" s="44">
        <v>0.43</v>
      </c>
      <c r="H97" s="38">
        <f t="shared" si="7"/>
        <v>33.217382693863584</v>
      </c>
    </row>
    <row r="98" spans="1:8" x14ac:dyDescent="0.25">
      <c r="A98" s="21">
        <v>2033</v>
      </c>
      <c r="B98" s="42">
        <v>128.4</v>
      </c>
      <c r="C98" s="24">
        <v>70.554750394083598</v>
      </c>
      <c r="E98" s="38">
        <f t="shared" si="6"/>
        <v>57.845249605916408</v>
      </c>
      <c r="F98" s="44">
        <v>0.43</v>
      </c>
      <c r="H98" s="38">
        <f t="shared" si="7"/>
        <v>32.971792275372358</v>
      </c>
    </row>
    <row r="99" spans="1:8" x14ac:dyDescent="0.25">
      <c r="A99" s="21">
        <v>2034</v>
      </c>
      <c r="B99" s="42">
        <v>130.20000000000002</v>
      </c>
      <c r="C99" s="24">
        <v>72.785610777401558</v>
      </c>
      <c r="E99" s="38">
        <f t="shared" si="6"/>
        <v>57.414389222598459</v>
      </c>
      <c r="F99" s="44">
        <v>0.43</v>
      </c>
      <c r="H99" s="38">
        <f t="shared" si="7"/>
        <v>32.726201856881126</v>
      </c>
    </row>
    <row r="100" spans="1:8" x14ac:dyDescent="0.25">
      <c r="A100" s="21">
        <v>2035</v>
      </c>
      <c r="B100" s="42">
        <v>132</v>
      </c>
      <c r="C100" s="24">
        <v>75.016471160719519</v>
      </c>
      <c r="E100" s="38">
        <f t="shared" si="6"/>
        <v>56.983528839280481</v>
      </c>
      <c r="F100" s="44">
        <v>0.43</v>
      </c>
      <c r="H100" s="38">
        <f t="shared" si="7"/>
        <v>32.480611438389879</v>
      </c>
    </row>
    <row r="103" spans="1:8" ht="18.75" x14ac:dyDescent="0.3">
      <c r="A103" s="19" t="s">
        <v>76</v>
      </c>
    </row>
    <row r="105" spans="1:8" x14ac:dyDescent="0.25">
      <c r="A105" s="20" t="s">
        <v>57</v>
      </c>
      <c r="B105" s="20" t="s">
        <v>0</v>
      </c>
      <c r="C105" s="20" t="s">
        <v>7</v>
      </c>
    </row>
    <row r="106" spans="1:8" x14ac:dyDescent="0.25">
      <c r="A106" s="20" t="s">
        <v>58</v>
      </c>
      <c r="B106" s="20" t="s">
        <v>1</v>
      </c>
      <c r="C106" s="20" t="s">
        <v>8</v>
      </c>
      <c r="E106" s="20" t="s">
        <v>9</v>
      </c>
      <c r="F106" s="20" t="s">
        <v>10</v>
      </c>
      <c r="H106" s="20" t="s">
        <v>12</v>
      </c>
    </row>
    <row r="107" spans="1:8" x14ac:dyDescent="0.25">
      <c r="A107" s="21" t="s">
        <v>3</v>
      </c>
      <c r="B107" s="21" t="s">
        <v>59</v>
      </c>
      <c r="C107" s="21" t="s">
        <v>59</v>
      </c>
      <c r="E107" s="21" t="s">
        <v>59</v>
      </c>
      <c r="F107" s="21" t="s">
        <v>11</v>
      </c>
      <c r="H107" s="21" t="s">
        <v>59</v>
      </c>
    </row>
    <row r="108" spans="1:8" x14ac:dyDescent="0.25">
      <c r="A108" s="21">
        <v>2013</v>
      </c>
      <c r="B108" s="21"/>
      <c r="C108" s="21"/>
      <c r="E108" s="21"/>
      <c r="F108" s="43">
        <v>0.28000000000000003</v>
      </c>
      <c r="H108" s="21"/>
    </row>
    <row r="109" spans="1:8" x14ac:dyDescent="0.25">
      <c r="A109" s="21">
        <v>2014</v>
      </c>
      <c r="B109" s="42">
        <v>95.366666666666674</v>
      </c>
      <c r="C109" s="40">
        <v>39</v>
      </c>
      <c r="E109" s="38">
        <f t="shared" ref="E109:E130" si="8">B109-C109</f>
        <v>56.366666666666674</v>
      </c>
      <c r="F109" s="42">
        <v>0.31</v>
      </c>
      <c r="H109" s="38">
        <f t="shared" ref="H109:H130" si="9">(1-F109)*E109</f>
        <v>38.893000000000001</v>
      </c>
    </row>
    <row r="110" spans="1:8" x14ac:dyDescent="0.25">
      <c r="A110" s="21">
        <v>2015</v>
      </c>
      <c r="B110" s="42">
        <v>102.3</v>
      </c>
      <c r="C110" s="40">
        <v>39</v>
      </c>
      <c r="E110" s="38">
        <f t="shared" si="8"/>
        <v>63.3</v>
      </c>
      <c r="F110" s="42">
        <v>0.33999999999999997</v>
      </c>
      <c r="H110" s="38">
        <f t="shared" si="9"/>
        <v>41.777999999999999</v>
      </c>
    </row>
    <row r="111" spans="1:8" x14ac:dyDescent="0.25">
      <c r="A111" s="21">
        <v>2016</v>
      </c>
      <c r="B111" s="42">
        <v>107.64999999999999</v>
      </c>
      <c r="C111" s="40">
        <v>39</v>
      </c>
      <c r="E111" s="38">
        <f t="shared" si="8"/>
        <v>68.649999999999991</v>
      </c>
      <c r="F111" s="42">
        <v>0.36999999999999994</v>
      </c>
      <c r="H111" s="38">
        <f t="shared" si="9"/>
        <v>43.249500000000005</v>
      </c>
    </row>
    <row r="112" spans="1:8" x14ac:dyDescent="0.25">
      <c r="A112" s="21">
        <v>2017</v>
      </c>
      <c r="B112" s="42">
        <v>112.99999999999999</v>
      </c>
      <c r="C112" s="40">
        <v>39</v>
      </c>
      <c r="E112" s="38">
        <f t="shared" si="8"/>
        <v>73.999999999999986</v>
      </c>
      <c r="F112" s="42">
        <v>0.39999999999999991</v>
      </c>
      <c r="H112" s="38">
        <f t="shared" si="9"/>
        <v>44.4</v>
      </c>
    </row>
    <row r="113" spans="1:8" x14ac:dyDescent="0.25">
      <c r="A113" s="21">
        <v>2018</v>
      </c>
      <c r="B113" s="42">
        <v>118.34999999999998</v>
      </c>
      <c r="C113" s="40">
        <v>41</v>
      </c>
      <c r="E113" s="38">
        <f t="shared" si="8"/>
        <v>77.34999999999998</v>
      </c>
      <c r="F113" s="43">
        <v>0.43</v>
      </c>
      <c r="H113" s="38">
        <f t="shared" si="9"/>
        <v>44.089499999999994</v>
      </c>
    </row>
    <row r="114" spans="1:8" x14ac:dyDescent="0.25">
      <c r="A114" s="21">
        <v>2019</v>
      </c>
      <c r="B114" s="42">
        <v>123.69999999999997</v>
      </c>
      <c r="C114" s="40">
        <v>43</v>
      </c>
      <c r="E114" s="38">
        <f t="shared" si="8"/>
        <v>80.699999999999974</v>
      </c>
      <c r="F114" s="44">
        <v>0.43</v>
      </c>
      <c r="H114" s="38">
        <f t="shared" si="9"/>
        <v>45.998999999999988</v>
      </c>
    </row>
    <row r="115" spans="1:8" x14ac:dyDescent="0.25">
      <c r="A115" s="21">
        <v>2020</v>
      </c>
      <c r="B115" s="23">
        <v>124.3</v>
      </c>
      <c r="C115" s="40">
        <v>45</v>
      </c>
      <c r="E115" s="38">
        <f t="shared" si="8"/>
        <v>79.3</v>
      </c>
      <c r="F115" s="44">
        <v>0.43</v>
      </c>
      <c r="H115" s="38">
        <f t="shared" si="9"/>
        <v>45.201000000000001</v>
      </c>
    </row>
    <row r="116" spans="1:8" x14ac:dyDescent="0.25">
      <c r="A116" s="21">
        <v>2021</v>
      </c>
      <c r="B116" s="42">
        <v>128.04</v>
      </c>
      <c r="C116" s="40">
        <v>46.1</v>
      </c>
      <c r="E116" s="38">
        <f t="shared" si="8"/>
        <v>81.94</v>
      </c>
      <c r="F116" s="44">
        <v>0.43</v>
      </c>
      <c r="H116" s="38">
        <f t="shared" si="9"/>
        <v>46.705800000000004</v>
      </c>
    </row>
    <row r="117" spans="1:8" x14ac:dyDescent="0.25">
      <c r="A117" s="21">
        <v>2022</v>
      </c>
      <c r="B117" s="42">
        <v>131.78</v>
      </c>
      <c r="C117" s="40">
        <v>47.800000000000004</v>
      </c>
      <c r="E117" s="38">
        <f t="shared" si="8"/>
        <v>83.97999999999999</v>
      </c>
      <c r="F117" s="44">
        <v>0.43</v>
      </c>
      <c r="H117" s="38">
        <f t="shared" si="9"/>
        <v>47.868600000000001</v>
      </c>
    </row>
    <row r="118" spans="1:8" x14ac:dyDescent="0.25">
      <c r="A118" s="21">
        <v>2023</v>
      </c>
      <c r="B118" s="42">
        <v>135.52000000000001</v>
      </c>
      <c r="C118" s="40">
        <v>49.562689804772241</v>
      </c>
      <c r="E118" s="38">
        <f t="shared" si="8"/>
        <v>85.957310195227763</v>
      </c>
      <c r="F118" s="44">
        <v>0.43</v>
      </c>
      <c r="H118" s="38">
        <f t="shared" si="9"/>
        <v>48.995666811279833</v>
      </c>
    </row>
    <row r="119" spans="1:8" x14ac:dyDescent="0.25">
      <c r="A119" s="21">
        <v>2024</v>
      </c>
      <c r="B119" s="42">
        <v>139.26000000000002</v>
      </c>
      <c r="C119" s="40">
        <v>51.39038118585929</v>
      </c>
      <c r="E119" s="38">
        <f t="shared" si="8"/>
        <v>87.869618814140722</v>
      </c>
      <c r="F119" s="44">
        <v>0.43</v>
      </c>
      <c r="H119" s="38">
        <f t="shared" si="9"/>
        <v>50.08568272406022</v>
      </c>
    </row>
    <row r="120" spans="1:8" x14ac:dyDescent="0.25">
      <c r="A120" s="21">
        <v>2025</v>
      </c>
      <c r="B120" s="23">
        <v>143</v>
      </c>
      <c r="C120" s="40">
        <v>53.285471164513538</v>
      </c>
      <c r="E120" s="38">
        <f t="shared" si="8"/>
        <v>89.714528835486462</v>
      </c>
      <c r="F120" s="44">
        <v>0.43</v>
      </c>
      <c r="H120" s="38">
        <f t="shared" si="9"/>
        <v>51.13728143622729</v>
      </c>
    </row>
    <row r="121" spans="1:8" x14ac:dyDescent="0.25">
      <c r="A121" s="21">
        <v>2026</v>
      </c>
      <c r="B121" s="42">
        <v>146.52000000000001</v>
      </c>
      <c r="C121" s="40">
        <v>55.250445155395816</v>
      </c>
      <c r="E121" s="38">
        <f t="shared" si="8"/>
        <v>91.269554844604187</v>
      </c>
      <c r="F121" s="44">
        <v>0.43</v>
      </c>
      <c r="H121" s="38">
        <f t="shared" si="9"/>
        <v>52.023646261424389</v>
      </c>
    </row>
    <row r="122" spans="1:8" x14ac:dyDescent="0.25">
      <c r="A122" s="21">
        <v>2027</v>
      </c>
      <c r="B122" s="42">
        <v>150.04000000000002</v>
      </c>
      <c r="C122" s="40">
        <v>57.287880226202169</v>
      </c>
      <c r="E122" s="38">
        <f t="shared" si="8"/>
        <v>92.752119773797858</v>
      </c>
      <c r="F122" s="44">
        <v>0.43</v>
      </c>
      <c r="H122" s="38">
        <f t="shared" si="9"/>
        <v>52.868708271064783</v>
      </c>
    </row>
    <row r="123" spans="1:8" x14ac:dyDescent="0.25">
      <c r="A123" s="21">
        <v>2028</v>
      </c>
      <c r="B123" s="42">
        <v>153.56000000000003</v>
      </c>
      <c r="C123" s="40">
        <v>59.400448477493789</v>
      </c>
      <c r="E123" s="38">
        <f t="shared" si="8"/>
        <v>94.159551522506234</v>
      </c>
      <c r="F123" s="44">
        <v>0.43</v>
      </c>
      <c r="H123" s="38">
        <f t="shared" si="9"/>
        <v>53.670944367828561</v>
      </c>
    </row>
    <row r="124" spans="1:8" x14ac:dyDescent="0.25">
      <c r="A124" s="21">
        <v>2029</v>
      </c>
      <c r="B124" s="42">
        <v>157.08000000000004</v>
      </c>
      <c r="C124" s="40">
        <v>61.59092054716276</v>
      </c>
      <c r="E124" s="38">
        <f t="shared" si="8"/>
        <v>95.489079452837274</v>
      </c>
      <c r="F124" s="44">
        <v>0.43</v>
      </c>
      <c r="H124" s="38">
        <f t="shared" si="9"/>
        <v>54.428775288117251</v>
      </c>
    </row>
    <row r="125" spans="1:8" x14ac:dyDescent="0.25">
      <c r="A125" s="21">
        <v>2030</v>
      </c>
      <c r="B125" s="23">
        <v>160.6</v>
      </c>
      <c r="C125" s="40">
        <v>63.862169244129717</v>
      </c>
      <c r="E125" s="38">
        <f t="shared" si="8"/>
        <v>96.737830755870277</v>
      </c>
      <c r="F125" s="44">
        <v>0.43</v>
      </c>
      <c r="H125" s="38">
        <f t="shared" si="9"/>
        <v>55.140563530846066</v>
      </c>
    </row>
    <row r="126" spans="1:8" x14ac:dyDescent="0.25">
      <c r="A126" s="21">
        <v>2031</v>
      </c>
      <c r="B126" s="42">
        <v>164.11999999999995</v>
      </c>
      <c r="C126" s="24">
        <v>66.093029627447677</v>
      </c>
      <c r="E126" s="38">
        <f t="shared" si="8"/>
        <v>98.02697037255227</v>
      </c>
      <c r="F126" s="44">
        <v>0.43</v>
      </c>
      <c r="H126" s="38">
        <f t="shared" si="9"/>
        <v>55.875373112354801</v>
      </c>
    </row>
    <row r="127" spans="1:8" x14ac:dyDescent="0.25">
      <c r="A127" s="21">
        <v>2032</v>
      </c>
      <c r="B127" s="42">
        <v>167.6399999999999</v>
      </c>
      <c r="C127" s="24">
        <v>68.323890010765638</v>
      </c>
      <c r="E127" s="38">
        <f t="shared" si="8"/>
        <v>99.316109989234263</v>
      </c>
      <c r="F127" s="44">
        <v>0.43</v>
      </c>
      <c r="H127" s="38">
        <f t="shared" si="9"/>
        <v>56.610182693863536</v>
      </c>
    </row>
    <row r="128" spans="1:8" x14ac:dyDescent="0.25">
      <c r="A128" s="21">
        <v>2033</v>
      </c>
      <c r="B128" s="42">
        <v>171.15999999999985</v>
      </c>
      <c r="C128" s="24">
        <v>70.554750394083598</v>
      </c>
      <c r="E128" s="38">
        <f t="shared" si="8"/>
        <v>100.60524960591626</v>
      </c>
      <c r="F128" s="44">
        <v>0.43</v>
      </c>
      <c r="H128" s="38">
        <f t="shared" si="9"/>
        <v>57.34499227537227</v>
      </c>
    </row>
    <row r="129" spans="1:8" x14ac:dyDescent="0.25">
      <c r="A129" s="21">
        <v>2034</v>
      </c>
      <c r="B129" s="42">
        <v>174.67999999999981</v>
      </c>
      <c r="C129" s="24">
        <v>72.785610777401558</v>
      </c>
      <c r="E129" s="38">
        <f t="shared" si="8"/>
        <v>101.89438922259825</v>
      </c>
      <c r="F129" s="44">
        <v>0.43</v>
      </c>
      <c r="H129" s="38">
        <f t="shared" si="9"/>
        <v>58.079801856881005</v>
      </c>
    </row>
    <row r="130" spans="1:8" x14ac:dyDescent="0.25">
      <c r="A130" s="21">
        <v>2035</v>
      </c>
      <c r="B130" s="42">
        <v>178.19999999999976</v>
      </c>
      <c r="C130" s="24">
        <v>75.016471160719519</v>
      </c>
      <c r="E130" s="38">
        <f t="shared" si="8"/>
        <v>103.18352883928024</v>
      </c>
      <c r="F130" s="44">
        <v>0.43</v>
      </c>
      <c r="H130" s="38">
        <f t="shared" si="9"/>
        <v>58.814611438389747</v>
      </c>
    </row>
  </sheetData>
  <sheetProtection password="DEC9" sheet="1" objects="1" scenario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2:V79"/>
  <sheetViews>
    <sheetView zoomScale="115" zoomScaleNormal="115" workbookViewId="0"/>
  </sheetViews>
  <sheetFormatPr baseColWidth="10" defaultColWidth="9.140625" defaultRowHeight="15" x14ac:dyDescent="0.25"/>
  <cols>
    <col min="3" max="3" width="25.42578125" customWidth="1"/>
    <col min="4" max="4" width="12.7109375" customWidth="1"/>
    <col min="5" max="5" width="9.7109375" customWidth="1"/>
    <col min="6" max="6" width="16.140625" customWidth="1"/>
    <col min="7" max="7" width="19.28515625" customWidth="1"/>
    <col min="8" max="8" width="16" customWidth="1"/>
    <col min="9" max="9" width="16.140625" customWidth="1"/>
    <col min="10" max="10" width="19.7109375" customWidth="1"/>
    <col min="15" max="15" width="10.28515625" customWidth="1"/>
    <col min="16" max="16" width="8.5703125" bestFit="1" customWidth="1"/>
    <col min="26" max="26" width="16.42578125" customWidth="1"/>
    <col min="28" max="28" width="13.85546875" customWidth="1"/>
    <col min="41" max="41" width="11.140625" customWidth="1"/>
  </cols>
  <sheetData>
    <row r="2" spans="2:19" ht="18.75" x14ac:dyDescent="0.3">
      <c r="B2" s="19" t="s">
        <v>61</v>
      </c>
      <c r="E2" s="19" t="s">
        <v>62</v>
      </c>
      <c r="H2" s="19" t="s">
        <v>63</v>
      </c>
    </row>
    <row r="4" spans="2:19" ht="29.25" customHeight="1" x14ac:dyDescent="0.25">
      <c r="B4" s="20" t="s">
        <v>57</v>
      </c>
      <c r="C4" s="28" t="s">
        <v>60</v>
      </c>
      <c r="D4" s="18"/>
      <c r="E4" s="20" t="s">
        <v>57</v>
      </c>
      <c r="F4" s="25" t="s">
        <v>60</v>
      </c>
      <c r="H4" s="20" t="s">
        <v>57</v>
      </c>
      <c r="I4" s="28" t="s">
        <v>60</v>
      </c>
      <c r="Q4" s="18"/>
      <c r="R4" s="18"/>
      <c r="S4" s="18"/>
    </row>
    <row r="5" spans="2:19" ht="49.5" customHeight="1" x14ac:dyDescent="0.25">
      <c r="B5" s="20" t="s">
        <v>58</v>
      </c>
      <c r="C5" s="28" t="s">
        <v>73</v>
      </c>
      <c r="D5" s="18"/>
      <c r="E5" s="20" t="s">
        <v>58</v>
      </c>
      <c r="F5" s="41" t="s">
        <v>84</v>
      </c>
      <c r="H5" s="20" t="s">
        <v>58</v>
      </c>
      <c r="I5" s="28" t="s">
        <v>74</v>
      </c>
      <c r="Q5" s="18"/>
      <c r="R5" s="18"/>
      <c r="S5" s="18"/>
    </row>
    <row r="6" spans="2:19" x14ac:dyDescent="0.25">
      <c r="B6" s="21" t="s">
        <v>3</v>
      </c>
      <c r="C6" s="21" t="s">
        <v>59</v>
      </c>
      <c r="E6" s="21" t="s">
        <v>3</v>
      </c>
      <c r="F6" s="21" t="s">
        <v>59</v>
      </c>
      <c r="H6" s="21" t="s">
        <v>3</v>
      </c>
      <c r="I6" s="21" t="s">
        <v>59</v>
      </c>
    </row>
    <row r="7" spans="2:19" x14ac:dyDescent="0.25">
      <c r="B7" s="30">
        <v>2013</v>
      </c>
      <c r="C7" s="21"/>
      <c r="E7" s="30">
        <v>2013</v>
      </c>
      <c r="F7" s="21"/>
      <c r="H7" s="27">
        <v>2013</v>
      </c>
      <c r="I7" s="21"/>
    </row>
    <row r="8" spans="2:19" x14ac:dyDescent="0.25">
      <c r="B8" s="30">
        <v>2014</v>
      </c>
      <c r="C8" s="29">
        <v>59</v>
      </c>
      <c r="D8" s="1"/>
      <c r="E8" s="30">
        <v>2014</v>
      </c>
      <c r="F8" s="29">
        <f>AVERAGE(LNG!C8,LNG!I8)</f>
        <v>96.454999999999998</v>
      </c>
      <c r="H8" s="27">
        <v>2014</v>
      </c>
      <c r="I8" s="29">
        <f t="shared" ref="I8:I29" si="0">N57+P57+Q57+S57+T57+V57</f>
        <v>133.91</v>
      </c>
      <c r="K8" s="1"/>
    </row>
    <row r="9" spans="2:19" x14ac:dyDescent="0.25">
      <c r="B9" s="30">
        <v>2015</v>
      </c>
      <c r="C9" s="29">
        <v>59</v>
      </c>
      <c r="D9" s="1"/>
      <c r="E9" s="30">
        <v>2015</v>
      </c>
      <c r="F9" s="29">
        <f>AVERAGE(LNG!C9,LNG!I9)</f>
        <v>99.037142857142854</v>
      </c>
      <c r="H9" s="27">
        <v>2015</v>
      </c>
      <c r="I9" s="29">
        <f t="shared" si="0"/>
        <v>139.07428571428571</v>
      </c>
      <c r="K9" s="1"/>
    </row>
    <row r="10" spans="2:19" x14ac:dyDescent="0.25">
      <c r="B10" s="30">
        <v>2016</v>
      </c>
      <c r="C10" s="29">
        <v>59</v>
      </c>
      <c r="D10" s="1"/>
      <c r="E10" s="30">
        <v>2016</v>
      </c>
      <c r="F10" s="29">
        <f>AVERAGE(LNG!C10,LNG!I10)</f>
        <v>101.61928571428572</v>
      </c>
      <c r="H10" s="27">
        <v>2016</v>
      </c>
      <c r="I10" s="29">
        <f t="shared" si="0"/>
        <v>144.23857142857145</v>
      </c>
      <c r="K10" s="1"/>
    </row>
    <row r="11" spans="2:19" x14ac:dyDescent="0.25">
      <c r="B11" s="30">
        <v>2017</v>
      </c>
      <c r="C11" s="29">
        <v>59</v>
      </c>
      <c r="D11" s="1"/>
      <c r="E11" s="30">
        <v>2017</v>
      </c>
      <c r="F11" s="29">
        <f>AVERAGE(LNG!C11,LNG!I11)</f>
        <v>104.20142857142858</v>
      </c>
      <c r="H11" s="27">
        <v>2017</v>
      </c>
      <c r="I11" s="29">
        <f t="shared" si="0"/>
        <v>149.40285714285716</v>
      </c>
      <c r="K11" s="1"/>
    </row>
    <row r="12" spans="2:19" x14ac:dyDescent="0.25">
      <c r="B12" s="30">
        <v>2018</v>
      </c>
      <c r="C12" s="29">
        <v>59</v>
      </c>
      <c r="D12" s="1"/>
      <c r="E12" s="30">
        <v>2018</v>
      </c>
      <c r="F12" s="29">
        <f>AVERAGE(LNG!C12,LNG!I12)</f>
        <v>106.78357142857143</v>
      </c>
      <c r="H12" s="27">
        <v>2018</v>
      </c>
      <c r="I12" s="29">
        <f t="shared" si="0"/>
        <v>154.56714285714287</v>
      </c>
      <c r="K12" s="1"/>
    </row>
    <row r="13" spans="2:19" x14ac:dyDescent="0.25">
      <c r="B13" s="30">
        <v>2019</v>
      </c>
      <c r="C13" s="29">
        <v>59</v>
      </c>
      <c r="D13" s="1"/>
      <c r="E13" s="30">
        <v>2019</v>
      </c>
      <c r="F13" s="29">
        <f>AVERAGE(LNG!C13,LNG!I13)</f>
        <v>109.36571428571429</v>
      </c>
      <c r="H13" s="27">
        <v>2019</v>
      </c>
      <c r="I13" s="29">
        <f t="shared" si="0"/>
        <v>159.73142857142858</v>
      </c>
      <c r="K13" s="1"/>
    </row>
    <row r="14" spans="2:19" x14ac:dyDescent="0.25">
      <c r="B14" s="30">
        <v>2020</v>
      </c>
      <c r="C14" s="29">
        <v>59</v>
      </c>
      <c r="D14" s="1"/>
      <c r="E14" s="30">
        <v>2020</v>
      </c>
      <c r="F14" s="29">
        <f>AVERAGE(LNG!C14,LNG!I14)</f>
        <v>111.94785714285715</v>
      </c>
      <c r="H14" s="27">
        <v>2020</v>
      </c>
      <c r="I14" s="29">
        <f t="shared" si="0"/>
        <v>164.89571428571429</v>
      </c>
      <c r="K14" s="1"/>
    </row>
    <row r="15" spans="2:19" x14ac:dyDescent="0.25">
      <c r="B15" s="30">
        <v>2021</v>
      </c>
      <c r="C15" s="29">
        <v>59</v>
      </c>
      <c r="D15" s="1"/>
      <c r="E15" s="30">
        <v>2021</v>
      </c>
      <c r="F15" s="29">
        <f>AVERAGE(LNG!C15,LNG!I15)</f>
        <v>114.53000000000002</v>
      </c>
      <c r="H15" s="27">
        <v>2021</v>
      </c>
      <c r="I15" s="29">
        <f t="shared" si="0"/>
        <v>170.06000000000003</v>
      </c>
      <c r="K15" s="1"/>
    </row>
    <row r="16" spans="2:19" x14ac:dyDescent="0.25">
      <c r="B16" s="30">
        <v>2022</v>
      </c>
      <c r="C16" s="29">
        <v>59</v>
      </c>
      <c r="D16" s="1"/>
      <c r="E16" s="30">
        <v>2022</v>
      </c>
      <c r="F16" s="29">
        <f>AVERAGE(LNG!C16,LNG!I16)</f>
        <v>117.11214285714287</v>
      </c>
      <c r="H16" s="27">
        <v>2022</v>
      </c>
      <c r="I16" s="29">
        <f t="shared" si="0"/>
        <v>175.22428571428574</v>
      </c>
      <c r="K16" s="1"/>
    </row>
    <row r="17" spans="2:17" x14ac:dyDescent="0.25">
      <c r="B17" s="30">
        <v>2023</v>
      </c>
      <c r="C17" s="29">
        <v>59</v>
      </c>
      <c r="D17" s="1"/>
      <c r="E17" s="30">
        <v>2023</v>
      </c>
      <c r="F17" s="29">
        <f>AVERAGE(LNG!C17,LNG!I17)</f>
        <v>119.69428571428573</v>
      </c>
      <c r="H17" s="27">
        <v>2023</v>
      </c>
      <c r="I17" s="29">
        <f t="shared" si="0"/>
        <v>180.38857142857145</v>
      </c>
      <c r="K17" s="1"/>
    </row>
    <row r="18" spans="2:17" x14ac:dyDescent="0.25">
      <c r="B18" s="30">
        <v>2024</v>
      </c>
      <c r="C18" s="29">
        <v>59</v>
      </c>
      <c r="D18" s="1"/>
      <c r="E18" s="30">
        <v>2024</v>
      </c>
      <c r="F18" s="29">
        <f>AVERAGE(LNG!C18,LNG!I18)</f>
        <v>122.27642857142857</v>
      </c>
      <c r="H18" s="27">
        <v>2024</v>
      </c>
      <c r="I18" s="29">
        <f t="shared" si="0"/>
        <v>185.55285714285714</v>
      </c>
      <c r="K18" s="1"/>
    </row>
    <row r="19" spans="2:17" x14ac:dyDescent="0.25">
      <c r="B19" s="30">
        <v>2025</v>
      </c>
      <c r="C19" s="29">
        <v>59</v>
      </c>
      <c r="D19" s="1"/>
      <c r="E19" s="30">
        <v>2025</v>
      </c>
      <c r="F19" s="29">
        <f>AVERAGE(LNG!C19,LNG!I19)</f>
        <v>124.85857142857145</v>
      </c>
      <c r="H19" s="27">
        <v>2025</v>
      </c>
      <c r="I19" s="29">
        <f t="shared" si="0"/>
        <v>190.7171428571429</v>
      </c>
      <c r="K19" s="1"/>
    </row>
    <row r="20" spans="2:17" x14ac:dyDescent="0.25">
      <c r="B20" s="30">
        <v>2026</v>
      </c>
      <c r="C20" s="29">
        <v>59</v>
      </c>
      <c r="D20" s="1"/>
      <c r="E20" s="30">
        <v>2026</v>
      </c>
      <c r="F20" s="29">
        <f>AVERAGE(LNG!C20,LNG!I20)</f>
        <v>127.44071428571431</v>
      </c>
      <c r="H20" s="27">
        <v>2026</v>
      </c>
      <c r="I20" s="29">
        <f t="shared" si="0"/>
        <v>195.88142857142861</v>
      </c>
      <c r="K20" s="1"/>
    </row>
    <row r="21" spans="2:17" x14ac:dyDescent="0.25">
      <c r="B21" s="30">
        <v>2027</v>
      </c>
      <c r="C21" s="29">
        <v>59</v>
      </c>
      <c r="D21" s="1"/>
      <c r="E21" s="30">
        <v>2027</v>
      </c>
      <c r="F21" s="29">
        <f>AVERAGE(LNG!C21,LNG!I21)</f>
        <v>130.02285714285716</v>
      </c>
      <c r="H21" s="27">
        <v>2027</v>
      </c>
      <c r="I21" s="29">
        <f t="shared" si="0"/>
        <v>201.04571428571433</v>
      </c>
      <c r="K21" s="1"/>
    </row>
    <row r="22" spans="2:17" x14ac:dyDescent="0.25">
      <c r="B22" s="30">
        <v>2028</v>
      </c>
      <c r="C22" s="29">
        <v>59</v>
      </c>
      <c r="D22" s="1"/>
      <c r="E22" s="30">
        <v>2028</v>
      </c>
      <c r="F22" s="29">
        <f>AVERAGE(LNG!C22,LNG!I22)</f>
        <v>132.60500000000002</v>
      </c>
      <c r="H22" s="27">
        <v>2028</v>
      </c>
      <c r="I22" s="29">
        <f t="shared" si="0"/>
        <v>206.21</v>
      </c>
      <c r="K22" s="1"/>
    </row>
    <row r="23" spans="2:17" x14ac:dyDescent="0.25">
      <c r="B23" s="30">
        <v>2029</v>
      </c>
      <c r="C23" s="29">
        <v>59</v>
      </c>
      <c r="D23" s="1"/>
      <c r="E23" s="30">
        <v>2029</v>
      </c>
      <c r="F23" s="29">
        <f>AVERAGE(LNG!C23,LNG!I23)</f>
        <v>135.18714285714287</v>
      </c>
      <c r="H23" s="27">
        <v>2029</v>
      </c>
      <c r="I23" s="29">
        <f t="shared" si="0"/>
        <v>211.37428571428575</v>
      </c>
      <c r="K23" s="1"/>
    </row>
    <row r="24" spans="2:17" x14ac:dyDescent="0.25">
      <c r="B24" s="30">
        <v>2030</v>
      </c>
      <c r="C24" s="29">
        <v>59</v>
      </c>
      <c r="D24" s="1"/>
      <c r="E24" s="30">
        <v>2030</v>
      </c>
      <c r="F24" s="29">
        <f>AVERAGE(LNG!C24,LNG!I24)</f>
        <v>137.76928571428573</v>
      </c>
      <c r="H24" s="27">
        <v>2030</v>
      </c>
      <c r="I24" s="29">
        <f t="shared" si="0"/>
        <v>216.53857142857146</v>
      </c>
      <c r="K24" s="1"/>
    </row>
    <row r="25" spans="2:17" x14ac:dyDescent="0.25">
      <c r="B25" s="30">
        <v>2031</v>
      </c>
      <c r="C25" s="29">
        <v>59</v>
      </c>
      <c r="D25" s="1"/>
      <c r="E25" s="30">
        <v>2031</v>
      </c>
      <c r="F25" s="29">
        <f>AVERAGE(LNG!C25,LNG!I25)</f>
        <v>140.35142857142861</v>
      </c>
      <c r="H25" s="27">
        <v>2031</v>
      </c>
      <c r="I25" s="29">
        <f t="shared" si="0"/>
        <v>221.70285714285723</v>
      </c>
      <c r="K25" s="1"/>
    </row>
    <row r="26" spans="2:17" x14ac:dyDescent="0.25">
      <c r="B26" s="30">
        <v>2032</v>
      </c>
      <c r="C26" s="29">
        <v>59</v>
      </c>
      <c r="D26" s="1"/>
      <c r="E26" s="30">
        <v>2032</v>
      </c>
      <c r="F26" s="29">
        <f>AVERAGE(LNG!C26,LNG!I26)</f>
        <v>142.93357142857144</v>
      </c>
      <c r="H26" s="27">
        <v>2032</v>
      </c>
      <c r="I26" s="29">
        <f t="shared" si="0"/>
        <v>226.86714285714288</v>
      </c>
      <c r="K26" s="1"/>
    </row>
    <row r="27" spans="2:17" x14ac:dyDescent="0.25">
      <c r="B27" s="30">
        <v>2033</v>
      </c>
      <c r="C27" s="29">
        <v>59</v>
      </c>
      <c r="D27" s="1"/>
      <c r="E27" s="30">
        <v>2033</v>
      </c>
      <c r="F27" s="29">
        <f>AVERAGE(LNG!C27,LNG!I27)</f>
        <v>145.5157142857143</v>
      </c>
      <c r="H27" s="27">
        <v>2033</v>
      </c>
      <c r="I27" s="29">
        <f t="shared" si="0"/>
        <v>232.03142857142862</v>
      </c>
      <c r="K27" s="1"/>
    </row>
    <row r="28" spans="2:17" x14ac:dyDescent="0.25">
      <c r="B28" s="30">
        <v>2034</v>
      </c>
      <c r="C28" s="29">
        <v>59</v>
      </c>
      <c r="D28" s="1"/>
      <c r="E28" s="30">
        <v>2034</v>
      </c>
      <c r="F28" s="29">
        <f>AVERAGE(LNG!C28,LNG!I28)</f>
        <v>148.09785714285721</v>
      </c>
      <c r="H28" s="27">
        <v>2034</v>
      </c>
      <c r="I28" s="29">
        <f t="shared" si="0"/>
        <v>237.19571428571439</v>
      </c>
      <c r="K28" s="1"/>
    </row>
    <row r="29" spans="2:17" x14ac:dyDescent="0.25">
      <c r="B29" s="30">
        <v>2035</v>
      </c>
      <c r="C29" s="29">
        <v>59</v>
      </c>
      <c r="D29" s="1"/>
      <c r="E29" s="30">
        <v>2035</v>
      </c>
      <c r="F29" s="29">
        <f>AVERAGE(LNG!C29,LNG!I29)</f>
        <v>150.68</v>
      </c>
      <c r="H29" s="27">
        <v>2035</v>
      </c>
      <c r="I29" s="29">
        <f t="shared" si="0"/>
        <v>242.36</v>
      </c>
      <c r="K29" s="1"/>
    </row>
    <row r="30" spans="2:17" x14ac:dyDescent="0.25">
      <c r="D30" s="1"/>
      <c r="Q30" s="1"/>
    </row>
    <row r="31" spans="2:17" x14ac:dyDescent="0.25">
      <c r="D31" s="1"/>
    </row>
    <row r="33" spans="1:5" x14ac:dyDescent="0.25">
      <c r="A33" t="s">
        <v>64</v>
      </c>
    </row>
    <row r="34" spans="1:5" x14ac:dyDescent="0.25">
      <c r="B34" t="s">
        <v>4</v>
      </c>
    </row>
    <row r="35" spans="1:5" x14ac:dyDescent="0.25">
      <c r="B35" s="2" t="s">
        <v>5</v>
      </c>
      <c r="C35" s="2"/>
    </row>
    <row r="36" spans="1:5" x14ac:dyDescent="0.25">
      <c r="B36" s="3" t="s">
        <v>6</v>
      </c>
      <c r="C36" s="3"/>
    </row>
    <row r="37" spans="1:5" x14ac:dyDescent="0.25">
      <c r="B37" s="4" t="s">
        <v>14</v>
      </c>
      <c r="C37" s="4"/>
    </row>
    <row r="40" spans="1:5" ht="18.75" x14ac:dyDescent="0.3">
      <c r="A40" s="19" t="s">
        <v>75</v>
      </c>
    </row>
    <row r="42" spans="1:5" x14ac:dyDescent="0.25">
      <c r="C42" t="s">
        <v>39</v>
      </c>
    </row>
    <row r="43" spans="1:5" x14ac:dyDescent="0.25">
      <c r="C43">
        <v>2011</v>
      </c>
      <c r="D43">
        <v>2012</v>
      </c>
      <c r="E43">
        <v>2013</v>
      </c>
    </row>
    <row r="44" spans="1:5" x14ac:dyDescent="0.25">
      <c r="C44" t="s">
        <v>18</v>
      </c>
      <c r="D44" t="s">
        <v>18</v>
      </c>
      <c r="E44" t="s">
        <v>18</v>
      </c>
    </row>
    <row r="45" spans="1:5" x14ac:dyDescent="0.25">
      <c r="C45" s="6">
        <v>2427</v>
      </c>
      <c r="D45" s="6">
        <v>1689</v>
      </c>
      <c r="E45" s="6">
        <v>1205</v>
      </c>
    </row>
    <row r="47" spans="1:5" x14ac:dyDescent="0.25">
      <c r="B47" t="s">
        <v>40</v>
      </c>
      <c r="C47" s="7">
        <f>AVERAGE(C45:E45)</f>
        <v>1773.6666666666667</v>
      </c>
      <c r="D47" s="8">
        <f>C47/30</f>
        <v>59.122222222222227</v>
      </c>
      <c r="E47" t="s">
        <v>2</v>
      </c>
    </row>
    <row r="50" spans="1:22" ht="18.75" x14ac:dyDescent="0.3">
      <c r="A50" s="19" t="s">
        <v>76</v>
      </c>
    </row>
    <row r="52" spans="1:22" x14ac:dyDescent="0.25">
      <c r="A52" s="18" t="s">
        <v>41</v>
      </c>
      <c r="M52" s="21"/>
      <c r="N52" s="20" t="s">
        <v>68</v>
      </c>
      <c r="O52" s="21"/>
      <c r="P52" s="21"/>
      <c r="Q52" s="21"/>
      <c r="R52" s="21"/>
      <c r="S52" s="21"/>
      <c r="T52" s="21"/>
      <c r="U52" s="21"/>
      <c r="V52" s="21"/>
    </row>
    <row r="53" spans="1:22" ht="30" x14ac:dyDescent="0.25">
      <c r="A53" s="20" t="s">
        <v>57</v>
      </c>
      <c r="B53" s="73" t="s">
        <v>66</v>
      </c>
      <c r="C53" s="73"/>
      <c r="D53" s="73"/>
      <c r="M53" s="21"/>
      <c r="N53" s="25" t="s">
        <v>50</v>
      </c>
      <c r="O53" s="25" t="s">
        <v>50</v>
      </c>
      <c r="P53" s="25" t="s">
        <v>50</v>
      </c>
      <c r="Q53" s="25" t="s">
        <v>52</v>
      </c>
      <c r="R53" s="25" t="s">
        <v>52</v>
      </c>
      <c r="S53" s="25" t="s">
        <v>52</v>
      </c>
      <c r="T53" s="25" t="s">
        <v>43</v>
      </c>
      <c r="U53" s="25" t="s">
        <v>43</v>
      </c>
      <c r="V53" s="25" t="s">
        <v>43</v>
      </c>
    </row>
    <row r="54" spans="1:22" ht="30.75" thickBot="1" x14ac:dyDescent="0.3">
      <c r="A54" s="21"/>
      <c r="B54" s="25" t="s">
        <v>42</v>
      </c>
      <c r="C54" s="25" t="s">
        <v>43</v>
      </c>
      <c r="D54" s="25" t="s">
        <v>44</v>
      </c>
      <c r="G54" s="36" t="s">
        <v>67</v>
      </c>
      <c r="M54" s="21"/>
      <c r="N54" s="25" t="s">
        <v>49</v>
      </c>
      <c r="O54" s="25" t="s">
        <v>51</v>
      </c>
      <c r="P54" s="25" t="s">
        <v>47</v>
      </c>
      <c r="Q54" s="25" t="s">
        <v>49</v>
      </c>
      <c r="R54" s="25" t="s">
        <v>51</v>
      </c>
      <c r="S54" s="25" t="s">
        <v>47</v>
      </c>
      <c r="T54" s="25" t="s">
        <v>49</v>
      </c>
      <c r="U54" s="25" t="s">
        <v>51</v>
      </c>
      <c r="V54" s="25" t="s">
        <v>47</v>
      </c>
    </row>
    <row r="55" spans="1:22" ht="16.5" thickBot="1" x14ac:dyDescent="0.3">
      <c r="A55" s="21" t="s">
        <v>3</v>
      </c>
      <c r="B55" s="21" t="s">
        <v>59</v>
      </c>
      <c r="C55" s="21" t="s">
        <v>59</v>
      </c>
      <c r="D55" s="21" t="s">
        <v>59</v>
      </c>
      <c r="G55" s="10"/>
      <c r="H55" s="11" t="s">
        <v>45</v>
      </c>
      <c r="I55" s="11" t="s">
        <v>46</v>
      </c>
      <c r="J55" s="11" t="s">
        <v>47</v>
      </c>
      <c r="M55" s="21" t="s">
        <v>3</v>
      </c>
      <c r="N55" s="21" t="s">
        <v>59</v>
      </c>
      <c r="O55" s="21" t="s">
        <v>59</v>
      </c>
      <c r="P55" s="21" t="s">
        <v>59</v>
      </c>
      <c r="Q55" s="21" t="s">
        <v>59</v>
      </c>
      <c r="R55" s="21" t="s">
        <v>59</v>
      </c>
      <c r="S55" s="21" t="s">
        <v>59</v>
      </c>
      <c r="T55" s="21" t="s">
        <v>59</v>
      </c>
      <c r="U55" s="21" t="s">
        <v>59</v>
      </c>
      <c r="V55" s="21" t="s">
        <v>59</v>
      </c>
    </row>
    <row r="56" spans="1:22" ht="15.75" x14ac:dyDescent="0.25">
      <c r="A56" s="30">
        <v>2013</v>
      </c>
      <c r="B56" s="21"/>
      <c r="C56" s="21"/>
      <c r="D56" s="21"/>
      <c r="G56" s="12" t="s">
        <v>48</v>
      </c>
      <c r="H56" s="13">
        <v>0.44</v>
      </c>
      <c r="I56" s="13">
        <v>0.3</v>
      </c>
      <c r="J56" s="13">
        <v>0.26</v>
      </c>
      <c r="M56" s="27">
        <v>2013</v>
      </c>
      <c r="N56" s="21"/>
      <c r="O56" s="21"/>
      <c r="P56" s="21"/>
      <c r="Q56" s="21"/>
      <c r="R56" s="21"/>
      <c r="S56" s="21"/>
      <c r="T56" s="21"/>
      <c r="U56" s="21"/>
      <c r="V56" s="21"/>
    </row>
    <row r="57" spans="1:22" ht="15.75" x14ac:dyDescent="0.25">
      <c r="A57" s="30">
        <v>2014</v>
      </c>
      <c r="B57" s="21">
        <v>113</v>
      </c>
      <c r="C57" s="21">
        <v>155</v>
      </c>
      <c r="D57" s="21">
        <v>169</v>
      </c>
      <c r="G57" s="14" t="s">
        <v>43</v>
      </c>
      <c r="H57" s="15">
        <v>0.23</v>
      </c>
      <c r="I57" s="15">
        <v>0.69</v>
      </c>
      <c r="J57" s="15">
        <v>0.08</v>
      </c>
      <c r="M57" s="27">
        <v>2014</v>
      </c>
      <c r="N57" s="26">
        <f t="shared" ref="N57:N78" si="1">B57*$H$56</f>
        <v>49.72</v>
      </c>
      <c r="O57" s="26">
        <f t="shared" ref="O57:O78" si="2">B57*$I$56</f>
        <v>33.9</v>
      </c>
      <c r="P57" s="26">
        <f t="shared" ref="P57:P78" si="3">B57*$J$56</f>
        <v>29.380000000000003</v>
      </c>
      <c r="Q57" s="26">
        <f t="shared" ref="Q57:Q78" si="4">D57*$H$58</f>
        <v>0</v>
      </c>
      <c r="R57" s="26">
        <f t="shared" ref="R57:R78" si="5">D57*$I$58</f>
        <v>162.23999999999998</v>
      </c>
      <c r="S57" s="26">
        <f t="shared" ref="S57:S78" si="6">D57*$J$58</f>
        <v>6.76</v>
      </c>
      <c r="T57" s="26">
        <f t="shared" ref="T57:T78" si="7">C57*$H$57</f>
        <v>35.65</v>
      </c>
      <c r="U57" s="26">
        <f t="shared" ref="U57:U78" si="8">C57*$I$57</f>
        <v>106.94999999999999</v>
      </c>
      <c r="V57" s="26">
        <f t="shared" ref="V57:V78" si="9">C57*$J$57</f>
        <v>12.4</v>
      </c>
    </row>
    <row r="58" spans="1:22" ht="16.5" thickBot="1" x14ac:dyDescent="0.3">
      <c r="A58" s="30">
        <v>2015</v>
      </c>
      <c r="B58" s="31">
        <f t="shared" ref="B58:B77" si="10">B57+(B$78-B$57)/21</f>
        <v>119.47619047619048</v>
      </c>
      <c r="C58" s="31">
        <f t="shared" ref="C58:C77" si="11">C57+(C$78-C$57)/21</f>
        <v>155.52380952380952</v>
      </c>
      <c r="D58" s="31">
        <f t="shared" ref="D58:D77" si="12">D57+(D$78-D$57)/21</f>
        <v>180.71428571428572</v>
      </c>
      <c r="G58" s="16" t="s">
        <v>44</v>
      </c>
      <c r="H58" s="17">
        <v>0</v>
      </c>
      <c r="I58" s="17">
        <v>0.96</v>
      </c>
      <c r="J58" s="17">
        <v>0.04</v>
      </c>
      <c r="M58" s="27">
        <v>2015</v>
      </c>
      <c r="N58" s="26">
        <f t="shared" si="1"/>
        <v>52.569523809523815</v>
      </c>
      <c r="O58" s="26">
        <f t="shared" si="2"/>
        <v>35.842857142857142</v>
      </c>
      <c r="P58" s="26">
        <f t="shared" si="3"/>
        <v>31.063809523809525</v>
      </c>
      <c r="Q58" s="26">
        <f t="shared" si="4"/>
        <v>0</v>
      </c>
      <c r="R58" s="26">
        <f t="shared" si="5"/>
        <v>173.48571428571429</v>
      </c>
      <c r="S58" s="26">
        <f t="shared" si="6"/>
        <v>7.2285714285714286</v>
      </c>
      <c r="T58" s="26">
        <f t="shared" si="7"/>
        <v>35.770476190476188</v>
      </c>
      <c r="U58" s="26">
        <f t="shared" si="8"/>
        <v>107.31142857142856</v>
      </c>
      <c r="V58" s="26">
        <f t="shared" si="9"/>
        <v>12.441904761904762</v>
      </c>
    </row>
    <row r="59" spans="1:22" x14ac:dyDescent="0.25">
      <c r="A59" s="30">
        <v>2016</v>
      </c>
      <c r="B59" s="31">
        <f t="shared" si="10"/>
        <v>125.95238095238096</v>
      </c>
      <c r="C59" s="31">
        <f t="shared" si="11"/>
        <v>156.04761904761904</v>
      </c>
      <c r="D59" s="31">
        <f t="shared" si="12"/>
        <v>192.42857142857144</v>
      </c>
      <c r="M59" s="27">
        <v>2016</v>
      </c>
      <c r="N59" s="26">
        <f t="shared" si="1"/>
        <v>55.419047619047625</v>
      </c>
      <c r="O59" s="26">
        <f t="shared" si="2"/>
        <v>37.785714285714285</v>
      </c>
      <c r="P59" s="26">
        <f t="shared" si="3"/>
        <v>32.747619047619054</v>
      </c>
      <c r="Q59" s="26">
        <f t="shared" si="4"/>
        <v>0</v>
      </c>
      <c r="R59" s="26">
        <f t="shared" si="5"/>
        <v>184.73142857142858</v>
      </c>
      <c r="S59" s="26">
        <f t="shared" si="6"/>
        <v>7.6971428571428584</v>
      </c>
      <c r="T59" s="26">
        <f t="shared" si="7"/>
        <v>35.890952380952378</v>
      </c>
      <c r="U59" s="26">
        <f t="shared" si="8"/>
        <v>107.67285714285713</v>
      </c>
      <c r="V59" s="26">
        <f t="shared" si="9"/>
        <v>12.483809523809523</v>
      </c>
    </row>
    <row r="60" spans="1:22" x14ac:dyDescent="0.25">
      <c r="A60" s="30">
        <v>2017</v>
      </c>
      <c r="B60" s="31">
        <f t="shared" si="10"/>
        <v>132.42857142857144</v>
      </c>
      <c r="C60" s="31">
        <f t="shared" si="11"/>
        <v>156.57142857142856</v>
      </c>
      <c r="D60" s="31">
        <f t="shared" si="12"/>
        <v>204.14285714285717</v>
      </c>
      <c r="M60" s="27">
        <v>2017</v>
      </c>
      <c r="N60" s="26">
        <f t="shared" si="1"/>
        <v>58.268571428571434</v>
      </c>
      <c r="O60" s="26">
        <f t="shared" si="2"/>
        <v>39.728571428571435</v>
      </c>
      <c r="P60" s="26">
        <f t="shared" si="3"/>
        <v>34.431428571428576</v>
      </c>
      <c r="Q60" s="26">
        <f t="shared" si="4"/>
        <v>0</v>
      </c>
      <c r="R60" s="26">
        <f t="shared" si="5"/>
        <v>195.97714285714287</v>
      </c>
      <c r="S60" s="26">
        <f t="shared" si="6"/>
        <v>8.1657142857142873</v>
      </c>
      <c r="T60" s="26">
        <f t="shared" si="7"/>
        <v>36.011428571428567</v>
      </c>
      <c r="U60" s="26">
        <f t="shared" si="8"/>
        <v>108.0342857142857</v>
      </c>
      <c r="V60" s="26">
        <f t="shared" si="9"/>
        <v>12.525714285714285</v>
      </c>
    </row>
    <row r="61" spans="1:22" x14ac:dyDescent="0.25">
      <c r="A61" s="30">
        <v>2018</v>
      </c>
      <c r="B61" s="31">
        <f t="shared" si="10"/>
        <v>138.90476190476193</v>
      </c>
      <c r="C61" s="31">
        <f t="shared" si="11"/>
        <v>157.09523809523807</v>
      </c>
      <c r="D61" s="31">
        <f t="shared" si="12"/>
        <v>215.85714285714289</v>
      </c>
      <c r="M61" s="27">
        <v>2018</v>
      </c>
      <c r="N61" s="26">
        <f t="shared" si="1"/>
        <v>61.11809523809525</v>
      </c>
      <c r="O61" s="26">
        <f t="shared" si="2"/>
        <v>41.671428571428578</v>
      </c>
      <c r="P61" s="26">
        <f t="shared" si="3"/>
        <v>36.115238095238105</v>
      </c>
      <c r="Q61" s="26">
        <f t="shared" si="4"/>
        <v>0</v>
      </c>
      <c r="R61" s="26">
        <f t="shared" si="5"/>
        <v>207.22285714285718</v>
      </c>
      <c r="S61" s="26">
        <f t="shared" si="6"/>
        <v>8.6342857142857152</v>
      </c>
      <c r="T61" s="26">
        <f t="shared" si="7"/>
        <v>36.131904761904757</v>
      </c>
      <c r="U61" s="26">
        <f t="shared" si="8"/>
        <v>108.39571428571426</v>
      </c>
      <c r="V61" s="26">
        <f t="shared" si="9"/>
        <v>12.567619047619047</v>
      </c>
    </row>
    <row r="62" spans="1:22" x14ac:dyDescent="0.25">
      <c r="A62" s="30">
        <v>2019</v>
      </c>
      <c r="B62" s="31">
        <f t="shared" si="10"/>
        <v>145.38095238095241</v>
      </c>
      <c r="C62" s="31">
        <f t="shared" si="11"/>
        <v>157.61904761904759</v>
      </c>
      <c r="D62" s="31">
        <f t="shared" si="12"/>
        <v>227.57142857142861</v>
      </c>
      <c r="M62" s="27">
        <v>2019</v>
      </c>
      <c r="N62" s="26">
        <f t="shared" si="1"/>
        <v>63.96761904761906</v>
      </c>
      <c r="O62" s="26">
        <f t="shared" si="2"/>
        <v>43.614285714285721</v>
      </c>
      <c r="P62" s="26">
        <f t="shared" si="3"/>
        <v>37.799047619047627</v>
      </c>
      <c r="Q62" s="26">
        <f t="shared" si="4"/>
        <v>0</v>
      </c>
      <c r="R62" s="26">
        <f t="shared" si="5"/>
        <v>218.46857142857147</v>
      </c>
      <c r="S62" s="26">
        <f t="shared" si="6"/>
        <v>9.102857142857145</v>
      </c>
      <c r="T62" s="26">
        <f t="shared" si="7"/>
        <v>36.252380952380946</v>
      </c>
      <c r="U62" s="26">
        <f t="shared" si="8"/>
        <v>108.75714285714282</v>
      </c>
      <c r="V62" s="26">
        <f t="shared" si="9"/>
        <v>12.609523809523807</v>
      </c>
    </row>
    <row r="63" spans="1:22" x14ac:dyDescent="0.25">
      <c r="A63" s="30">
        <v>2020</v>
      </c>
      <c r="B63" s="31">
        <f t="shared" si="10"/>
        <v>151.85714285714289</v>
      </c>
      <c r="C63" s="31">
        <f t="shared" si="11"/>
        <v>158.14285714285711</v>
      </c>
      <c r="D63" s="31">
        <f t="shared" si="12"/>
        <v>239.28571428571433</v>
      </c>
      <c r="M63" s="27">
        <v>2020</v>
      </c>
      <c r="N63" s="26">
        <f t="shared" si="1"/>
        <v>66.817142857142869</v>
      </c>
      <c r="O63" s="26">
        <f t="shared" si="2"/>
        <v>45.557142857142864</v>
      </c>
      <c r="P63" s="26">
        <f t="shared" si="3"/>
        <v>39.482857142857149</v>
      </c>
      <c r="Q63" s="26">
        <f t="shared" si="4"/>
        <v>0</v>
      </c>
      <c r="R63" s="26">
        <f t="shared" si="5"/>
        <v>229.71428571428575</v>
      </c>
      <c r="S63" s="26">
        <f t="shared" si="6"/>
        <v>9.571428571428573</v>
      </c>
      <c r="T63" s="26">
        <f t="shared" si="7"/>
        <v>36.372857142857136</v>
      </c>
      <c r="U63" s="26">
        <f t="shared" si="8"/>
        <v>109.1185714285714</v>
      </c>
      <c r="V63" s="26">
        <f t="shared" si="9"/>
        <v>12.651428571428569</v>
      </c>
    </row>
    <row r="64" spans="1:22" x14ac:dyDescent="0.25">
      <c r="A64" s="30">
        <v>2021</v>
      </c>
      <c r="B64" s="31">
        <f t="shared" si="10"/>
        <v>158.33333333333337</v>
      </c>
      <c r="C64" s="31">
        <f t="shared" si="11"/>
        <v>158.66666666666663</v>
      </c>
      <c r="D64" s="31">
        <f t="shared" si="12"/>
        <v>251.00000000000006</v>
      </c>
      <c r="M64" s="27">
        <v>2021</v>
      </c>
      <c r="N64" s="26">
        <f t="shared" si="1"/>
        <v>69.666666666666686</v>
      </c>
      <c r="O64" s="26">
        <f t="shared" si="2"/>
        <v>47.500000000000007</v>
      </c>
      <c r="P64" s="26">
        <f t="shared" si="3"/>
        <v>41.166666666666679</v>
      </c>
      <c r="Q64" s="26">
        <f t="shared" si="4"/>
        <v>0</v>
      </c>
      <c r="R64" s="26">
        <f t="shared" si="5"/>
        <v>240.96000000000004</v>
      </c>
      <c r="S64" s="26">
        <f t="shared" si="6"/>
        <v>10.040000000000003</v>
      </c>
      <c r="T64" s="26">
        <f t="shared" si="7"/>
        <v>36.493333333333325</v>
      </c>
      <c r="U64" s="26">
        <f t="shared" si="8"/>
        <v>109.47999999999996</v>
      </c>
      <c r="V64" s="26">
        <f t="shared" si="9"/>
        <v>12.69333333333333</v>
      </c>
    </row>
    <row r="65" spans="1:22" x14ac:dyDescent="0.25">
      <c r="A65" s="30">
        <v>2022</v>
      </c>
      <c r="B65" s="31">
        <f t="shared" si="10"/>
        <v>164.80952380952385</v>
      </c>
      <c r="C65" s="31">
        <f t="shared" si="11"/>
        <v>159.19047619047615</v>
      </c>
      <c r="D65" s="31">
        <f t="shared" si="12"/>
        <v>262.71428571428578</v>
      </c>
      <c r="M65" s="27">
        <v>2022</v>
      </c>
      <c r="N65" s="26">
        <f t="shared" si="1"/>
        <v>72.516190476190502</v>
      </c>
      <c r="O65" s="26">
        <f t="shared" si="2"/>
        <v>49.442857142857157</v>
      </c>
      <c r="P65" s="26">
        <f t="shared" si="3"/>
        <v>42.850476190476201</v>
      </c>
      <c r="Q65" s="26">
        <f t="shared" si="4"/>
        <v>0</v>
      </c>
      <c r="R65" s="26">
        <f t="shared" si="5"/>
        <v>252.20571428571435</v>
      </c>
      <c r="S65" s="26">
        <f t="shared" si="6"/>
        <v>10.508571428571431</v>
      </c>
      <c r="T65" s="26">
        <f t="shared" si="7"/>
        <v>36.613809523809515</v>
      </c>
      <c r="U65" s="26">
        <f t="shared" si="8"/>
        <v>109.84142857142854</v>
      </c>
      <c r="V65" s="26">
        <f t="shared" si="9"/>
        <v>12.735238095238092</v>
      </c>
    </row>
    <row r="66" spans="1:22" x14ac:dyDescent="0.25">
      <c r="A66" s="30">
        <v>2023</v>
      </c>
      <c r="B66" s="31">
        <f t="shared" si="10"/>
        <v>171.28571428571433</v>
      </c>
      <c r="C66" s="31">
        <f t="shared" si="11"/>
        <v>159.71428571428567</v>
      </c>
      <c r="D66" s="31">
        <f t="shared" si="12"/>
        <v>274.4285714285715</v>
      </c>
      <c r="M66" s="27">
        <v>2023</v>
      </c>
      <c r="N66" s="26">
        <f t="shared" si="1"/>
        <v>75.365714285714304</v>
      </c>
      <c r="O66" s="26">
        <f t="shared" si="2"/>
        <v>51.3857142857143</v>
      </c>
      <c r="P66" s="26">
        <f t="shared" si="3"/>
        <v>44.53428571428573</v>
      </c>
      <c r="Q66" s="26">
        <f t="shared" si="4"/>
        <v>0</v>
      </c>
      <c r="R66" s="26">
        <f t="shared" si="5"/>
        <v>263.45142857142861</v>
      </c>
      <c r="S66" s="26">
        <f t="shared" si="6"/>
        <v>10.97714285714286</v>
      </c>
      <c r="T66" s="26">
        <f t="shared" si="7"/>
        <v>36.734285714285704</v>
      </c>
      <c r="U66" s="26">
        <f t="shared" si="8"/>
        <v>110.2028571428571</v>
      </c>
      <c r="V66" s="26">
        <f t="shared" si="9"/>
        <v>12.777142857142854</v>
      </c>
    </row>
    <row r="67" spans="1:22" x14ac:dyDescent="0.25">
      <c r="A67" s="30">
        <v>2024</v>
      </c>
      <c r="B67" s="31">
        <f t="shared" si="10"/>
        <v>177.76190476190482</v>
      </c>
      <c r="C67" s="31">
        <f t="shared" si="11"/>
        <v>160.23809523809518</v>
      </c>
      <c r="D67" s="31">
        <f t="shared" si="12"/>
        <v>286.14285714285722</v>
      </c>
      <c r="M67" s="27">
        <v>2024</v>
      </c>
      <c r="N67" s="26">
        <f t="shared" si="1"/>
        <v>78.215238095238121</v>
      </c>
      <c r="O67" s="26">
        <f t="shared" si="2"/>
        <v>53.328571428571443</v>
      </c>
      <c r="P67" s="26">
        <f t="shared" si="3"/>
        <v>46.218095238095252</v>
      </c>
      <c r="Q67" s="26">
        <f t="shared" si="4"/>
        <v>0</v>
      </c>
      <c r="R67" s="26">
        <f t="shared" si="5"/>
        <v>274.69714285714292</v>
      </c>
      <c r="S67" s="26">
        <f t="shared" si="6"/>
        <v>11.445714285714288</v>
      </c>
      <c r="T67" s="26">
        <f t="shared" si="7"/>
        <v>36.854761904761894</v>
      </c>
      <c r="U67" s="26">
        <f t="shared" si="8"/>
        <v>110.56428571428567</v>
      </c>
      <c r="V67" s="26">
        <f t="shared" si="9"/>
        <v>12.819047619047614</v>
      </c>
    </row>
    <row r="68" spans="1:22" x14ac:dyDescent="0.25">
      <c r="A68" s="30">
        <v>2025</v>
      </c>
      <c r="B68" s="31">
        <f t="shared" si="10"/>
        <v>184.2380952380953</v>
      </c>
      <c r="C68" s="31">
        <f t="shared" si="11"/>
        <v>160.7619047619047</v>
      </c>
      <c r="D68" s="31">
        <f t="shared" si="12"/>
        <v>297.85714285714295</v>
      </c>
      <c r="M68" s="27">
        <v>2025</v>
      </c>
      <c r="N68" s="26">
        <f t="shared" si="1"/>
        <v>81.064761904761937</v>
      </c>
      <c r="O68" s="26">
        <f t="shared" si="2"/>
        <v>55.271428571428586</v>
      </c>
      <c r="P68" s="26">
        <f t="shared" si="3"/>
        <v>47.901904761904781</v>
      </c>
      <c r="Q68" s="26">
        <f t="shared" si="4"/>
        <v>0</v>
      </c>
      <c r="R68" s="26">
        <f t="shared" si="5"/>
        <v>285.94285714285724</v>
      </c>
      <c r="S68" s="26">
        <f t="shared" si="6"/>
        <v>11.914285714285718</v>
      </c>
      <c r="T68" s="26">
        <f t="shared" si="7"/>
        <v>36.975238095238083</v>
      </c>
      <c r="U68" s="26">
        <f t="shared" si="8"/>
        <v>110.92571428571424</v>
      </c>
      <c r="V68" s="26">
        <f t="shared" si="9"/>
        <v>12.860952380952376</v>
      </c>
    </row>
    <row r="69" spans="1:22" x14ac:dyDescent="0.25">
      <c r="A69" s="30">
        <v>2026</v>
      </c>
      <c r="B69" s="31">
        <f t="shared" si="10"/>
        <v>190.71428571428578</v>
      </c>
      <c r="C69" s="31">
        <f t="shared" si="11"/>
        <v>161.28571428571422</v>
      </c>
      <c r="D69" s="31">
        <f t="shared" si="12"/>
        <v>309.57142857142867</v>
      </c>
      <c r="M69" s="27">
        <v>2026</v>
      </c>
      <c r="N69" s="26">
        <f t="shared" si="1"/>
        <v>83.914285714285739</v>
      </c>
      <c r="O69" s="26">
        <f t="shared" si="2"/>
        <v>57.21428571428573</v>
      </c>
      <c r="P69" s="26">
        <f t="shared" si="3"/>
        <v>49.585714285714303</v>
      </c>
      <c r="Q69" s="26">
        <f t="shared" si="4"/>
        <v>0</v>
      </c>
      <c r="R69" s="26">
        <f t="shared" si="5"/>
        <v>297.18857142857149</v>
      </c>
      <c r="S69" s="26">
        <f t="shared" si="6"/>
        <v>12.382857142857148</v>
      </c>
      <c r="T69" s="26">
        <f t="shared" si="7"/>
        <v>37.095714285714273</v>
      </c>
      <c r="U69" s="26">
        <f t="shared" si="8"/>
        <v>111.2871428571428</v>
      </c>
      <c r="V69" s="26">
        <f t="shared" si="9"/>
        <v>12.902857142857139</v>
      </c>
    </row>
    <row r="70" spans="1:22" x14ac:dyDescent="0.25">
      <c r="A70" s="30">
        <v>2027</v>
      </c>
      <c r="B70" s="31">
        <f t="shared" si="10"/>
        <v>197.19047619047626</v>
      </c>
      <c r="C70" s="31">
        <f t="shared" si="11"/>
        <v>161.80952380952374</v>
      </c>
      <c r="D70" s="31">
        <f t="shared" si="12"/>
        <v>321.28571428571439</v>
      </c>
      <c r="M70" s="27">
        <v>2027</v>
      </c>
      <c r="N70" s="26">
        <f t="shared" si="1"/>
        <v>86.763809523809556</v>
      </c>
      <c r="O70" s="26">
        <f t="shared" si="2"/>
        <v>59.157142857142873</v>
      </c>
      <c r="P70" s="26">
        <f t="shared" si="3"/>
        <v>51.269523809523832</v>
      </c>
      <c r="Q70" s="26">
        <f t="shared" si="4"/>
        <v>0</v>
      </c>
      <c r="R70" s="26">
        <f t="shared" si="5"/>
        <v>308.43428571428581</v>
      </c>
      <c r="S70" s="26">
        <f t="shared" si="6"/>
        <v>12.851428571428576</v>
      </c>
      <c r="T70" s="26">
        <f t="shared" si="7"/>
        <v>37.216190476190462</v>
      </c>
      <c r="U70" s="26">
        <f t="shared" si="8"/>
        <v>111.64857142857137</v>
      </c>
      <c r="V70" s="26">
        <f t="shared" si="9"/>
        <v>12.944761904761899</v>
      </c>
    </row>
    <row r="71" spans="1:22" x14ac:dyDescent="0.25">
      <c r="A71" s="30">
        <v>2028</v>
      </c>
      <c r="B71" s="31">
        <f t="shared" si="10"/>
        <v>203.66666666666674</v>
      </c>
      <c r="C71" s="31">
        <f t="shared" si="11"/>
        <v>162.33333333333326</v>
      </c>
      <c r="D71" s="31">
        <f t="shared" si="12"/>
        <v>333.00000000000011</v>
      </c>
      <c r="M71" s="27">
        <v>2028</v>
      </c>
      <c r="N71" s="26">
        <f t="shared" si="1"/>
        <v>89.613333333333372</v>
      </c>
      <c r="O71" s="26">
        <f t="shared" si="2"/>
        <v>61.100000000000023</v>
      </c>
      <c r="P71" s="26">
        <f t="shared" si="3"/>
        <v>52.953333333333354</v>
      </c>
      <c r="Q71" s="26">
        <f t="shared" si="4"/>
        <v>0</v>
      </c>
      <c r="R71" s="26">
        <f t="shared" si="5"/>
        <v>319.68000000000012</v>
      </c>
      <c r="S71" s="26">
        <f t="shared" si="6"/>
        <v>13.320000000000006</v>
      </c>
      <c r="T71" s="26">
        <f t="shared" si="7"/>
        <v>37.336666666666652</v>
      </c>
      <c r="U71" s="26">
        <f t="shared" si="8"/>
        <v>112.00999999999993</v>
      </c>
      <c r="V71" s="26">
        <f t="shared" si="9"/>
        <v>12.986666666666661</v>
      </c>
    </row>
    <row r="72" spans="1:22" x14ac:dyDescent="0.25">
      <c r="A72" s="30">
        <v>2029</v>
      </c>
      <c r="B72" s="31">
        <f t="shared" si="10"/>
        <v>210.14285714285722</v>
      </c>
      <c r="C72" s="31">
        <f t="shared" si="11"/>
        <v>162.85714285714278</v>
      </c>
      <c r="D72" s="31">
        <f t="shared" si="12"/>
        <v>344.71428571428584</v>
      </c>
      <c r="M72" s="27">
        <v>2029</v>
      </c>
      <c r="N72" s="26">
        <f t="shared" si="1"/>
        <v>92.462857142857175</v>
      </c>
      <c r="O72" s="26">
        <f t="shared" si="2"/>
        <v>63.042857142857166</v>
      </c>
      <c r="P72" s="26">
        <f t="shared" si="3"/>
        <v>54.637142857142884</v>
      </c>
      <c r="Q72" s="26">
        <f t="shared" si="4"/>
        <v>0</v>
      </c>
      <c r="R72" s="26">
        <f t="shared" si="5"/>
        <v>330.92571428571438</v>
      </c>
      <c r="S72" s="26">
        <f t="shared" si="6"/>
        <v>13.788571428571434</v>
      </c>
      <c r="T72" s="26">
        <f t="shared" si="7"/>
        <v>37.457142857142841</v>
      </c>
      <c r="U72" s="26">
        <f t="shared" si="8"/>
        <v>112.37142857142851</v>
      </c>
      <c r="V72" s="26">
        <f t="shared" si="9"/>
        <v>13.028571428571423</v>
      </c>
    </row>
    <row r="73" spans="1:22" x14ac:dyDescent="0.25">
      <c r="A73" s="30">
        <v>2030</v>
      </c>
      <c r="B73" s="31">
        <f t="shared" si="10"/>
        <v>216.61904761904771</v>
      </c>
      <c r="C73" s="31">
        <f t="shared" si="11"/>
        <v>163.38095238095229</v>
      </c>
      <c r="D73" s="31">
        <f t="shared" si="12"/>
        <v>356.42857142857156</v>
      </c>
      <c r="M73" s="27">
        <v>2030</v>
      </c>
      <c r="N73" s="26">
        <f t="shared" si="1"/>
        <v>95.312380952380991</v>
      </c>
      <c r="O73" s="26">
        <f t="shared" si="2"/>
        <v>64.985714285714309</v>
      </c>
      <c r="P73" s="26">
        <f t="shared" si="3"/>
        <v>56.320952380952406</v>
      </c>
      <c r="Q73" s="26">
        <f t="shared" si="4"/>
        <v>0</v>
      </c>
      <c r="R73" s="26">
        <f t="shared" si="5"/>
        <v>342.17142857142869</v>
      </c>
      <c r="S73" s="26">
        <f t="shared" si="6"/>
        <v>14.257142857142863</v>
      </c>
      <c r="T73" s="26">
        <f t="shared" si="7"/>
        <v>37.577619047619031</v>
      </c>
      <c r="U73" s="26">
        <f t="shared" si="8"/>
        <v>112.73285714285707</v>
      </c>
      <c r="V73" s="26">
        <f t="shared" si="9"/>
        <v>13.070476190476183</v>
      </c>
    </row>
    <row r="74" spans="1:22" x14ac:dyDescent="0.25">
      <c r="A74" s="30">
        <v>2031</v>
      </c>
      <c r="B74" s="31">
        <f t="shared" si="10"/>
        <v>223.09523809523819</v>
      </c>
      <c r="C74" s="31">
        <f t="shared" si="11"/>
        <v>163.90476190476181</v>
      </c>
      <c r="D74" s="31">
        <f t="shared" si="12"/>
        <v>368.14285714285728</v>
      </c>
      <c r="M74" s="27">
        <v>2031</v>
      </c>
      <c r="N74" s="26">
        <f t="shared" si="1"/>
        <v>98.161904761904808</v>
      </c>
      <c r="O74" s="26">
        <f t="shared" si="2"/>
        <v>66.928571428571459</v>
      </c>
      <c r="P74" s="26">
        <f t="shared" si="3"/>
        <v>58.004761904761928</v>
      </c>
      <c r="Q74" s="26">
        <f t="shared" si="4"/>
        <v>0</v>
      </c>
      <c r="R74" s="26">
        <f t="shared" si="5"/>
        <v>353.41714285714295</v>
      </c>
      <c r="S74" s="26">
        <f t="shared" si="6"/>
        <v>14.725714285714291</v>
      </c>
      <c r="T74" s="26">
        <f t="shared" si="7"/>
        <v>37.69809523809522</v>
      </c>
      <c r="U74" s="26">
        <f t="shared" si="8"/>
        <v>113.09428571428565</v>
      </c>
      <c r="V74" s="26">
        <f t="shared" si="9"/>
        <v>13.112380952380946</v>
      </c>
    </row>
    <row r="75" spans="1:22" x14ac:dyDescent="0.25">
      <c r="A75" s="30">
        <v>2032</v>
      </c>
      <c r="B75" s="31">
        <f t="shared" si="10"/>
        <v>229.57142857142867</v>
      </c>
      <c r="C75" s="31">
        <f t="shared" si="11"/>
        <v>164.42857142857133</v>
      </c>
      <c r="D75" s="31">
        <f t="shared" si="12"/>
        <v>379.857142857143</v>
      </c>
      <c r="M75" s="27">
        <v>2032</v>
      </c>
      <c r="N75" s="26">
        <f t="shared" si="1"/>
        <v>101.01142857142861</v>
      </c>
      <c r="O75" s="26">
        <f t="shared" si="2"/>
        <v>68.871428571428595</v>
      </c>
      <c r="P75" s="26">
        <f t="shared" si="3"/>
        <v>59.688571428571457</v>
      </c>
      <c r="Q75" s="26">
        <f t="shared" si="4"/>
        <v>0</v>
      </c>
      <c r="R75" s="26">
        <f t="shared" si="5"/>
        <v>364.66285714285726</v>
      </c>
      <c r="S75" s="26">
        <f t="shared" si="6"/>
        <v>15.194285714285721</v>
      </c>
      <c r="T75" s="26">
        <f t="shared" si="7"/>
        <v>37.81857142857141</v>
      </c>
      <c r="U75" s="26">
        <f t="shared" si="8"/>
        <v>113.45571428571421</v>
      </c>
      <c r="V75" s="26">
        <f t="shared" si="9"/>
        <v>13.154285714285706</v>
      </c>
    </row>
    <row r="76" spans="1:22" x14ac:dyDescent="0.25">
      <c r="A76" s="30">
        <v>2033</v>
      </c>
      <c r="B76" s="31">
        <f t="shared" si="10"/>
        <v>236.04761904761915</v>
      </c>
      <c r="C76" s="31">
        <f t="shared" si="11"/>
        <v>164.95238095238085</v>
      </c>
      <c r="D76" s="31">
        <f t="shared" si="12"/>
        <v>391.57142857142873</v>
      </c>
      <c r="M76" s="27">
        <v>2033</v>
      </c>
      <c r="N76" s="26">
        <f t="shared" si="1"/>
        <v>103.86095238095243</v>
      </c>
      <c r="O76" s="26">
        <f t="shared" si="2"/>
        <v>70.814285714285745</v>
      </c>
      <c r="P76" s="26">
        <f t="shared" si="3"/>
        <v>61.372380952380979</v>
      </c>
      <c r="Q76" s="26">
        <f t="shared" si="4"/>
        <v>0</v>
      </c>
      <c r="R76" s="26">
        <f t="shared" si="5"/>
        <v>375.90857142857158</v>
      </c>
      <c r="S76" s="26">
        <f t="shared" si="6"/>
        <v>15.662857142857149</v>
      </c>
      <c r="T76" s="26">
        <f t="shared" si="7"/>
        <v>37.939047619047599</v>
      </c>
      <c r="U76" s="26">
        <f t="shared" si="8"/>
        <v>113.81714285714278</v>
      </c>
      <c r="V76" s="26">
        <f t="shared" si="9"/>
        <v>13.196190476190468</v>
      </c>
    </row>
    <row r="77" spans="1:22" x14ac:dyDescent="0.25">
      <c r="A77" s="30">
        <v>2034</v>
      </c>
      <c r="B77" s="31">
        <f t="shared" si="10"/>
        <v>242.52380952380963</v>
      </c>
      <c r="C77" s="31">
        <f t="shared" si="11"/>
        <v>165.47619047619037</v>
      </c>
      <c r="D77" s="31">
        <f t="shared" si="12"/>
        <v>403.28571428571445</v>
      </c>
      <c r="E77" t="s">
        <v>65</v>
      </c>
      <c r="M77" s="27">
        <v>2034</v>
      </c>
      <c r="N77" s="26">
        <f t="shared" si="1"/>
        <v>106.71047619047624</v>
      </c>
      <c r="O77" s="26">
        <f t="shared" si="2"/>
        <v>72.757142857142881</v>
      </c>
      <c r="P77" s="26">
        <f t="shared" si="3"/>
        <v>63.056190476190508</v>
      </c>
      <c r="Q77" s="26">
        <f t="shared" si="4"/>
        <v>0</v>
      </c>
      <c r="R77" s="26">
        <f t="shared" si="5"/>
        <v>387.15428571428583</v>
      </c>
      <c r="S77" s="26">
        <f t="shared" si="6"/>
        <v>16.131428571428579</v>
      </c>
      <c r="T77" s="26">
        <f t="shared" si="7"/>
        <v>38.059523809523789</v>
      </c>
      <c r="U77" s="26">
        <f t="shared" si="8"/>
        <v>114.17857142857135</v>
      </c>
      <c r="V77" s="26">
        <f t="shared" si="9"/>
        <v>13.23809523809523</v>
      </c>
    </row>
    <row r="78" spans="1:22" x14ac:dyDescent="0.25">
      <c r="A78" s="30">
        <v>2035</v>
      </c>
      <c r="B78" s="32">
        <f>E78*B79</f>
        <v>249</v>
      </c>
      <c r="C78" s="32">
        <f>C79*$E$78</f>
        <v>166</v>
      </c>
      <c r="D78" s="32">
        <f>D79*$E$78</f>
        <v>415</v>
      </c>
      <c r="E78">
        <v>830</v>
      </c>
      <c r="M78" s="27">
        <v>2035</v>
      </c>
      <c r="N78" s="26">
        <f t="shared" si="1"/>
        <v>109.56</v>
      </c>
      <c r="O78" s="26">
        <f t="shared" si="2"/>
        <v>74.7</v>
      </c>
      <c r="P78" s="26">
        <f t="shared" si="3"/>
        <v>64.740000000000009</v>
      </c>
      <c r="Q78" s="26">
        <f t="shared" si="4"/>
        <v>0</v>
      </c>
      <c r="R78" s="26">
        <f t="shared" si="5"/>
        <v>398.4</v>
      </c>
      <c r="S78" s="26">
        <f t="shared" si="6"/>
        <v>16.600000000000001</v>
      </c>
      <c r="T78" s="26">
        <f t="shared" si="7"/>
        <v>38.18</v>
      </c>
      <c r="U78" s="26">
        <f t="shared" si="8"/>
        <v>114.53999999999999</v>
      </c>
      <c r="V78" s="26">
        <f t="shared" si="9"/>
        <v>13.280000000000001</v>
      </c>
    </row>
    <row r="79" spans="1:22" x14ac:dyDescent="0.25">
      <c r="B79" s="9">
        <v>0.3</v>
      </c>
      <c r="C79" s="9">
        <v>0.2</v>
      </c>
      <c r="D79" s="9">
        <v>0.5</v>
      </c>
      <c r="E79" s="9"/>
    </row>
  </sheetData>
  <sheetProtection password="DEC9" sheet="1" objects="1" scenarios="1"/>
  <mergeCells count="1">
    <mergeCell ref="B53:D5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L100"/>
  <sheetViews>
    <sheetView zoomScaleNormal="100" workbookViewId="0">
      <selection activeCell="E35" sqref="E35"/>
    </sheetView>
  </sheetViews>
  <sheetFormatPr baseColWidth="10" defaultColWidth="9.140625" defaultRowHeight="15" x14ac:dyDescent="0.25"/>
  <cols>
    <col min="2" max="2" width="15.85546875" customWidth="1"/>
    <col min="3" max="3" width="21.5703125" customWidth="1"/>
    <col min="4" max="4" width="12.7109375" customWidth="1"/>
    <col min="5" max="5" width="12.42578125" customWidth="1"/>
    <col min="6" max="6" width="25.42578125" customWidth="1"/>
    <col min="8" max="8" width="10.28515625" customWidth="1"/>
    <col min="9" max="9" width="25.42578125" customWidth="1"/>
  </cols>
  <sheetData>
    <row r="2" spans="2:12" ht="18.75" x14ac:dyDescent="0.3">
      <c r="B2" s="19" t="s">
        <v>61</v>
      </c>
      <c r="E2" s="19" t="s">
        <v>62</v>
      </c>
      <c r="H2" s="19" t="s">
        <v>63</v>
      </c>
    </row>
    <row r="4" spans="2:12" ht="29.25" customHeight="1" x14ac:dyDescent="0.25">
      <c r="B4" s="20" t="s">
        <v>57</v>
      </c>
      <c r="C4" s="28" t="s">
        <v>71</v>
      </c>
      <c r="D4" s="18"/>
      <c r="E4" s="20" t="s">
        <v>57</v>
      </c>
      <c r="F4" s="25" t="s">
        <v>60</v>
      </c>
      <c r="H4" s="20" t="s">
        <v>57</v>
      </c>
      <c r="I4" s="28" t="s">
        <v>60</v>
      </c>
      <c r="J4" s="18"/>
      <c r="K4" s="18"/>
      <c r="L4" s="18"/>
    </row>
    <row r="5" spans="2:12" ht="49.5" customHeight="1" x14ac:dyDescent="0.25">
      <c r="B5" s="20" t="s">
        <v>58</v>
      </c>
      <c r="C5" s="28" t="s">
        <v>78</v>
      </c>
      <c r="D5" s="18"/>
      <c r="E5" s="20" t="s">
        <v>58</v>
      </c>
      <c r="F5" s="41" t="s">
        <v>84</v>
      </c>
      <c r="H5" s="20" t="s">
        <v>58</v>
      </c>
      <c r="I5" s="28" t="s">
        <v>78</v>
      </c>
      <c r="J5" s="18"/>
      <c r="K5" s="18"/>
      <c r="L5" s="18"/>
    </row>
    <row r="6" spans="2:12" x14ac:dyDescent="0.25">
      <c r="B6" s="21" t="s">
        <v>3</v>
      </c>
      <c r="C6" s="21" t="s">
        <v>59</v>
      </c>
      <c r="E6" s="21" t="s">
        <v>3</v>
      </c>
      <c r="F6" s="21" t="s">
        <v>59</v>
      </c>
      <c r="H6" s="21" t="s">
        <v>3</v>
      </c>
      <c r="I6" s="21" t="s">
        <v>59</v>
      </c>
    </row>
    <row r="7" spans="2:12" x14ac:dyDescent="0.25">
      <c r="B7" s="27">
        <v>2013</v>
      </c>
      <c r="C7" s="21"/>
      <c r="E7" s="27">
        <v>2013</v>
      </c>
      <c r="F7" s="21"/>
      <c r="H7" s="27">
        <v>2013</v>
      </c>
      <c r="I7" s="21"/>
    </row>
    <row r="8" spans="2:12" x14ac:dyDescent="0.25">
      <c r="B8" s="27">
        <v>2014</v>
      </c>
      <c r="C8" s="38">
        <f>F48</f>
        <v>5.3546328000000152</v>
      </c>
      <c r="D8" s="1"/>
      <c r="E8" s="27">
        <v>2014</v>
      </c>
      <c r="F8" s="26">
        <f>AVERAGE(Libya!I8,Libya!C8)</f>
        <v>8.3389325616161685</v>
      </c>
      <c r="G8" s="1"/>
      <c r="H8" s="27">
        <v>2014</v>
      </c>
      <c r="I8" s="26">
        <f>E79</f>
        <v>11.323232323232324</v>
      </c>
    </row>
    <row r="9" spans="2:12" x14ac:dyDescent="0.25">
      <c r="B9" s="27">
        <v>2015</v>
      </c>
      <c r="C9" s="38">
        <f t="shared" ref="C9:C29" si="0">F49</f>
        <v>5.4285080000000123</v>
      </c>
      <c r="D9" s="1"/>
      <c r="E9" s="27">
        <v>2015</v>
      </c>
      <c r="F9" s="26">
        <f>AVERAGE(Libya!I9,Libya!C9)</f>
        <v>8.3758701616161684</v>
      </c>
      <c r="G9" s="1"/>
      <c r="H9" s="27">
        <v>2015</v>
      </c>
      <c r="I9" s="26">
        <f t="shared" ref="I9:I29" si="1">E80</f>
        <v>11.323232323232324</v>
      </c>
    </row>
    <row r="10" spans="2:12" x14ac:dyDescent="0.25">
      <c r="B10" s="27">
        <v>2016</v>
      </c>
      <c r="C10" s="38">
        <f t="shared" si="0"/>
        <v>5.5023832000000095</v>
      </c>
      <c r="D10" s="1"/>
      <c r="E10" s="27">
        <v>2016</v>
      </c>
      <c r="F10" s="26">
        <f>AVERAGE(Libya!I10,Libya!C10)</f>
        <v>8.4128077616161665</v>
      </c>
      <c r="G10" s="1"/>
      <c r="H10" s="27">
        <v>2016</v>
      </c>
      <c r="I10" s="26">
        <f t="shared" si="1"/>
        <v>11.323232323232324</v>
      </c>
    </row>
    <row r="11" spans="2:12" x14ac:dyDescent="0.25">
      <c r="B11" s="27">
        <v>2017</v>
      </c>
      <c r="C11" s="38">
        <f t="shared" si="0"/>
        <v>5.5762584000000057</v>
      </c>
      <c r="D11" s="1"/>
      <c r="E11" s="27">
        <v>2017</v>
      </c>
      <c r="F11" s="26">
        <f>AVERAGE(Libya!I11,Libya!C11)</f>
        <v>8.4497453616161646</v>
      </c>
      <c r="G11" s="1"/>
      <c r="H11" s="27">
        <v>2017</v>
      </c>
      <c r="I11" s="26">
        <f t="shared" si="1"/>
        <v>11.323232323232324</v>
      </c>
    </row>
    <row r="12" spans="2:12" x14ac:dyDescent="0.25">
      <c r="B12" s="27">
        <v>2018</v>
      </c>
      <c r="C12" s="38">
        <f t="shared" si="0"/>
        <v>5.650133600000002</v>
      </c>
      <c r="D12" s="1"/>
      <c r="E12" s="27">
        <v>2018</v>
      </c>
      <c r="F12" s="26">
        <f>AVERAGE(Libya!I12,Libya!C12)</f>
        <v>8.4866829616161628</v>
      </c>
      <c r="G12" s="1"/>
      <c r="H12" s="27">
        <v>2018</v>
      </c>
      <c r="I12" s="26">
        <f t="shared" si="1"/>
        <v>11.323232323232324</v>
      </c>
    </row>
    <row r="13" spans="2:12" x14ac:dyDescent="0.25">
      <c r="B13" s="27">
        <v>2019</v>
      </c>
      <c r="C13" s="38">
        <f t="shared" si="0"/>
        <v>5.7240088000000169</v>
      </c>
      <c r="D13" s="1"/>
      <c r="E13" s="27">
        <v>2019</v>
      </c>
      <c r="F13" s="26">
        <f>AVERAGE(Libya!I13,Libya!C13)</f>
        <v>8.5236205616161698</v>
      </c>
      <c r="G13" s="1"/>
      <c r="H13" s="27">
        <v>2019</v>
      </c>
      <c r="I13" s="26">
        <f t="shared" si="1"/>
        <v>11.323232323232324</v>
      </c>
    </row>
    <row r="14" spans="2:12" x14ac:dyDescent="0.25">
      <c r="B14" s="27">
        <v>2020</v>
      </c>
      <c r="C14" s="38">
        <f t="shared" si="0"/>
        <v>5.7978840000000131</v>
      </c>
      <c r="D14" s="1"/>
      <c r="E14" s="27">
        <v>2020</v>
      </c>
      <c r="F14" s="26">
        <f>AVERAGE(Libya!I14,Libya!C14)</f>
        <v>8.5605581616161679</v>
      </c>
      <c r="G14" s="1"/>
      <c r="H14" s="27">
        <v>2020</v>
      </c>
      <c r="I14" s="26">
        <f t="shared" si="1"/>
        <v>11.323232323232324</v>
      </c>
    </row>
    <row r="15" spans="2:12" x14ac:dyDescent="0.25">
      <c r="B15" s="27">
        <v>2021</v>
      </c>
      <c r="C15" s="38">
        <f t="shared" si="0"/>
        <v>5.8717592000000103</v>
      </c>
      <c r="D15" s="1"/>
      <c r="E15" s="27">
        <v>2021</v>
      </c>
      <c r="F15" s="26">
        <f>AVERAGE(Libya!I15,Libya!C15)</f>
        <v>8.597495761616166</v>
      </c>
      <c r="G15" s="1"/>
      <c r="H15" s="27">
        <v>2021</v>
      </c>
      <c r="I15" s="26">
        <f t="shared" si="1"/>
        <v>11.323232323232324</v>
      </c>
    </row>
    <row r="16" spans="2:12" x14ac:dyDescent="0.25">
      <c r="B16" s="27">
        <v>2022</v>
      </c>
      <c r="C16" s="38">
        <f t="shared" si="0"/>
        <v>5.9456344000000074</v>
      </c>
      <c r="D16" s="1"/>
      <c r="E16" s="27">
        <v>2022</v>
      </c>
      <c r="F16" s="26">
        <f>AVERAGE(Libya!I16,Libya!C16)</f>
        <v>8.6344333616161659</v>
      </c>
      <c r="G16" s="1"/>
      <c r="H16" s="27">
        <v>2022</v>
      </c>
      <c r="I16" s="26">
        <f t="shared" si="1"/>
        <v>11.323232323232324</v>
      </c>
    </row>
    <row r="17" spans="2:10" x14ac:dyDescent="0.25">
      <c r="B17" s="27">
        <v>2023</v>
      </c>
      <c r="C17" s="38">
        <f t="shared" si="0"/>
        <v>6.0195096000000037</v>
      </c>
      <c r="D17" s="1"/>
      <c r="E17" s="27">
        <v>2023</v>
      </c>
      <c r="F17" s="26">
        <f>AVERAGE(Libya!I17,Libya!C17)</f>
        <v>8.6713709616161641</v>
      </c>
      <c r="G17" s="1"/>
      <c r="H17" s="27">
        <v>2023</v>
      </c>
      <c r="I17" s="26">
        <f t="shared" si="1"/>
        <v>11.323232323232324</v>
      </c>
    </row>
    <row r="18" spans="2:10" x14ac:dyDescent="0.25">
      <c r="B18" s="27">
        <v>2024</v>
      </c>
      <c r="C18" s="38">
        <f t="shared" si="0"/>
        <v>6.0933848000000186</v>
      </c>
      <c r="D18" s="1"/>
      <c r="E18" s="27">
        <v>2024</v>
      </c>
      <c r="F18" s="26">
        <f>AVERAGE(Libya!I18,Libya!C18)</f>
        <v>8.7083085616161711</v>
      </c>
      <c r="G18" s="1"/>
      <c r="H18" s="27">
        <v>2024</v>
      </c>
      <c r="I18" s="26">
        <f t="shared" si="1"/>
        <v>11.323232323232324</v>
      </c>
    </row>
    <row r="19" spans="2:10" x14ac:dyDescent="0.25">
      <c r="B19" s="27">
        <v>2025</v>
      </c>
      <c r="C19" s="38">
        <f t="shared" si="0"/>
        <v>6.1672600000000148</v>
      </c>
      <c r="D19" s="1"/>
      <c r="E19" s="27">
        <v>2025</v>
      </c>
      <c r="F19" s="26">
        <f>AVERAGE(Libya!I19,Libya!C19)</f>
        <v>8.7452461616161692</v>
      </c>
      <c r="G19" s="1"/>
      <c r="H19" s="27">
        <v>2025</v>
      </c>
      <c r="I19" s="26">
        <f t="shared" si="1"/>
        <v>11.323232323232324</v>
      </c>
    </row>
    <row r="20" spans="2:10" x14ac:dyDescent="0.25">
      <c r="B20" s="27">
        <v>2026</v>
      </c>
      <c r="C20" s="38">
        <f t="shared" si="0"/>
        <v>6.241135200000012</v>
      </c>
      <c r="D20" s="1"/>
      <c r="E20" s="27">
        <v>2026</v>
      </c>
      <c r="F20" s="26">
        <f>AVERAGE(Libya!I20,Libya!C20)</f>
        <v>8.7821837616161673</v>
      </c>
      <c r="G20" s="1"/>
      <c r="H20" s="27">
        <v>2026</v>
      </c>
      <c r="I20" s="26">
        <f t="shared" si="1"/>
        <v>11.323232323232324</v>
      </c>
    </row>
    <row r="21" spans="2:10" x14ac:dyDescent="0.25">
      <c r="B21" s="27">
        <v>2027</v>
      </c>
      <c r="C21" s="38">
        <f t="shared" si="0"/>
        <v>6.3150104000000082</v>
      </c>
      <c r="D21" s="1"/>
      <c r="E21" s="27">
        <v>2027</v>
      </c>
      <c r="F21" s="26">
        <f>AVERAGE(Libya!I21,Libya!C21)</f>
        <v>8.8191213616161654</v>
      </c>
      <c r="G21" s="1"/>
      <c r="H21" s="27">
        <v>2027</v>
      </c>
      <c r="I21" s="26">
        <f t="shared" si="1"/>
        <v>11.323232323232324</v>
      </c>
    </row>
    <row r="22" spans="2:10" x14ac:dyDescent="0.25">
      <c r="B22" s="27">
        <v>2028</v>
      </c>
      <c r="C22" s="38">
        <f t="shared" si="0"/>
        <v>6.3888856000000045</v>
      </c>
      <c r="D22" s="1"/>
      <c r="E22" s="27">
        <v>2028</v>
      </c>
      <c r="F22" s="26">
        <f>AVERAGE(Libya!I22,Libya!C22)</f>
        <v>8.8560589616161636</v>
      </c>
      <c r="G22" s="1"/>
      <c r="H22" s="27">
        <v>2028</v>
      </c>
      <c r="I22" s="26">
        <f t="shared" si="1"/>
        <v>11.323232323232324</v>
      </c>
    </row>
    <row r="23" spans="2:10" x14ac:dyDescent="0.25">
      <c r="B23" s="27">
        <v>2029</v>
      </c>
      <c r="C23" s="38">
        <f t="shared" si="0"/>
        <v>6.4627608000000203</v>
      </c>
      <c r="D23" s="1"/>
      <c r="E23" s="27">
        <v>2029</v>
      </c>
      <c r="F23" s="26">
        <f>AVERAGE(Libya!I23,Libya!C23)</f>
        <v>8.8929965616161724</v>
      </c>
      <c r="G23" s="1"/>
      <c r="H23" s="27">
        <v>2029</v>
      </c>
      <c r="I23" s="26">
        <f t="shared" si="1"/>
        <v>11.323232323232324</v>
      </c>
    </row>
    <row r="24" spans="2:10" x14ac:dyDescent="0.25">
      <c r="B24" s="27">
        <v>2030</v>
      </c>
      <c r="C24" s="38">
        <f t="shared" si="0"/>
        <v>6.5366360000000165</v>
      </c>
      <c r="D24" s="1"/>
      <c r="E24" s="27">
        <v>2030</v>
      </c>
      <c r="F24" s="26">
        <f>AVERAGE(Libya!I24,Libya!C24)</f>
        <v>8.9299341616161705</v>
      </c>
      <c r="G24" s="1"/>
      <c r="H24" s="27">
        <v>2030</v>
      </c>
      <c r="I24" s="26">
        <f t="shared" si="1"/>
        <v>11.323232323232324</v>
      </c>
    </row>
    <row r="25" spans="2:10" x14ac:dyDescent="0.25">
      <c r="B25" s="27">
        <v>2031</v>
      </c>
      <c r="C25" s="38">
        <f t="shared" si="0"/>
        <v>6.6105112000000137</v>
      </c>
      <c r="D25" s="1"/>
      <c r="E25" s="27">
        <v>2031</v>
      </c>
      <c r="F25" s="26">
        <f>AVERAGE(Libya!I25,Libya!C25)</f>
        <v>8.9668717616161686</v>
      </c>
      <c r="G25" s="1"/>
      <c r="H25" s="27">
        <v>2031</v>
      </c>
      <c r="I25" s="26">
        <f t="shared" si="1"/>
        <v>11.323232323232324</v>
      </c>
    </row>
    <row r="26" spans="2:10" x14ac:dyDescent="0.25">
      <c r="B26" s="27">
        <v>2032</v>
      </c>
      <c r="C26" s="38">
        <f t="shared" si="0"/>
        <v>6.6843864000000099</v>
      </c>
      <c r="D26" s="1"/>
      <c r="E26" s="27">
        <v>2032</v>
      </c>
      <c r="F26" s="26">
        <f>AVERAGE(Libya!I26,Libya!C26)</f>
        <v>9.0038093616161667</v>
      </c>
      <c r="G26" s="1"/>
      <c r="H26" s="27">
        <v>2032</v>
      </c>
      <c r="I26" s="26">
        <f t="shared" si="1"/>
        <v>11.323232323232324</v>
      </c>
    </row>
    <row r="27" spans="2:10" x14ac:dyDescent="0.25">
      <c r="B27" s="27">
        <v>2033</v>
      </c>
      <c r="C27" s="38">
        <f t="shared" si="0"/>
        <v>6.7582616000000062</v>
      </c>
      <c r="D27" s="1"/>
      <c r="E27" s="27">
        <v>2033</v>
      </c>
      <c r="F27" s="26">
        <f>AVERAGE(Libya!I27,Libya!C27)</f>
        <v>9.0407469616161649</v>
      </c>
      <c r="G27" s="1"/>
      <c r="H27" s="27">
        <v>2033</v>
      </c>
      <c r="I27" s="26">
        <f t="shared" si="1"/>
        <v>11.323232323232324</v>
      </c>
    </row>
    <row r="28" spans="2:10" x14ac:dyDescent="0.25">
      <c r="B28" s="27">
        <v>2034</v>
      </c>
      <c r="C28" s="38">
        <f t="shared" si="0"/>
        <v>6.8321368000000025</v>
      </c>
      <c r="D28" s="1"/>
      <c r="E28" s="27">
        <v>2034</v>
      </c>
      <c r="F28" s="26">
        <f>AVERAGE(Libya!I28,Libya!C28)</f>
        <v>9.077684561616163</v>
      </c>
      <c r="G28" s="1"/>
      <c r="H28" s="27">
        <v>2034</v>
      </c>
      <c r="I28" s="26">
        <f t="shared" si="1"/>
        <v>11.323232323232324</v>
      </c>
    </row>
    <row r="29" spans="2:10" x14ac:dyDescent="0.25">
      <c r="B29" s="27">
        <v>2035</v>
      </c>
      <c r="C29" s="38">
        <f t="shared" si="0"/>
        <v>6.9060120000000182</v>
      </c>
      <c r="D29" s="1"/>
      <c r="E29" s="27">
        <v>2035</v>
      </c>
      <c r="F29" s="26">
        <f>AVERAGE(Libya!I29,Libya!C29)</f>
        <v>9.1146221616161718</v>
      </c>
      <c r="G29" s="1"/>
      <c r="H29" s="27">
        <v>2035</v>
      </c>
      <c r="I29" s="26">
        <f t="shared" si="1"/>
        <v>11.323232323232324</v>
      </c>
    </row>
    <row r="30" spans="2:10" x14ac:dyDescent="0.25">
      <c r="D30" s="1"/>
      <c r="J30" s="1"/>
    </row>
    <row r="31" spans="2:10" x14ac:dyDescent="0.25">
      <c r="D31" s="1"/>
    </row>
    <row r="33" spans="1:6" x14ac:dyDescent="0.25">
      <c r="B33" t="s">
        <v>64</v>
      </c>
    </row>
    <row r="34" spans="1:6" x14ac:dyDescent="0.25">
      <c r="C34" t="s">
        <v>4</v>
      </c>
    </row>
    <row r="35" spans="1:6" x14ac:dyDescent="0.25">
      <c r="C35" s="2" t="s">
        <v>5</v>
      </c>
    </row>
    <row r="36" spans="1:6" x14ac:dyDescent="0.25">
      <c r="C36" s="3" t="s">
        <v>6</v>
      </c>
    </row>
    <row r="37" spans="1:6" x14ac:dyDescent="0.25">
      <c r="C37" s="4" t="s">
        <v>14</v>
      </c>
    </row>
    <row r="41" spans="1:6" ht="18.75" x14ac:dyDescent="0.3">
      <c r="A41" s="19" t="s">
        <v>75</v>
      </c>
    </row>
    <row r="44" spans="1:6" ht="30" x14ac:dyDescent="0.25">
      <c r="A44" s="20" t="s">
        <v>57</v>
      </c>
      <c r="B44" s="28" t="s">
        <v>20</v>
      </c>
      <c r="C44" s="28" t="s">
        <v>22</v>
      </c>
      <c r="F44" s="18"/>
    </row>
    <row r="45" spans="1:6" x14ac:dyDescent="0.25">
      <c r="A45" s="20" t="s">
        <v>58</v>
      </c>
      <c r="B45" s="28" t="s">
        <v>1</v>
      </c>
      <c r="C45" s="28" t="s">
        <v>21</v>
      </c>
      <c r="E45" s="28" t="s">
        <v>23</v>
      </c>
      <c r="F45" s="28" t="s">
        <v>12</v>
      </c>
    </row>
    <row r="46" spans="1:6" x14ac:dyDescent="0.25">
      <c r="A46" s="21"/>
      <c r="B46" s="21" t="s">
        <v>59</v>
      </c>
      <c r="C46" s="21" t="s">
        <v>11</v>
      </c>
      <c r="E46" s="21" t="s">
        <v>2</v>
      </c>
      <c r="F46" s="21" t="s">
        <v>2</v>
      </c>
    </row>
    <row r="47" spans="1:6" x14ac:dyDescent="0.25">
      <c r="A47" s="27">
        <v>2013</v>
      </c>
      <c r="B47" s="21"/>
      <c r="C47" s="21"/>
      <c r="E47" s="21"/>
      <c r="F47" s="21"/>
    </row>
    <row r="48" spans="1:6" x14ac:dyDescent="0.25">
      <c r="A48" s="27">
        <v>2014</v>
      </c>
      <c r="B48" s="33">
        <v>16.236000000000047</v>
      </c>
      <c r="C48" s="39">
        <v>0.34</v>
      </c>
      <c r="E48" s="38">
        <f t="shared" ref="E48:E69" si="2">C48*B48</f>
        <v>5.5202400000000162</v>
      </c>
      <c r="F48" s="38">
        <f t="shared" ref="F48:F69" si="3">E48*0.97</f>
        <v>5.3546328000000152</v>
      </c>
    </row>
    <row r="49" spans="1:6" x14ac:dyDescent="0.25">
      <c r="A49" s="27">
        <v>2015</v>
      </c>
      <c r="B49" s="23">
        <v>16.460000000000036</v>
      </c>
      <c r="C49" s="39">
        <v>0.34</v>
      </c>
      <c r="E49" s="38">
        <f t="shared" si="2"/>
        <v>5.5964000000000125</v>
      </c>
      <c r="F49" s="38">
        <f t="shared" si="3"/>
        <v>5.4285080000000123</v>
      </c>
    </row>
    <row r="50" spans="1:6" x14ac:dyDescent="0.25">
      <c r="A50" s="27">
        <v>2016</v>
      </c>
      <c r="B50" s="33">
        <v>16.684000000000026</v>
      </c>
      <c r="C50" s="39">
        <v>0.34</v>
      </c>
      <c r="E50" s="38">
        <f t="shared" si="2"/>
        <v>5.6725600000000096</v>
      </c>
      <c r="F50" s="38">
        <f t="shared" si="3"/>
        <v>5.5023832000000095</v>
      </c>
    </row>
    <row r="51" spans="1:6" x14ac:dyDescent="0.25">
      <c r="A51" s="27">
        <v>2017</v>
      </c>
      <c r="B51" s="33">
        <v>16.908000000000015</v>
      </c>
      <c r="C51" s="39">
        <v>0.34</v>
      </c>
      <c r="E51" s="38">
        <f t="shared" si="2"/>
        <v>5.7487200000000058</v>
      </c>
      <c r="F51" s="38">
        <f t="shared" si="3"/>
        <v>5.5762584000000057</v>
      </c>
    </row>
    <row r="52" spans="1:6" x14ac:dyDescent="0.25">
      <c r="A52" s="27">
        <v>2018</v>
      </c>
      <c r="B52" s="33">
        <v>17.132000000000005</v>
      </c>
      <c r="C52" s="39">
        <v>0.34</v>
      </c>
      <c r="E52" s="38">
        <f t="shared" si="2"/>
        <v>5.8248800000000021</v>
      </c>
      <c r="F52" s="38">
        <f t="shared" si="3"/>
        <v>5.650133600000002</v>
      </c>
    </row>
    <row r="53" spans="1:6" x14ac:dyDescent="0.25">
      <c r="A53" s="27">
        <v>2019</v>
      </c>
      <c r="B53" s="33">
        <v>17.356000000000051</v>
      </c>
      <c r="C53" s="39">
        <v>0.34</v>
      </c>
      <c r="E53" s="38">
        <f t="shared" si="2"/>
        <v>5.9010400000000178</v>
      </c>
      <c r="F53" s="38">
        <f t="shared" si="3"/>
        <v>5.7240088000000169</v>
      </c>
    </row>
    <row r="54" spans="1:6" x14ac:dyDescent="0.25">
      <c r="A54" s="27">
        <v>2020</v>
      </c>
      <c r="B54" s="23">
        <v>17.580000000000041</v>
      </c>
      <c r="C54" s="39">
        <v>0.34</v>
      </c>
      <c r="E54" s="38">
        <f t="shared" si="2"/>
        <v>5.9772000000000141</v>
      </c>
      <c r="F54" s="38">
        <f t="shared" si="3"/>
        <v>5.7978840000000131</v>
      </c>
    </row>
    <row r="55" spans="1:6" x14ac:dyDescent="0.25">
      <c r="A55" s="27">
        <v>2021</v>
      </c>
      <c r="B55" s="33">
        <v>17.80400000000003</v>
      </c>
      <c r="C55" s="39">
        <v>0.34</v>
      </c>
      <c r="E55" s="38">
        <f t="shared" si="2"/>
        <v>6.0533600000000112</v>
      </c>
      <c r="F55" s="38">
        <f t="shared" si="3"/>
        <v>5.8717592000000103</v>
      </c>
    </row>
    <row r="56" spans="1:6" x14ac:dyDescent="0.25">
      <c r="A56" s="27">
        <v>2022</v>
      </c>
      <c r="B56" s="33">
        <v>18.02800000000002</v>
      </c>
      <c r="C56" s="39">
        <v>0.34</v>
      </c>
      <c r="E56" s="38">
        <f t="shared" si="2"/>
        <v>6.1295200000000074</v>
      </c>
      <c r="F56" s="38">
        <f t="shared" si="3"/>
        <v>5.9456344000000074</v>
      </c>
    </row>
    <row r="57" spans="1:6" x14ac:dyDescent="0.25">
      <c r="A57" s="27">
        <v>2023</v>
      </c>
      <c r="B57" s="33">
        <v>18.25200000000001</v>
      </c>
      <c r="C57" s="39">
        <v>0.34</v>
      </c>
      <c r="E57" s="38">
        <f t="shared" si="2"/>
        <v>6.2056800000000036</v>
      </c>
      <c r="F57" s="38">
        <f t="shared" si="3"/>
        <v>6.0195096000000037</v>
      </c>
    </row>
    <row r="58" spans="1:6" x14ac:dyDescent="0.25">
      <c r="A58" s="27">
        <v>2024</v>
      </c>
      <c r="B58" s="33">
        <v>18.476000000000056</v>
      </c>
      <c r="C58" s="39">
        <v>0.34</v>
      </c>
      <c r="E58" s="38">
        <f t="shared" si="2"/>
        <v>6.2818400000000194</v>
      </c>
      <c r="F58" s="38">
        <f t="shared" si="3"/>
        <v>6.0933848000000186</v>
      </c>
    </row>
    <row r="59" spans="1:6" x14ac:dyDescent="0.25">
      <c r="A59" s="27">
        <v>2025</v>
      </c>
      <c r="B59" s="23">
        <v>18.700000000000045</v>
      </c>
      <c r="C59" s="39">
        <v>0.34</v>
      </c>
      <c r="E59" s="38">
        <f t="shared" si="2"/>
        <v>6.3580000000000156</v>
      </c>
      <c r="F59" s="38">
        <f t="shared" si="3"/>
        <v>6.1672600000000148</v>
      </c>
    </row>
    <row r="60" spans="1:6" x14ac:dyDescent="0.25">
      <c r="A60" s="27">
        <v>2026</v>
      </c>
      <c r="B60" s="33">
        <v>18.924000000000035</v>
      </c>
      <c r="C60" s="39">
        <v>0.34</v>
      </c>
      <c r="E60" s="38">
        <f t="shared" si="2"/>
        <v>6.4341600000000128</v>
      </c>
      <c r="F60" s="38">
        <f t="shared" si="3"/>
        <v>6.241135200000012</v>
      </c>
    </row>
    <row r="61" spans="1:6" x14ac:dyDescent="0.25">
      <c r="A61" s="27">
        <v>2027</v>
      </c>
      <c r="B61" s="33">
        <v>19.148000000000025</v>
      </c>
      <c r="C61" s="39">
        <v>0.34</v>
      </c>
      <c r="E61" s="38">
        <f t="shared" si="2"/>
        <v>6.510320000000009</v>
      </c>
      <c r="F61" s="38">
        <f t="shared" si="3"/>
        <v>6.3150104000000082</v>
      </c>
    </row>
    <row r="62" spans="1:6" x14ac:dyDescent="0.25">
      <c r="A62" s="27">
        <v>2028</v>
      </c>
      <c r="B62" s="33">
        <v>19.372000000000014</v>
      </c>
      <c r="C62" s="39">
        <v>0.34</v>
      </c>
      <c r="E62" s="38">
        <f t="shared" si="2"/>
        <v>6.5864800000000052</v>
      </c>
      <c r="F62" s="38">
        <f t="shared" si="3"/>
        <v>6.3888856000000045</v>
      </c>
    </row>
    <row r="63" spans="1:6" x14ac:dyDescent="0.25">
      <c r="A63" s="27">
        <v>2029</v>
      </c>
      <c r="B63" s="33">
        <v>19.59600000000006</v>
      </c>
      <c r="C63" s="39">
        <v>0.34</v>
      </c>
      <c r="E63" s="38">
        <f t="shared" si="2"/>
        <v>6.662640000000021</v>
      </c>
      <c r="F63" s="38">
        <f t="shared" si="3"/>
        <v>6.4627608000000203</v>
      </c>
    </row>
    <row r="64" spans="1:6" x14ac:dyDescent="0.25">
      <c r="A64" s="27">
        <v>2030</v>
      </c>
      <c r="B64" s="23">
        <v>19.82000000000005</v>
      </c>
      <c r="C64" s="39">
        <v>0.34</v>
      </c>
      <c r="E64" s="38">
        <f t="shared" si="2"/>
        <v>6.7388000000000172</v>
      </c>
      <c r="F64" s="38">
        <f t="shared" si="3"/>
        <v>6.5366360000000165</v>
      </c>
    </row>
    <row r="65" spans="1:6" x14ac:dyDescent="0.25">
      <c r="A65" s="27">
        <v>2031</v>
      </c>
      <c r="B65" s="31">
        <v>20.04400000000004</v>
      </c>
      <c r="C65" s="39">
        <v>0.34</v>
      </c>
      <c r="E65" s="38">
        <f t="shared" si="2"/>
        <v>6.8149600000000143</v>
      </c>
      <c r="F65" s="38">
        <f t="shared" si="3"/>
        <v>6.6105112000000137</v>
      </c>
    </row>
    <row r="66" spans="1:6" x14ac:dyDescent="0.25">
      <c r="A66" s="27">
        <v>2032</v>
      </c>
      <c r="B66" s="31">
        <v>20.268000000000029</v>
      </c>
      <c r="C66" s="39">
        <v>0.34</v>
      </c>
      <c r="E66" s="38">
        <f t="shared" si="2"/>
        <v>6.8911200000000106</v>
      </c>
      <c r="F66" s="38">
        <f t="shared" si="3"/>
        <v>6.6843864000000099</v>
      </c>
    </row>
    <row r="67" spans="1:6" x14ac:dyDescent="0.25">
      <c r="A67" s="27">
        <v>2033</v>
      </c>
      <c r="B67" s="31">
        <v>20.492000000000019</v>
      </c>
      <c r="C67" s="39">
        <v>0.34</v>
      </c>
      <c r="E67" s="38">
        <f t="shared" si="2"/>
        <v>6.9672800000000068</v>
      </c>
      <c r="F67" s="38">
        <f t="shared" si="3"/>
        <v>6.7582616000000062</v>
      </c>
    </row>
    <row r="68" spans="1:6" x14ac:dyDescent="0.25">
      <c r="A68" s="27">
        <v>2034</v>
      </c>
      <c r="B68" s="31">
        <v>20.716000000000008</v>
      </c>
      <c r="C68" s="39">
        <v>0.34</v>
      </c>
      <c r="E68" s="38">
        <f t="shared" si="2"/>
        <v>7.043440000000003</v>
      </c>
      <c r="F68" s="38">
        <f t="shared" si="3"/>
        <v>6.8321368000000025</v>
      </c>
    </row>
    <row r="69" spans="1:6" x14ac:dyDescent="0.25">
      <c r="A69" s="27">
        <v>2035</v>
      </c>
      <c r="B69" s="31">
        <v>20.940000000000055</v>
      </c>
      <c r="C69" s="39">
        <v>0.34</v>
      </c>
      <c r="E69" s="38">
        <f t="shared" si="2"/>
        <v>7.1196000000000188</v>
      </c>
      <c r="F69" s="38">
        <f t="shared" si="3"/>
        <v>6.9060120000000182</v>
      </c>
    </row>
    <row r="73" spans="1:6" ht="18.75" x14ac:dyDescent="0.3">
      <c r="A73" s="19" t="s">
        <v>76</v>
      </c>
    </row>
    <row r="75" spans="1:6" x14ac:dyDescent="0.25">
      <c r="A75" s="20" t="s">
        <v>57</v>
      </c>
      <c r="B75" s="28" t="s">
        <v>60</v>
      </c>
      <c r="C75" s="28"/>
    </row>
    <row r="76" spans="1:6" ht="30" x14ac:dyDescent="0.25">
      <c r="A76" s="20" t="s">
        <v>58</v>
      </c>
      <c r="B76" s="28" t="s">
        <v>17</v>
      </c>
      <c r="C76" s="28" t="s">
        <v>19</v>
      </c>
      <c r="E76" s="28" t="s">
        <v>36</v>
      </c>
    </row>
    <row r="77" spans="1:6" x14ac:dyDescent="0.25">
      <c r="A77" s="21" t="s">
        <v>3</v>
      </c>
      <c r="B77" s="21" t="s">
        <v>79</v>
      </c>
      <c r="C77" s="21" t="s">
        <v>79</v>
      </c>
      <c r="E77" s="21" t="s">
        <v>59</v>
      </c>
    </row>
    <row r="78" spans="1:6" x14ac:dyDescent="0.25">
      <c r="A78" s="21">
        <v>2013</v>
      </c>
      <c r="B78" s="21"/>
      <c r="C78" s="21"/>
      <c r="E78" s="21"/>
    </row>
    <row r="79" spans="1:6" x14ac:dyDescent="0.25">
      <c r="A79" s="21">
        <v>2014</v>
      </c>
      <c r="B79" s="23">
        <v>354</v>
      </c>
      <c r="C79" s="40">
        <f t="shared" ref="C79:C100" si="4">B79*0.95</f>
        <v>336.3</v>
      </c>
      <c r="E79" s="38">
        <f t="shared" ref="E79:E100" si="5">C79/29.7</f>
        <v>11.323232323232324</v>
      </c>
    </row>
    <row r="80" spans="1:6" x14ac:dyDescent="0.25">
      <c r="A80" s="21">
        <v>2015</v>
      </c>
      <c r="B80" s="23">
        <v>354</v>
      </c>
      <c r="C80" s="40">
        <f t="shared" si="4"/>
        <v>336.3</v>
      </c>
      <c r="E80" s="38">
        <f t="shared" si="5"/>
        <v>11.323232323232324</v>
      </c>
    </row>
    <row r="81" spans="1:5" x14ac:dyDescent="0.25">
      <c r="A81" s="21">
        <v>2016</v>
      </c>
      <c r="B81" s="23">
        <v>354</v>
      </c>
      <c r="C81" s="40">
        <f t="shared" si="4"/>
        <v>336.3</v>
      </c>
      <c r="E81" s="38">
        <f t="shared" si="5"/>
        <v>11.323232323232324</v>
      </c>
    </row>
    <row r="82" spans="1:5" x14ac:dyDescent="0.25">
      <c r="A82" s="21">
        <v>2017</v>
      </c>
      <c r="B82" s="23">
        <v>354</v>
      </c>
      <c r="C82" s="40">
        <f t="shared" si="4"/>
        <v>336.3</v>
      </c>
      <c r="E82" s="38">
        <f t="shared" si="5"/>
        <v>11.323232323232324</v>
      </c>
    </row>
    <row r="83" spans="1:5" x14ac:dyDescent="0.25">
      <c r="A83" s="21">
        <v>2018</v>
      </c>
      <c r="B83" s="23">
        <v>354</v>
      </c>
      <c r="C83" s="40">
        <f t="shared" si="4"/>
        <v>336.3</v>
      </c>
      <c r="E83" s="38">
        <f t="shared" si="5"/>
        <v>11.323232323232324</v>
      </c>
    </row>
    <row r="84" spans="1:5" x14ac:dyDescent="0.25">
      <c r="A84" s="21">
        <v>2019</v>
      </c>
      <c r="B84" s="23">
        <v>354</v>
      </c>
      <c r="C84" s="40">
        <f t="shared" si="4"/>
        <v>336.3</v>
      </c>
      <c r="E84" s="38">
        <f t="shared" si="5"/>
        <v>11.323232323232324</v>
      </c>
    </row>
    <row r="85" spans="1:5" x14ac:dyDescent="0.25">
      <c r="A85" s="21">
        <v>2020</v>
      </c>
      <c r="B85" s="23">
        <v>354</v>
      </c>
      <c r="C85" s="40">
        <f t="shared" si="4"/>
        <v>336.3</v>
      </c>
      <c r="E85" s="38">
        <f t="shared" si="5"/>
        <v>11.323232323232324</v>
      </c>
    </row>
    <row r="86" spans="1:5" x14ac:dyDescent="0.25">
      <c r="A86" s="21">
        <v>2021</v>
      </c>
      <c r="B86" s="23">
        <v>354</v>
      </c>
      <c r="C86" s="40">
        <f t="shared" si="4"/>
        <v>336.3</v>
      </c>
      <c r="E86" s="38">
        <f t="shared" si="5"/>
        <v>11.323232323232324</v>
      </c>
    </row>
    <row r="87" spans="1:5" x14ac:dyDescent="0.25">
      <c r="A87" s="21">
        <v>2022</v>
      </c>
      <c r="B87" s="23">
        <v>354</v>
      </c>
      <c r="C87" s="40">
        <f t="shared" si="4"/>
        <v>336.3</v>
      </c>
      <c r="E87" s="38">
        <f t="shared" si="5"/>
        <v>11.323232323232324</v>
      </c>
    </row>
    <row r="88" spans="1:5" x14ac:dyDescent="0.25">
      <c r="A88" s="21">
        <v>2023</v>
      </c>
      <c r="B88" s="23">
        <v>354</v>
      </c>
      <c r="C88" s="40">
        <f t="shared" si="4"/>
        <v>336.3</v>
      </c>
      <c r="E88" s="38">
        <f t="shared" si="5"/>
        <v>11.323232323232324</v>
      </c>
    </row>
    <row r="89" spans="1:5" x14ac:dyDescent="0.25">
      <c r="A89" s="21">
        <v>2024</v>
      </c>
      <c r="B89" s="23">
        <v>354</v>
      </c>
      <c r="C89" s="40">
        <f t="shared" si="4"/>
        <v>336.3</v>
      </c>
      <c r="E89" s="38">
        <f t="shared" si="5"/>
        <v>11.323232323232324</v>
      </c>
    </row>
    <row r="90" spans="1:5" x14ac:dyDescent="0.25">
      <c r="A90" s="21">
        <v>2025</v>
      </c>
      <c r="B90" s="23">
        <v>354</v>
      </c>
      <c r="C90" s="40">
        <f t="shared" si="4"/>
        <v>336.3</v>
      </c>
      <c r="E90" s="38">
        <f t="shared" si="5"/>
        <v>11.323232323232324</v>
      </c>
    </row>
    <row r="91" spans="1:5" x14ac:dyDescent="0.25">
      <c r="A91" s="21">
        <v>2026</v>
      </c>
      <c r="B91" s="23">
        <v>354</v>
      </c>
      <c r="C91" s="40">
        <f t="shared" si="4"/>
        <v>336.3</v>
      </c>
      <c r="E91" s="38">
        <f t="shared" si="5"/>
        <v>11.323232323232324</v>
      </c>
    </row>
    <row r="92" spans="1:5" x14ac:dyDescent="0.25">
      <c r="A92" s="21">
        <v>2027</v>
      </c>
      <c r="B92" s="23">
        <v>354</v>
      </c>
      <c r="C92" s="40">
        <f t="shared" si="4"/>
        <v>336.3</v>
      </c>
      <c r="E92" s="38">
        <f t="shared" si="5"/>
        <v>11.323232323232324</v>
      </c>
    </row>
    <row r="93" spans="1:5" x14ac:dyDescent="0.25">
      <c r="A93" s="21">
        <v>2028</v>
      </c>
      <c r="B93" s="23">
        <v>354</v>
      </c>
      <c r="C93" s="40">
        <f t="shared" si="4"/>
        <v>336.3</v>
      </c>
      <c r="E93" s="38">
        <f t="shared" si="5"/>
        <v>11.323232323232324</v>
      </c>
    </row>
    <row r="94" spans="1:5" x14ac:dyDescent="0.25">
      <c r="A94" s="21">
        <v>2029</v>
      </c>
      <c r="B94" s="23">
        <v>354</v>
      </c>
      <c r="C94" s="40">
        <f t="shared" si="4"/>
        <v>336.3</v>
      </c>
      <c r="E94" s="38">
        <f t="shared" si="5"/>
        <v>11.323232323232324</v>
      </c>
    </row>
    <row r="95" spans="1:5" x14ac:dyDescent="0.25">
      <c r="A95" s="21">
        <v>2030</v>
      </c>
      <c r="B95" s="23">
        <v>354</v>
      </c>
      <c r="C95" s="40">
        <f t="shared" si="4"/>
        <v>336.3</v>
      </c>
      <c r="E95" s="38">
        <f t="shared" si="5"/>
        <v>11.323232323232324</v>
      </c>
    </row>
    <row r="96" spans="1:5" x14ac:dyDescent="0.25">
      <c r="A96" s="21">
        <v>2031</v>
      </c>
      <c r="B96" s="23">
        <v>354</v>
      </c>
      <c r="C96" s="40">
        <f t="shared" si="4"/>
        <v>336.3</v>
      </c>
      <c r="E96" s="38">
        <f t="shared" si="5"/>
        <v>11.323232323232324</v>
      </c>
    </row>
    <row r="97" spans="1:5" x14ac:dyDescent="0.25">
      <c r="A97" s="21">
        <v>2032</v>
      </c>
      <c r="B97" s="23">
        <v>354</v>
      </c>
      <c r="C97" s="40">
        <f t="shared" si="4"/>
        <v>336.3</v>
      </c>
      <c r="E97" s="38">
        <f t="shared" si="5"/>
        <v>11.323232323232324</v>
      </c>
    </row>
    <row r="98" spans="1:5" x14ac:dyDescent="0.25">
      <c r="A98" s="21">
        <v>2033</v>
      </c>
      <c r="B98" s="23">
        <v>354</v>
      </c>
      <c r="C98" s="40">
        <f t="shared" si="4"/>
        <v>336.3</v>
      </c>
      <c r="E98" s="38">
        <f t="shared" si="5"/>
        <v>11.323232323232324</v>
      </c>
    </row>
    <row r="99" spans="1:5" x14ac:dyDescent="0.25">
      <c r="A99" s="21">
        <v>2034</v>
      </c>
      <c r="B99" s="23">
        <v>354</v>
      </c>
      <c r="C99" s="40">
        <f t="shared" si="4"/>
        <v>336.3</v>
      </c>
      <c r="E99" s="38">
        <f t="shared" si="5"/>
        <v>11.323232323232324</v>
      </c>
    </row>
    <row r="100" spans="1:5" x14ac:dyDescent="0.25">
      <c r="A100" s="21">
        <v>2035</v>
      </c>
      <c r="B100" s="23">
        <v>354</v>
      </c>
      <c r="C100" s="40">
        <f t="shared" si="4"/>
        <v>336.3</v>
      </c>
      <c r="E100" s="38">
        <f t="shared" si="5"/>
        <v>11.323232323232324</v>
      </c>
    </row>
  </sheetData>
  <sheetProtection password="DEC9" sheet="1" objects="1" scenarios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K37"/>
  <sheetViews>
    <sheetView zoomScaleNormal="100" workbookViewId="0"/>
  </sheetViews>
  <sheetFormatPr baseColWidth="10" defaultColWidth="9.140625" defaultRowHeight="15" x14ac:dyDescent="0.25"/>
  <cols>
    <col min="3" max="3" width="29.28515625" customWidth="1"/>
    <col min="4" max="4" width="12.7109375" customWidth="1"/>
    <col min="6" max="6" width="25.42578125" customWidth="1"/>
    <col min="8" max="8" width="10.28515625" customWidth="1"/>
    <col min="9" max="9" width="25.42578125" customWidth="1"/>
  </cols>
  <sheetData>
    <row r="2" spans="2:11" ht="18.75" x14ac:dyDescent="0.3">
      <c r="B2" s="19" t="s">
        <v>61</v>
      </c>
      <c r="E2" s="19" t="s">
        <v>62</v>
      </c>
      <c r="H2" s="19" t="s">
        <v>63</v>
      </c>
    </row>
    <row r="4" spans="2:11" ht="29.25" customHeight="1" x14ac:dyDescent="0.25">
      <c r="B4" s="20" t="s">
        <v>57</v>
      </c>
      <c r="C4" s="28" t="s">
        <v>53</v>
      </c>
      <c r="D4" s="18"/>
      <c r="E4" s="20" t="s">
        <v>57</v>
      </c>
      <c r="F4" s="25" t="s">
        <v>60</v>
      </c>
      <c r="H4" s="20" t="s">
        <v>57</v>
      </c>
      <c r="I4" s="28" t="s">
        <v>56</v>
      </c>
      <c r="J4" s="18"/>
      <c r="K4" s="18"/>
    </row>
    <row r="5" spans="2:11" ht="49.5" customHeight="1" x14ac:dyDescent="0.25">
      <c r="B5" s="20" t="s">
        <v>58</v>
      </c>
      <c r="C5" s="28" t="s">
        <v>54</v>
      </c>
      <c r="D5" s="18"/>
      <c r="E5" s="20" t="s">
        <v>58</v>
      </c>
      <c r="F5" s="41" t="s">
        <v>84</v>
      </c>
      <c r="H5" s="20" t="s">
        <v>58</v>
      </c>
      <c r="I5" s="28" t="s">
        <v>55</v>
      </c>
      <c r="J5" s="18"/>
      <c r="K5" s="18"/>
    </row>
    <row r="6" spans="2:11" x14ac:dyDescent="0.25">
      <c r="B6" s="21" t="s">
        <v>3</v>
      </c>
      <c r="C6" s="21" t="s">
        <v>59</v>
      </c>
      <c r="E6" s="21" t="s">
        <v>3</v>
      </c>
      <c r="F6" s="21" t="s">
        <v>59</v>
      </c>
      <c r="H6" s="21" t="s">
        <v>3</v>
      </c>
      <c r="I6" s="21" t="s">
        <v>59</v>
      </c>
    </row>
    <row r="7" spans="2:11" x14ac:dyDescent="0.25">
      <c r="B7" s="27">
        <v>2013</v>
      </c>
      <c r="C7" s="23">
        <v>132</v>
      </c>
      <c r="E7" s="27">
        <v>2013</v>
      </c>
      <c r="F7" s="26">
        <f>AVERAGE(Russia!C7,Russia!I7)</f>
        <v>152.2500500000001</v>
      </c>
      <c r="H7" s="27">
        <v>2013</v>
      </c>
      <c r="I7" s="22">
        <v>172.5001000000002</v>
      </c>
    </row>
    <row r="8" spans="2:11" x14ac:dyDescent="0.25">
      <c r="B8" s="27">
        <v>2014</v>
      </c>
      <c r="C8" s="23">
        <v>132</v>
      </c>
      <c r="D8" s="1"/>
      <c r="E8" s="27">
        <v>2014</v>
      </c>
      <c r="F8" s="26">
        <f>AVERAGE(Russia!C8,Russia!I8)</f>
        <v>153.15390000000002</v>
      </c>
      <c r="G8" s="1"/>
      <c r="H8" s="27">
        <v>2014</v>
      </c>
      <c r="I8" s="22">
        <v>174.30780000000004</v>
      </c>
    </row>
    <row r="9" spans="2:11" x14ac:dyDescent="0.25">
      <c r="B9" s="27">
        <v>2015</v>
      </c>
      <c r="C9" s="23">
        <v>133</v>
      </c>
      <c r="D9" s="1"/>
      <c r="E9" s="27">
        <v>2015</v>
      </c>
      <c r="F9" s="26">
        <f>AVERAGE(Russia!C9,Russia!I9)</f>
        <v>150.4</v>
      </c>
      <c r="G9" s="1"/>
      <c r="H9" s="27">
        <v>2015</v>
      </c>
      <c r="I9" s="23">
        <v>167.8</v>
      </c>
    </row>
    <row r="10" spans="2:11" x14ac:dyDescent="0.25">
      <c r="B10" s="27">
        <v>2016</v>
      </c>
      <c r="C10" s="23">
        <v>124</v>
      </c>
      <c r="D10" s="1"/>
      <c r="E10" s="27">
        <v>2016</v>
      </c>
      <c r="F10" s="26">
        <f>AVERAGE(Russia!C10,Russia!I10)</f>
        <v>148.52000000000001</v>
      </c>
      <c r="G10" s="1"/>
      <c r="H10" s="27">
        <v>2016</v>
      </c>
      <c r="I10" s="22">
        <f>I9+(I14-I9)/5</f>
        <v>173.04000000000002</v>
      </c>
    </row>
    <row r="11" spans="2:11" x14ac:dyDescent="0.25">
      <c r="B11" s="27">
        <v>2017</v>
      </c>
      <c r="C11" s="23">
        <v>122</v>
      </c>
      <c r="D11" s="1"/>
      <c r="E11" s="27">
        <v>2017</v>
      </c>
      <c r="F11" s="26">
        <f>AVERAGE(Russia!C11,Russia!I11)</f>
        <v>150.14000000000001</v>
      </c>
      <c r="G11" s="1"/>
      <c r="H11" s="27">
        <v>2017</v>
      </c>
      <c r="I11" s="22">
        <f>I10+($I$14-$I$9)/5</f>
        <v>178.28000000000003</v>
      </c>
    </row>
    <row r="12" spans="2:11" x14ac:dyDescent="0.25">
      <c r="B12" s="27">
        <v>2018</v>
      </c>
      <c r="C12" s="23">
        <v>122</v>
      </c>
      <c r="D12" s="1"/>
      <c r="E12" s="27">
        <v>2018</v>
      </c>
      <c r="F12" s="26">
        <f>AVERAGE(Russia!C12,Russia!I12)</f>
        <v>152.76000000000002</v>
      </c>
      <c r="G12" s="1"/>
      <c r="H12" s="27">
        <v>2018</v>
      </c>
      <c r="I12" s="22">
        <f>I11+($I$14-$I$9)/5</f>
        <v>183.52000000000004</v>
      </c>
    </row>
    <row r="13" spans="2:11" x14ac:dyDescent="0.25">
      <c r="B13" s="27">
        <v>2019</v>
      </c>
      <c r="C13" s="23">
        <v>122</v>
      </c>
      <c r="D13" s="1"/>
      <c r="E13" s="27">
        <v>2019</v>
      </c>
      <c r="F13" s="26">
        <f>AVERAGE(Russia!C13,Russia!I13)</f>
        <v>155.38000000000002</v>
      </c>
      <c r="G13" s="1"/>
      <c r="H13" s="27">
        <v>2019</v>
      </c>
      <c r="I13" s="22">
        <f>I12+($I$14-$I$9)/5</f>
        <v>188.76000000000005</v>
      </c>
    </row>
    <row r="14" spans="2:11" x14ac:dyDescent="0.25">
      <c r="B14" s="27">
        <v>2020</v>
      </c>
      <c r="C14" s="23">
        <v>121.5</v>
      </c>
      <c r="D14" s="1"/>
      <c r="E14" s="27">
        <v>2020</v>
      </c>
      <c r="F14" s="26">
        <f>AVERAGE(Russia!C14,Russia!I14)</f>
        <v>157.75</v>
      </c>
      <c r="G14" s="1"/>
      <c r="H14" s="27">
        <v>2020</v>
      </c>
      <c r="I14" s="23">
        <v>194</v>
      </c>
    </row>
    <row r="15" spans="2:11" x14ac:dyDescent="0.25">
      <c r="B15" s="27">
        <v>2021</v>
      </c>
      <c r="C15" s="23">
        <v>120</v>
      </c>
      <c r="D15" s="1"/>
      <c r="E15" s="27">
        <v>2021</v>
      </c>
      <c r="F15" s="26">
        <f>AVERAGE(Russia!C15,Russia!I15)</f>
        <v>157.36500000000001</v>
      </c>
      <c r="G15" s="1"/>
      <c r="H15" s="27">
        <v>2021</v>
      </c>
      <c r="I15" s="22">
        <f t="shared" ref="I15:I23" si="0">I14+($I$24-$I$14)/10</f>
        <v>194.73</v>
      </c>
    </row>
    <row r="16" spans="2:11" x14ac:dyDescent="0.25">
      <c r="B16" s="27">
        <v>2022</v>
      </c>
      <c r="C16" s="23">
        <v>117</v>
      </c>
      <c r="D16" s="1"/>
      <c r="E16" s="27">
        <v>2022</v>
      </c>
      <c r="F16" s="26">
        <f>AVERAGE(Russia!C16,Russia!I16)</f>
        <v>156.22999999999999</v>
      </c>
      <c r="G16" s="1"/>
      <c r="H16" s="27">
        <v>2022</v>
      </c>
      <c r="I16" s="22">
        <f t="shared" si="0"/>
        <v>195.45999999999998</v>
      </c>
    </row>
    <row r="17" spans="2:10" x14ac:dyDescent="0.25">
      <c r="B17" s="27">
        <v>2023</v>
      </c>
      <c r="C17" s="23">
        <v>105.5</v>
      </c>
      <c r="D17" s="1"/>
      <c r="E17" s="27">
        <v>2023</v>
      </c>
      <c r="F17" s="26">
        <f>AVERAGE(Russia!C17,Russia!I17)</f>
        <v>150.84499999999997</v>
      </c>
      <c r="G17" s="1"/>
      <c r="H17" s="27">
        <v>2023</v>
      </c>
      <c r="I17" s="22">
        <f t="shared" si="0"/>
        <v>196.18999999999997</v>
      </c>
    </row>
    <row r="18" spans="2:10" x14ac:dyDescent="0.25">
      <c r="B18" s="27">
        <v>2024</v>
      </c>
      <c r="C18" s="23">
        <v>105.5</v>
      </c>
      <c r="D18" s="1"/>
      <c r="E18" s="27">
        <v>2024</v>
      </c>
      <c r="F18" s="26">
        <f>AVERAGE(Russia!C18,Russia!I18)</f>
        <v>151.20999999999998</v>
      </c>
      <c r="G18" s="1"/>
      <c r="H18" s="27">
        <v>2024</v>
      </c>
      <c r="I18" s="22">
        <f t="shared" si="0"/>
        <v>196.91999999999996</v>
      </c>
    </row>
    <row r="19" spans="2:10" x14ac:dyDescent="0.25">
      <c r="B19" s="27">
        <v>2025</v>
      </c>
      <c r="C19" s="23">
        <v>105.5</v>
      </c>
      <c r="D19" s="1"/>
      <c r="E19" s="27">
        <v>2025</v>
      </c>
      <c r="F19" s="26">
        <f>AVERAGE(Russia!C19,Russia!I19)</f>
        <v>151.57499999999999</v>
      </c>
      <c r="G19" s="1"/>
      <c r="H19" s="27">
        <v>2025</v>
      </c>
      <c r="I19" s="22">
        <f t="shared" si="0"/>
        <v>197.64999999999995</v>
      </c>
    </row>
    <row r="20" spans="2:10" x14ac:dyDescent="0.25">
      <c r="B20" s="27">
        <v>2026</v>
      </c>
      <c r="C20" s="23">
        <v>99</v>
      </c>
      <c r="D20" s="1"/>
      <c r="E20" s="27">
        <v>2026</v>
      </c>
      <c r="F20" s="26">
        <f>AVERAGE(Russia!C20,Russia!I20)</f>
        <v>148.68999999999997</v>
      </c>
      <c r="G20" s="1"/>
      <c r="H20" s="27">
        <v>2026</v>
      </c>
      <c r="I20" s="22">
        <f t="shared" si="0"/>
        <v>198.37999999999994</v>
      </c>
    </row>
    <row r="21" spans="2:10" x14ac:dyDescent="0.25">
      <c r="B21" s="27">
        <v>2027</v>
      </c>
      <c r="C21" s="23">
        <v>87</v>
      </c>
      <c r="D21" s="1"/>
      <c r="E21" s="27">
        <v>2027</v>
      </c>
      <c r="F21" s="26">
        <f>AVERAGE(Russia!C21,Russia!I21)</f>
        <v>143.05499999999995</v>
      </c>
      <c r="G21" s="1"/>
      <c r="H21" s="27">
        <v>2027</v>
      </c>
      <c r="I21" s="22">
        <f t="shared" si="0"/>
        <v>199.10999999999993</v>
      </c>
    </row>
    <row r="22" spans="2:10" x14ac:dyDescent="0.25">
      <c r="B22" s="27">
        <v>2028</v>
      </c>
      <c r="C22" s="23">
        <v>83</v>
      </c>
      <c r="D22" s="1"/>
      <c r="E22" s="27">
        <v>2028</v>
      </c>
      <c r="F22" s="26">
        <f>AVERAGE(Russia!C22,Russia!I22)</f>
        <v>141.41999999999996</v>
      </c>
      <c r="G22" s="1"/>
      <c r="H22" s="27">
        <v>2028</v>
      </c>
      <c r="I22" s="22">
        <f t="shared" si="0"/>
        <v>199.83999999999992</v>
      </c>
    </row>
    <row r="23" spans="2:10" x14ac:dyDescent="0.25">
      <c r="B23" s="27">
        <v>2029</v>
      </c>
      <c r="C23" s="23">
        <v>78.5</v>
      </c>
      <c r="D23" s="1"/>
      <c r="E23" s="27">
        <v>2029</v>
      </c>
      <c r="F23" s="26">
        <f>AVERAGE(Russia!C23,Russia!I23)</f>
        <v>139.53499999999997</v>
      </c>
      <c r="G23" s="1"/>
      <c r="H23" s="27">
        <v>2029</v>
      </c>
      <c r="I23" s="22">
        <f t="shared" si="0"/>
        <v>200.56999999999991</v>
      </c>
    </row>
    <row r="24" spans="2:10" x14ac:dyDescent="0.25">
      <c r="B24" s="27">
        <v>2030</v>
      </c>
      <c r="C24" s="24">
        <v>78.5</v>
      </c>
      <c r="D24" s="1"/>
      <c r="E24" s="27">
        <v>2030</v>
      </c>
      <c r="F24" s="26">
        <f>AVERAGE(Russia!C24,Russia!I24)</f>
        <v>139.9</v>
      </c>
      <c r="G24" s="1"/>
      <c r="H24" s="27">
        <v>2030</v>
      </c>
      <c r="I24" s="23">
        <v>201.3</v>
      </c>
    </row>
    <row r="25" spans="2:10" x14ac:dyDescent="0.25">
      <c r="B25" s="27">
        <v>2031</v>
      </c>
      <c r="C25" s="24">
        <v>78.5</v>
      </c>
      <c r="D25" s="1"/>
      <c r="E25" s="27">
        <v>2031</v>
      </c>
      <c r="F25" s="26">
        <f>AVERAGE(Russia!C25,Russia!I25)</f>
        <v>141.76935000000003</v>
      </c>
      <c r="G25" s="1"/>
      <c r="H25" s="27">
        <v>2031</v>
      </c>
      <c r="I25" s="24">
        <v>205.03870000000006</v>
      </c>
    </row>
    <row r="26" spans="2:10" x14ac:dyDescent="0.25">
      <c r="B26" s="27">
        <v>2032</v>
      </c>
      <c r="C26" s="24">
        <v>78.5</v>
      </c>
      <c r="D26" s="1"/>
      <c r="E26" s="27">
        <v>2032</v>
      </c>
      <c r="F26" s="26">
        <f>AVERAGE(Russia!C26,Russia!I26)</f>
        <v>142.67319999999995</v>
      </c>
      <c r="G26" s="1"/>
      <c r="H26" s="27">
        <v>2032</v>
      </c>
      <c r="I26" s="24">
        <v>206.8463999999999</v>
      </c>
    </row>
    <row r="27" spans="2:10" x14ac:dyDescent="0.25">
      <c r="B27" s="27">
        <v>2033</v>
      </c>
      <c r="C27" s="24">
        <v>78.5</v>
      </c>
      <c r="D27" s="1"/>
      <c r="E27" s="27">
        <v>2033</v>
      </c>
      <c r="F27" s="26">
        <f>AVERAGE(Russia!C27,Russia!I27)</f>
        <v>143.5770500000001</v>
      </c>
      <c r="G27" s="1"/>
      <c r="H27" s="27">
        <v>2033</v>
      </c>
      <c r="I27" s="24">
        <v>208.6541000000002</v>
      </c>
    </row>
    <row r="28" spans="2:10" x14ac:dyDescent="0.25">
      <c r="B28" s="27">
        <v>2034</v>
      </c>
      <c r="C28" s="24">
        <v>78.5</v>
      </c>
      <c r="D28" s="1"/>
      <c r="E28" s="27">
        <v>2034</v>
      </c>
      <c r="F28" s="26">
        <f>AVERAGE(Russia!C28,Russia!I28)</f>
        <v>144.48090000000002</v>
      </c>
      <c r="G28" s="1"/>
      <c r="H28" s="27">
        <v>2034</v>
      </c>
      <c r="I28" s="24">
        <v>210.46180000000004</v>
      </c>
    </row>
    <row r="29" spans="2:10" x14ac:dyDescent="0.25">
      <c r="B29" s="27">
        <v>2035</v>
      </c>
      <c r="C29" s="24">
        <v>78.5</v>
      </c>
      <c r="D29" s="1"/>
      <c r="E29" s="27">
        <v>2035</v>
      </c>
      <c r="F29" s="26">
        <f>AVERAGE(Russia!C29,Russia!I29)</f>
        <v>145.38474999999994</v>
      </c>
      <c r="G29" s="1"/>
      <c r="H29" s="27">
        <v>2035</v>
      </c>
      <c r="I29" s="24">
        <v>212.26949999999988</v>
      </c>
    </row>
    <row r="30" spans="2:10" x14ac:dyDescent="0.25">
      <c r="D30" s="1"/>
      <c r="J30" s="1"/>
    </row>
    <row r="31" spans="2:10" x14ac:dyDescent="0.25">
      <c r="D31" s="1"/>
    </row>
    <row r="33" spans="2:3" x14ac:dyDescent="0.25">
      <c r="B33" t="s">
        <v>64</v>
      </c>
    </row>
    <row r="34" spans="2:3" x14ac:dyDescent="0.25">
      <c r="C34" t="s">
        <v>4</v>
      </c>
    </row>
    <row r="35" spans="2:3" x14ac:dyDescent="0.25">
      <c r="C35" s="2" t="s">
        <v>5</v>
      </c>
    </row>
    <row r="36" spans="2:3" x14ac:dyDescent="0.25">
      <c r="C36" s="3" t="s">
        <v>6</v>
      </c>
    </row>
    <row r="37" spans="2:3" x14ac:dyDescent="0.25">
      <c r="C37" s="4" t="s">
        <v>14</v>
      </c>
    </row>
  </sheetData>
  <sheetProtection password="DEC9" sheet="1" objects="1" scenarios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L37"/>
  <sheetViews>
    <sheetView zoomScaleNormal="100" workbookViewId="0">
      <selection activeCell="D33" sqref="D33"/>
    </sheetView>
  </sheetViews>
  <sheetFormatPr baseColWidth="10" defaultColWidth="9.140625" defaultRowHeight="15" x14ac:dyDescent="0.25"/>
  <cols>
    <col min="3" max="3" width="29.28515625" customWidth="1"/>
    <col min="4" max="4" width="12.7109375" customWidth="1"/>
    <col min="6" max="6" width="25.42578125" customWidth="1"/>
    <col min="8" max="8" width="10.28515625" customWidth="1"/>
    <col min="9" max="9" width="25.42578125" customWidth="1"/>
  </cols>
  <sheetData>
    <row r="2" spans="2:12" ht="18.75" x14ac:dyDescent="0.3">
      <c r="B2" s="19" t="s">
        <v>61</v>
      </c>
      <c r="E2" s="19" t="s">
        <v>62</v>
      </c>
      <c r="H2" s="19" t="s">
        <v>63</v>
      </c>
    </row>
    <row r="4" spans="2:12" ht="29.25" customHeight="1" x14ac:dyDescent="0.25">
      <c r="B4" s="20" t="s">
        <v>57</v>
      </c>
      <c r="C4" s="28" t="s">
        <v>60</v>
      </c>
      <c r="D4" s="18"/>
      <c r="E4" s="20" t="s">
        <v>57</v>
      </c>
      <c r="F4" s="25" t="s">
        <v>60</v>
      </c>
      <c r="H4" s="20" t="s">
        <v>57</v>
      </c>
      <c r="I4" s="25" t="s">
        <v>60</v>
      </c>
      <c r="J4" s="18"/>
      <c r="K4" s="18"/>
      <c r="L4" s="18"/>
    </row>
    <row r="5" spans="2:12" ht="49.5" customHeight="1" x14ac:dyDescent="0.25">
      <c r="B5" s="20" t="s">
        <v>58</v>
      </c>
      <c r="C5" s="28" t="s">
        <v>60</v>
      </c>
      <c r="D5" s="18"/>
      <c r="E5" s="20" t="s">
        <v>58</v>
      </c>
      <c r="F5" s="25" t="s">
        <v>60</v>
      </c>
      <c r="H5" s="20" t="s">
        <v>58</v>
      </c>
      <c r="I5" s="25" t="s">
        <v>60</v>
      </c>
      <c r="J5" s="18"/>
      <c r="K5" s="18"/>
      <c r="L5" s="18"/>
    </row>
    <row r="6" spans="2:12" x14ac:dyDescent="0.25">
      <c r="B6" s="21" t="s">
        <v>3</v>
      </c>
      <c r="C6" s="21" t="s">
        <v>59</v>
      </c>
      <c r="E6" s="21" t="s">
        <v>3</v>
      </c>
      <c r="F6" s="21" t="s">
        <v>59</v>
      </c>
      <c r="H6" s="21" t="s">
        <v>3</v>
      </c>
      <c r="I6" s="21" t="s">
        <v>59</v>
      </c>
    </row>
    <row r="7" spans="2:12" x14ac:dyDescent="0.25">
      <c r="B7" s="27">
        <v>2013</v>
      </c>
      <c r="C7" s="21"/>
      <c r="E7" s="27">
        <v>2013</v>
      </c>
      <c r="F7" s="21"/>
      <c r="H7" s="27">
        <v>2013</v>
      </c>
      <c r="I7" s="23"/>
    </row>
    <row r="8" spans="2:12" x14ac:dyDescent="0.25">
      <c r="B8" s="27">
        <v>2014</v>
      </c>
      <c r="C8" s="38">
        <f>0.8*Azerbajian!F8</f>
        <v>0</v>
      </c>
      <c r="D8" s="1"/>
      <c r="E8" s="27">
        <v>2014</v>
      </c>
      <c r="F8" s="23">
        <v>0</v>
      </c>
      <c r="G8" s="1"/>
      <c r="H8" s="27">
        <v>2014</v>
      </c>
      <c r="I8" s="23">
        <v>0</v>
      </c>
    </row>
    <row r="9" spans="2:12" x14ac:dyDescent="0.25">
      <c r="B9" s="27">
        <v>2015</v>
      </c>
      <c r="C9" s="38">
        <f>0.8*Azerbajian!F9</f>
        <v>0</v>
      </c>
      <c r="D9" s="1"/>
      <c r="E9" s="27">
        <v>2015</v>
      </c>
      <c r="F9" s="23">
        <v>0</v>
      </c>
      <c r="G9" s="1"/>
      <c r="H9" s="27">
        <v>2015</v>
      </c>
      <c r="I9" s="23">
        <v>0</v>
      </c>
    </row>
    <row r="10" spans="2:12" x14ac:dyDescent="0.25">
      <c r="B10" s="27">
        <v>2016</v>
      </c>
      <c r="C10" s="38">
        <f>0.8*Azerbajian!F10</f>
        <v>0</v>
      </c>
      <c r="D10" s="1"/>
      <c r="E10" s="27">
        <v>2016</v>
      </c>
      <c r="F10" s="23">
        <v>0</v>
      </c>
      <c r="G10" s="1"/>
      <c r="H10" s="27">
        <v>2016</v>
      </c>
      <c r="I10" s="23">
        <v>0</v>
      </c>
    </row>
    <row r="11" spans="2:12" x14ac:dyDescent="0.25">
      <c r="B11" s="27">
        <v>2017</v>
      </c>
      <c r="C11" s="38">
        <f>0.8*Azerbajian!F11</f>
        <v>0</v>
      </c>
      <c r="D11" s="1"/>
      <c r="E11" s="27">
        <v>2017</v>
      </c>
      <c r="F11" s="23">
        <v>0</v>
      </c>
      <c r="G11" s="1"/>
      <c r="H11" s="27">
        <v>2017</v>
      </c>
      <c r="I11" s="23">
        <v>0</v>
      </c>
    </row>
    <row r="12" spans="2:12" x14ac:dyDescent="0.25">
      <c r="B12" s="27">
        <v>2018</v>
      </c>
      <c r="C12" s="38">
        <f>0.8*Azerbajian!F12</f>
        <v>0</v>
      </c>
      <c r="D12" s="1"/>
      <c r="E12" s="27">
        <v>2018</v>
      </c>
      <c r="F12" s="23">
        <v>0</v>
      </c>
      <c r="G12" s="1"/>
      <c r="H12" s="27">
        <v>2018</v>
      </c>
      <c r="I12" s="23">
        <v>0</v>
      </c>
    </row>
    <row r="13" spans="2:12" x14ac:dyDescent="0.25">
      <c r="B13" s="27">
        <v>2019</v>
      </c>
      <c r="C13" s="38">
        <f>0.8*Azerbajian!F13</f>
        <v>0.8</v>
      </c>
      <c r="D13" s="1"/>
      <c r="E13" s="27">
        <v>2019</v>
      </c>
      <c r="F13" s="33">
        <v>1</v>
      </c>
      <c r="G13" s="1"/>
      <c r="H13" s="27">
        <v>2019</v>
      </c>
      <c r="I13" s="33">
        <v>1</v>
      </c>
    </row>
    <row r="14" spans="2:12" x14ac:dyDescent="0.25">
      <c r="B14" s="27">
        <v>2020</v>
      </c>
      <c r="C14" s="38">
        <f>0.8*Azerbajian!F14</f>
        <v>3.2</v>
      </c>
      <c r="D14" s="1"/>
      <c r="E14" s="27">
        <v>2020</v>
      </c>
      <c r="F14" s="33">
        <v>4</v>
      </c>
      <c r="G14" s="1"/>
      <c r="H14" s="27">
        <v>2020</v>
      </c>
      <c r="I14" s="33">
        <v>4</v>
      </c>
    </row>
    <row r="15" spans="2:12" x14ac:dyDescent="0.25">
      <c r="B15" s="27">
        <v>2021</v>
      </c>
      <c r="C15" s="38">
        <f>0.8*Azerbajian!F15</f>
        <v>5.6000000000000005</v>
      </c>
      <c r="D15" s="1"/>
      <c r="E15" s="27">
        <v>2021</v>
      </c>
      <c r="F15" s="33">
        <v>7</v>
      </c>
      <c r="G15" s="1"/>
      <c r="H15" s="27">
        <v>2021</v>
      </c>
      <c r="I15" s="33">
        <v>7</v>
      </c>
    </row>
    <row r="16" spans="2:12" x14ac:dyDescent="0.25">
      <c r="B16" s="27">
        <v>2022</v>
      </c>
      <c r="C16" s="38">
        <f>0.8*Azerbajian!F16</f>
        <v>8</v>
      </c>
      <c r="D16" s="1"/>
      <c r="E16" s="27">
        <v>2022</v>
      </c>
      <c r="F16" s="23">
        <v>10</v>
      </c>
      <c r="G16" s="1"/>
      <c r="H16" s="27">
        <v>2022</v>
      </c>
      <c r="I16" s="23">
        <v>10</v>
      </c>
    </row>
    <row r="17" spans="2:10" x14ac:dyDescent="0.25">
      <c r="B17" s="27">
        <v>2023</v>
      </c>
      <c r="C17" s="38">
        <f>0.8*Azerbajian!F17</f>
        <v>8</v>
      </c>
      <c r="D17" s="1"/>
      <c r="E17" s="27">
        <v>2023</v>
      </c>
      <c r="F17" s="23">
        <v>10</v>
      </c>
      <c r="G17" s="1"/>
      <c r="H17" s="27">
        <v>2023</v>
      </c>
      <c r="I17" s="23">
        <v>10</v>
      </c>
    </row>
    <row r="18" spans="2:10" x14ac:dyDescent="0.25">
      <c r="B18" s="27">
        <v>2024</v>
      </c>
      <c r="C18" s="38">
        <f>0.8*Azerbajian!F18</f>
        <v>8</v>
      </c>
      <c r="D18" s="1"/>
      <c r="E18" s="27">
        <v>2024</v>
      </c>
      <c r="F18" s="23">
        <v>10</v>
      </c>
      <c r="G18" s="1"/>
      <c r="H18" s="27">
        <v>2024</v>
      </c>
      <c r="I18" s="23">
        <v>10</v>
      </c>
    </row>
    <row r="19" spans="2:10" x14ac:dyDescent="0.25">
      <c r="B19" s="27">
        <v>2025</v>
      </c>
      <c r="C19" s="38">
        <f>0.8*Azerbajian!F19</f>
        <v>8</v>
      </c>
      <c r="D19" s="1"/>
      <c r="E19" s="27">
        <v>2025</v>
      </c>
      <c r="F19" s="23">
        <v>10</v>
      </c>
      <c r="G19" s="1"/>
      <c r="H19" s="27">
        <v>2025</v>
      </c>
      <c r="I19" s="33">
        <v>10.6</v>
      </c>
    </row>
    <row r="20" spans="2:10" x14ac:dyDescent="0.25">
      <c r="B20" s="27">
        <v>2026</v>
      </c>
      <c r="C20" s="38">
        <f>0.8*Azerbajian!F20</f>
        <v>8</v>
      </c>
      <c r="D20" s="1"/>
      <c r="E20" s="27">
        <v>2026</v>
      </c>
      <c r="F20" s="23">
        <v>10</v>
      </c>
      <c r="G20" s="1"/>
      <c r="H20" s="27">
        <v>2026</v>
      </c>
      <c r="I20" s="33">
        <v>12.400000000000002</v>
      </c>
    </row>
    <row r="21" spans="2:10" x14ac:dyDescent="0.25">
      <c r="B21" s="27">
        <v>2027</v>
      </c>
      <c r="C21" s="38">
        <f>0.8*Azerbajian!F21</f>
        <v>8</v>
      </c>
      <c r="D21" s="1"/>
      <c r="E21" s="27">
        <v>2027</v>
      </c>
      <c r="F21" s="23">
        <v>10</v>
      </c>
      <c r="G21" s="1"/>
      <c r="H21" s="27">
        <v>2027</v>
      </c>
      <c r="I21" s="33">
        <v>14.2</v>
      </c>
    </row>
    <row r="22" spans="2:10" x14ac:dyDescent="0.25">
      <c r="B22" s="27">
        <v>2028</v>
      </c>
      <c r="C22" s="38">
        <f>0.8*Azerbajian!F22</f>
        <v>8</v>
      </c>
      <c r="D22" s="1"/>
      <c r="E22" s="27">
        <v>2028</v>
      </c>
      <c r="F22" s="23">
        <v>10</v>
      </c>
      <c r="G22" s="1"/>
      <c r="H22" s="27">
        <v>2028</v>
      </c>
      <c r="I22" s="23">
        <v>16</v>
      </c>
    </row>
    <row r="23" spans="2:10" x14ac:dyDescent="0.25">
      <c r="B23" s="27">
        <v>2029</v>
      </c>
      <c r="C23" s="38">
        <f>0.8*Azerbajian!F23</f>
        <v>8</v>
      </c>
      <c r="D23" s="1"/>
      <c r="E23" s="27">
        <v>2029</v>
      </c>
      <c r="F23" s="23">
        <v>10</v>
      </c>
      <c r="G23" s="1"/>
      <c r="H23" s="27">
        <v>2029</v>
      </c>
      <c r="I23" s="23">
        <v>16</v>
      </c>
    </row>
    <row r="24" spans="2:10" x14ac:dyDescent="0.25">
      <c r="B24" s="27">
        <v>2030</v>
      </c>
      <c r="C24" s="38">
        <f>0.8*Azerbajian!F24</f>
        <v>8</v>
      </c>
      <c r="D24" s="1"/>
      <c r="E24" s="27">
        <v>2030</v>
      </c>
      <c r="F24" s="23">
        <v>10</v>
      </c>
      <c r="G24" s="1"/>
      <c r="H24" s="27">
        <v>2030</v>
      </c>
      <c r="I24" s="23">
        <v>16</v>
      </c>
    </row>
    <row r="25" spans="2:10" x14ac:dyDescent="0.25">
      <c r="B25" s="27">
        <v>2031</v>
      </c>
      <c r="C25" s="38">
        <f>0.8*Azerbajian!F25</f>
        <v>8</v>
      </c>
      <c r="D25" s="1"/>
      <c r="E25" s="27">
        <v>2031</v>
      </c>
      <c r="F25" s="23">
        <v>10</v>
      </c>
      <c r="G25" s="1"/>
      <c r="H25" s="27">
        <v>2031</v>
      </c>
      <c r="I25" s="23">
        <v>16</v>
      </c>
    </row>
    <row r="26" spans="2:10" x14ac:dyDescent="0.25">
      <c r="B26" s="27">
        <v>2032</v>
      </c>
      <c r="C26" s="38">
        <f>0.8*Azerbajian!F26</f>
        <v>8</v>
      </c>
      <c r="D26" s="1"/>
      <c r="E26" s="27">
        <v>2032</v>
      </c>
      <c r="F26" s="23">
        <v>10</v>
      </c>
      <c r="G26" s="1"/>
      <c r="H26" s="27">
        <v>2032</v>
      </c>
      <c r="I26" s="23">
        <v>16</v>
      </c>
    </row>
    <row r="27" spans="2:10" x14ac:dyDescent="0.25">
      <c r="B27" s="27">
        <v>2033</v>
      </c>
      <c r="C27" s="38">
        <f>0.8*Azerbajian!F27</f>
        <v>8</v>
      </c>
      <c r="D27" s="1"/>
      <c r="E27" s="27">
        <v>2033</v>
      </c>
      <c r="F27" s="23">
        <v>10</v>
      </c>
      <c r="G27" s="1"/>
      <c r="H27" s="27">
        <v>2033</v>
      </c>
      <c r="I27" s="23">
        <v>16</v>
      </c>
    </row>
    <row r="28" spans="2:10" x14ac:dyDescent="0.25">
      <c r="B28" s="27">
        <v>2034</v>
      </c>
      <c r="C28" s="38">
        <f>0.8*Azerbajian!F28</f>
        <v>8</v>
      </c>
      <c r="D28" s="1"/>
      <c r="E28" s="27">
        <v>2034</v>
      </c>
      <c r="F28" s="23">
        <v>10</v>
      </c>
      <c r="G28" s="1"/>
      <c r="H28" s="27">
        <v>2034</v>
      </c>
      <c r="I28" s="23">
        <v>16</v>
      </c>
    </row>
    <row r="29" spans="2:10" x14ac:dyDescent="0.25">
      <c r="B29" s="27">
        <v>2035</v>
      </c>
      <c r="C29" s="38">
        <f>0.8*Azerbajian!F29</f>
        <v>8</v>
      </c>
      <c r="D29" s="1"/>
      <c r="E29" s="27">
        <v>2035</v>
      </c>
      <c r="F29" s="23">
        <v>10</v>
      </c>
      <c r="G29" s="1"/>
      <c r="H29" s="27">
        <v>2035</v>
      </c>
      <c r="I29" s="23">
        <v>16</v>
      </c>
    </row>
    <row r="30" spans="2:10" x14ac:dyDescent="0.25">
      <c r="D30" s="1"/>
      <c r="J30" s="1"/>
    </row>
    <row r="31" spans="2:10" x14ac:dyDescent="0.25">
      <c r="D31" s="1"/>
    </row>
    <row r="33" spans="2:3" x14ac:dyDescent="0.25">
      <c r="B33" t="s">
        <v>64</v>
      </c>
    </row>
    <row r="34" spans="2:3" x14ac:dyDescent="0.25">
      <c r="C34" t="s">
        <v>4</v>
      </c>
    </row>
    <row r="35" spans="2:3" x14ac:dyDescent="0.25">
      <c r="C35" s="2" t="s">
        <v>5</v>
      </c>
    </row>
    <row r="36" spans="2:3" x14ac:dyDescent="0.25">
      <c r="C36" s="3" t="s">
        <v>6</v>
      </c>
    </row>
    <row r="37" spans="2:3" x14ac:dyDescent="0.25">
      <c r="C37" s="4" t="s">
        <v>14</v>
      </c>
    </row>
  </sheetData>
  <sheetProtection password="DEC9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2:S100"/>
  <sheetViews>
    <sheetView workbookViewId="0"/>
  </sheetViews>
  <sheetFormatPr baseColWidth="10" defaultColWidth="9.140625" defaultRowHeight="15" x14ac:dyDescent="0.25"/>
  <cols>
    <col min="2" max="2" width="15.140625" customWidth="1"/>
    <col min="3" max="3" width="24.140625" customWidth="1"/>
    <col min="4" max="4" width="12.7109375" customWidth="1"/>
    <col min="5" max="5" width="10" customWidth="1"/>
    <col min="6" max="6" width="20" customWidth="1"/>
    <col min="8" max="8" width="10.5703125" customWidth="1"/>
    <col min="9" max="9" width="19.5703125" customWidth="1"/>
    <col min="10" max="10" width="25.42578125" customWidth="1"/>
    <col min="12" max="14" width="13.5703125" customWidth="1"/>
    <col min="15" max="15" width="10.28515625" customWidth="1"/>
    <col min="16" max="16" width="25.42578125" customWidth="1"/>
  </cols>
  <sheetData>
    <row r="2" spans="2:19" ht="18.75" x14ac:dyDescent="0.3">
      <c r="B2" s="19" t="s">
        <v>61</v>
      </c>
      <c r="E2" s="19" t="s">
        <v>62</v>
      </c>
      <c r="H2" s="19" t="s">
        <v>63</v>
      </c>
    </row>
    <row r="4" spans="2:19" ht="29.25" customHeight="1" x14ac:dyDescent="0.25">
      <c r="B4" s="20" t="s">
        <v>57</v>
      </c>
      <c r="C4" s="28" t="s">
        <v>60</v>
      </c>
      <c r="D4" s="18"/>
      <c r="E4" s="20" t="s">
        <v>57</v>
      </c>
      <c r="F4" s="25" t="s">
        <v>71</v>
      </c>
      <c r="H4" s="20" t="s">
        <v>57</v>
      </c>
      <c r="I4" s="25" t="s">
        <v>71</v>
      </c>
      <c r="Q4" s="18"/>
      <c r="R4" s="18"/>
      <c r="S4" s="18"/>
    </row>
    <row r="5" spans="2:19" ht="49.5" customHeight="1" x14ac:dyDescent="0.25">
      <c r="B5" s="20" t="s">
        <v>58</v>
      </c>
      <c r="C5" s="28" t="s">
        <v>69</v>
      </c>
      <c r="D5" s="18"/>
      <c r="E5" s="20" t="s">
        <v>58</v>
      </c>
      <c r="F5" s="25" t="s">
        <v>70</v>
      </c>
      <c r="H5" s="20" t="s">
        <v>58</v>
      </c>
      <c r="I5" s="25" t="s">
        <v>70</v>
      </c>
      <c r="Q5" s="18"/>
      <c r="R5" s="18"/>
      <c r="S5" s="18"/>
    </row>
    <row r="6" spans="2:19" x14ac:dyDescent="0.25">
      <c r="B6" s="21" t="s">
        <v>3</v>
      </c>
      <c r="C6" s="21" t="s">
        <v>59</v>
      </c>
      <c r="E6" s="21" t="s">
        <v>3</v>
      </c>
      <c r="F6" s="21" t="s">
        <v>59</v>
      </c>
      <c r="H6" s="21" t="s">
        <v>3</v>
      </c>
      <c r="I6" s="21" t="s">
        <v>59</v>
      </c>
    </row>
    <row r="7" spans="2:19" x14ac:dyDescent="0.25">
      <c r="B7" s="27">
        <v>2013</v>
      </c>
      <c r="C7" s="23"/>
      <c r="E7" s="27">
        <v>2013</v>
      </c>
      <c r="F7" s="23"/>
      <c r="H7" s="27">
        <v>2013</v>
      </c>
      <c r="I7" s="23"/>
    </row>
    <row r="8" spans="2:19" x14ac:dyDescent="0.25">
      <c r="B8" s="27">
        <v>2014</v>
      </c>
      <c r="C8" s="23">
        <v>0</v>
      </c>
      <c r="D8" s="1"/>
      <c r="E8" s="27">
        <v>2014</v>
      </c>
      <c r="F8" s="26">
        <f>P48</f>
        <v>19.124194444444434</v>
      </c>
      <c r="H8" s="27">
        <v>2014</v>
      </c>
      <c r="I8" s="26">
        <f>P79</f>
        <v>26.770944444444417</v>
      </c>
      <c r="K8" s="1"/>
    </row>
    <row r="9" spans="2:19" x14ac:dyDescent="0.25">
      <c r="B9" s="27">
        <v>2015</v>
      </c>
      <c r="C9" s="23">
        <v>0</v>
      </c>
      <c r="D9" s="1"/>
      <c r="E9" s="27">
        <v>2015</v>
      </c>
      <c r="F9" s="26">
        <f t="shared" ref="F9:F29" si="0">P49</f>
        <v>21.216066666666663</v>
      </c>
      <c r="H9" s="27">
        <v>2015</v>
      </c>
      <c r="I9" s="26">
        <f t="shared" ref="I9:I29" si="1">P80</f>
        <v>28.606066666666663</v>
      </c>
      <c r="K9" s="1"/>
    </row>
    <row r="10" spans="2:19" x14ac:dyDescent="0.25">
      <c r="B10" s="27">
        <v>2016</v>
      </c>
      <c r="C10" s="23">
        <v>0</v>
      </c>
      <c r="D10" s="1"/>
      <c r="E10" s="27">
        <v>2016</v>
      </c>
      <c r="F10" s="26">
        <f t="shared" si="0"/>
        <v>21.957938888888883</v>
      </c>
      <c r="H10" s="27">
        <v>2016</v>
      </c>
      <c r="I10" s="26">
        <f t="shared" si="1"/>
        <v>28.04118888888889</v>
      </c>
      <c r="K10" s="1"/>
    </row>
    <row r="11" spans="2:19" x14ac:dyDescent="0.25">
      <c r="B11" s="27">
        <v>2017</v>
      </c>
      <c r="C11" s="23">
        <v>0</v>
      </c>
      <c r="D11" s="1"/>
      <c r="E11" s="27">
        <v>2017</v>
      </c>
      <c r="F11" s="26">
        <f t="shared" si="0"/>
        <v>22.699811111111103</v>
      </c>
      <c r="H11" s="27">
        <v>2017</v>
      </c>
      <c r="I11" s="26">
        <f t="shared" si="1"/>
        <v>27.476311111111116</v>
      </c>
      <c r="K11" s="1"/>
    </row>
    <row r="12" spans="2:19" x14ac:dyDescent="0.25">
      <c r="B12" s="27">
        <v>2018</v>
      </c>
      <c r="C12" s="23">
        <v>0</v>
      </c>
      <c r="D12" s="1"/>
      <c r="E12" s="27">
        <v>2018</v>
      </c>
      <c r="F12" s="26">
        <f t="shared" si="0"/>
        <v>23.287837179487184</v>
      </c>
      <c r="H12" s="27">
        <v>2018</v>
      </c>
      <c r="I12" s="26">
        <f t="shared" si="1"/>
        <v>29.15758717948718</v>
      </c>
      <c r="K12" s="1"/>
    </row>
    <row r="13" spans="2:19" x14ac:dyDescent="0.25">
      <c r="B13" s="27">
        <v>2019</v>
      </c>
      <c r="C13" s="23">
        <v>0</v>
      </c>
      <c r="D13" s="1"/>
      <c r="E13" s="27">
        <v>2019</v>
      </c>
      <c r="F13" s="26">
        <f t="shared" si="0"/>
        <v>23.454984126984115</v>
      </c>
      <c r="H13" s="27">
        <v>2019</v>
      </c>
      <c r="I13" s="26">
        <f t="shared" si="1"/>
        <v>31.317984126984115</v>
      </c>
      <c r="K13" s="1"/>
    </row>
    <row r="14" spans="2:19" x14ac:dyDescent="0.25">
      <c r="B14" s="27">
        <v>2020</v>
      </c>
      <c r="C14" s="23">
        <v>0</v>
      </c>
      <c r="D14" s="1"/>
      <c r="E14" s="27">
        <v>2020</v>
      </c>
      <c r="F14" s="26">
        <f t="shared" si="0"/>
        <v>23.468284920634922</v>
      </c>
      <c r="H14" s="27">
        <v>2020</v>
      </c>
      <c r="I14" s="26">
        <f t="shared" si="1"/>
        <v>33.32453492063491</v>
      </c>
      <c r="K14" s="1"/>
    </row>
    <row r="15" spans="2:19" x14ac:dyDescent="0.25">
      <c r="B15" s="27">
        <v>2021</v>
      </c>
      <c r="C15" s="23">
        <v>0</v>
      </c>
      <c r="D15" s="1"/>
      <c r="E15" s="27">
        <v>2021</v>
      </c>
      <c r="F15" s="26">
        <f t="shared" si="0"/>
        <v>22.05658571428571</v>
      </c>
      <c r="H15" s="27">
        <v>2021</v>
      </c>
      <c r="I15" s="26">
        <f t="shared" si="1"/>
        <v>31.931085714285707</v>
      </c>
      <c r="K15" s="1"/>
    </row>
    <row r="16" spans="2:19" x14ac:dyDescent="0.25">
      <c r="B16" s="27">
        <v>2022</v>
      </c>
      <c r="C16" s="23">
        <v>0</v>
      </c>
      <c r="D16" s="1"/>
      <c r="E16" s="27">
        <v>2022</v>
      </c>
      <c r="F16" s="26">
        <f t="shared" si="0"/>
        <v>20.644886507936491</v>
      </c>
      <c r="H16" s="27">
        <v>2022</v>
      </c>
      <c r="I16" s="26">
        <f t="shared" si="1"/>
        <v>30.537636507936497</v>
      </c>
      <c r="K16" s="1"/>
    </row>
    <row r="17" spans="2:17" x14ac:dyDescent="0.25">
      <c r="B17" s="27">
        <v>2023</v>
      </c>
      <c r="C17" s="23">
        <v>0</v>
      </c>
      <c r="D17" s="1"/>
      <c r="E17" s="27">
        <v>2023</v>
      </c>
      <c r="F17" s="26">
        <f t="shared" si="0"/>
        <v>19.233187301587279</v>
      </c>
      <c r="H17" s="27">
        <v>2023</v>
      </c>
      <c r="I17" s="26">
        <f t="shared" si="1"/>
        <v>29.144187301587294</v>
      </c>
      <c r="K17" s="1"/>
    </row>
    <row r="18" spans="2:17" x14ac:dyDescent="0.25">
      <c r="B18" s="27">
        <v>2024</v>
      </c>
      <c r="C18" s="23">
        <v>0</v>
      </c>
      <c r="D18" s="1"/>
      <c r="E18" s="27">
        <v>2024</v>
      </c>
      <c r="F18" s="26">
        <f t="shared" si="0"/>
        <v>17.821488095238081</v>
      </c>
      <c r="H18" s="27">
        <v>2024</v>
      </c>
      <c r="I18" s="26">
        <f t="shared" si="1"/>
        <v>27.750738095238091</v>
      </c>
      <c r="K18" s="1"/>
    </row>
    <row r="19" spans="2:17" x14ac:dyDescent="0.25">
      <c r="B19" s="27">
        <v>2025</v>
      </c>
      <c r="C19" s="23">
        <v>0</v>
      </c>
      <c r="D19" s="1"/>
      <c r="E19" s="27">
        <v>2025</v>
      </c>
      <c r="F19" s="26">
        <f t="shared" si="0"/>
        <v>16.409788888888876</v>
      </c>
      <c r="H19" s="27">
        <v>2025</v>
      </c>
      <c r="I19" s="26">
        <f t="shared" si="1"/>
        <v>26.357288888888881</v>
      </c>
      <c r="K19" s="1"/>
    </row>
    <row r="20" spans="2:17" x14ac:dyDescent="0.25">
      <c r="B20" s="27">
        <v>2026</v>
      </c>
      <c r="C20" s="23">
        <v>0</v>
      </c>
      <c r="D20" s="1"/>
      <c r="E20" s="27">
        <v>2026</v>
      </c>
      <c r="F20" s="26">
        <f t="shared" si="0"/>
        <v>15.721661111111089</v>
      </c>
      <c r="H20" s="27">
        <v>2026</v>
      </c>
      <c r="I20" s="26">
        <f t="shared" si="1"/>
        <v>26.672411111111089</v>
      </c>
      <c r="K20" s="1"/>
    </row>
    <row r="21" spans="2:17" x14ac:dyDescent="0.25">
      <c r="B21" s="27">
        <v>2027</v>
      </c>
      <c r="C21" s="23">
        <v>0</v>
      </c>
      <c r="D21" s="1"/>
      <c r="E21" s="27">
        <v>2027</v>
      </c>
      <c r="F21" s="26">
        <f t="shared" si="0"/>
        <v>15.03353333333331</v>
      </c>
      <c r="H21" s="27">
        <v>2027</v>
      </c>
      <c r="I21" s="26">
        <f t="shared" si="1"/>
        <v>26.987533333333332</v>
      </c>
      <c r="K21" s="1"/>
    </row>
    <row r="22" spans="2:17" x14ac:dyDescent="0.25">
      <c r="B22" s="27">
        <v>2028</v>
      </c>
      <c r="C22" s="23">
        <v>0</v>
      </c>
      <c r="D22" s="1"/>
      <c r="E22" s="27">
        <v>2028</v>
      </c>
      <c r="F22" s="26">
        <f t="shared" si="0"/>
        <v>14.34540555555553</v>
      </c>
      <c r="H22" s="27">
        <v>2028</v>
      </c>
      <c r="I22" s="26">
        <f t="shared" si="1"/>
        <v>27.302655555555546</v>
      </c>
      <c r="K22" s="1"/>
    </row>
    <row r="23" spans="2:17" x14ac:dyDescent="0.25">
      <c r="B23" s="27">
        <v>2029</v>
      </c>
      <c r="C23" s="23">
        <v>0</v>
      </c>
      <c r="D23" s="1"/>
      <c r="E23" s="27">
        <v>2029</v>
      </c>
      <c r="F23" s="26">
        <f t="shared" si="0"/>
        <v>13.657277777777765</v>
      </c>
      <c r="H23" s="27">
        <v>2029</v>
      </c>
      <c r="I23" s="26">
        <f t="shared" si="1"/>
        <v>27.617777777777789</v>
      </c>
      <c r="K23" s="1"/>
    </row>
    <row r="24" spans="2:17" x14ac:dyDescent="0.25">
      <c r="B24" s="27">
        <v>2030</v>
      </c>
      <c r="C24" s="23">
        <v>0</v>
      </c>
      <c r="D24" s="1"/>
      <c r="E24" s="27">
        <v>2030</v>
      </c>
      <c r="F24" s="26">
        <f t="shared" si="0"/>
        <v>12.969149999999985</v>
      </c>
      <c r="H24" s="27">
        <v>2030</v>
      </c>
      <c r="I24" s="26">
        <f t="shared" si="1"/>
        <v>27.932900000000004</v>
      </c>
      <c r="K24" s="1"/>
    </row>
    <row r="25" spans="2:17" x14ac:dyDescent="0.25">
      <c r="B25" s="27">
        <v>2031</v>
      </c>
      <c r="C25" s="23">
        <v>0</v>
      </c>
      <c r="D25" s="1"/>
      <c r="E25" s="27">
        <v>2031</v>
      </c>
      <c r="F25" s="26">
        <f t="shared" si="0"/>
        <v>13.187757609650774</v>
      </c>
      <c r="H25" s="27">
        <v>2031</v>
      </c>
      <c r="I25" s="26">
        <f t="shared" si="1"/>
        <v>29.203999999999994</v>
      </c>
      <c r="K25" s="1"/>
    </row>
    <row r="26" spans="2:17" x14ac:dyDescent="0.25">
      <c r="B26" s="27">
        <v>2032</v>
      </c>
      <c r="C26" s="23">
        <v>0</v>
      </c>
      <c r="D26" s="1"/>
      <c r="E26" s="27">
        <v>2032</v>
      </c>
      <c r="F26" s="26">
        <f t="shared" si="0"/>
        <v>13.406365219301556</v>
      </c>
      <c r="H26" s="27">
        <v>2032</v>
      </c>
      <c r="I26" s="26">
        <f t="shared" si="1"/>
        <v>30.845554460093886</v>
      </c>
      <c r="K26" s="1"/>
    </row>
    <row r="27" spans="2:17" x14ac:dyDescent="0.25">
      <c r="B27" s="27">
        <v>2033</v>
      </c>
      <c r="C27" s="23">
        <v>0</v>
      </c>
      <c r="D27" s="1"/>
      <c r="E27" s="27">
        <v>2033</v>
      </c>
      <c r="F27" s="26">
        <f t="shared" si="0"/>
        <v>13.624972828952309</v>
      </c>
      <c r="H27" s="27">
        <v>2033</v>
      </c>
      <c r="I27" s="26">
        <f t="shared" si="1"/>
        <v>32.751881690140834</v>
      </c>
      <c r="K27" s="1"/>
    </row>
    <row r="28" spans="2:17" x14ac:dyDescent="0.25">
      <c r="B28" s="27">
        <v>2034</v>
      </c>
      <c r="C28" s="23">
        <v>0</v>
      </c>
      <c r="D28" s="1"/>
      <c r="E28" s="27">
        <v>2034</v>
      </c>
      <c r="F28" s="26">
        <f t="shared" si="0"/>
        <v>13.843580438603084</v>
      </c>
      <c r="H28" s="27">
        <v>2034</v>
      </c>
      <c r="I28" s="26">
        <f t="shared" si="1"/>
        <v>34.658208920187761</v>
      </c>
      <c r="K28" s="1"/>
    </row>
    <row r="29" spans="2:17" x14ac:dyDescent="0.25">
      <c r="B29" s="27">
        <v>2035</v>
      </c>
      <c r="C29" s="23">
        <v>0</v>
      </c>
      <c r="D29" s="1"/>
      <c r="E29" s="27">
        <v>2035</v>
      </c>
      <c r="F29" s="26">
        <f t="shared" si="0"/>
        <v>14.062188048253859</v>
      </c>
      <c r="H29" s="27">
        <v>2035</v>
      </c>
      <c r="I29" s="26">
        <f t="shared" si="1"/>
        <v>36.564536150234716</v>
      </c>
      <c r="K29" s="1"/>
    </row>
    <row r="30" spans="2:17" x14ac:dyDescent="0.25">
      <c r="D30" s="1"/>
      <c r="Q30" s="1"/>
    </row>
    <row r="31" spans="2:17" x14ac:dyDescent="0.25">
      <c r="D31" s="1"/>
    </row>
    <row r="33" spans="1:16" x14ac:dyDescent="0.25">
      <c r="B33" t="s">
        <v>64</v>
      </c>
    </row>
    <row r="34" spans="1:16" x14ac:dyDescent="0.25">
      <c r="C34" t="s">
        <v>4</v>
      </c>
    </row>
    <row r="35" spans="1:16" x14ac:dyDescent="0.25">
      <c r="C35" s="2" t="s">
        <v>5</v>
      </c>
    </row>
    <row r="36" spans="1:16" x14ac:dyDescent="0.25">
      <c r="C36" s="3" t="s">
        <v>6</v>
      </c>
    </row>
    <row r="37" spans="1:16" x14ac:dyDescent="0.25">
      <c r="C37" s="4" t="s">
        <v>14</v>
      </c>
    </row>
    <row r="41" spans="1:16" ht="18.75" x14ac:dyDescent="0.3">
      <c r="A41" s="19" t="s">
        <v>72</v>
      </c>
    </row>
    <row r="44" spans="1:16" x14ac:dyDescent="0.25">
      <c r="A44" s="37" t="s">
        <v>24</v>
      </c>
      <c r="C44" s="5"/>
      <c r="D44" s="5"/>
      <c r="F44" s="18" t="s">
        <v>28</v>
      </c>
      <c r="L44" s="18" t="s">
        <v>77</v>
      </c>
    </row>
    <row r="45" spans="1:16" x14ac:dyDescent="0.25">
      <c r="A45" s="21"/>
      <c r="B45" s="21" t="s">
        <v>25</v>
      </c>
      <c r="C45" s="21" t="s">
        <v>26</v>
      </c>
      <c r="D45" s="21" t="s">
        <v>27</v>
      </c>
      <c r="F45" s="21" t="s">
        <v>29</v>
      </c>
      <c r="G45" s="21" t="s">
        <v>30</v>
      </c>
      <c r="H45" s="21" t="s">
        <v>31</v>
      </c>
      <c r="I45" s="21" t="s">
        <v>32</v>
      </c>
      <c r="J45" s="21" t="s">
        <v>27</v>
      </c>
      <c r="L45" s="21" t="s">
        <v>33</v>
      </c>
      <c r="M45" s="21" t="s">
        <v>34</v>
      </c>
      <c r="N45" s="21" t="s">
        <v>35</v>
      </c>
      <c r="P45" t="s">
        <v>85</v>
      </c>
    </row>
    <row r="46" spans="1:16" x14ac:dyDescent="0.25">
      <c r="A46" s="21" t="s">
        <v>3</v>
      </c>
      <c r="B46" s="21" t="s">
        <v>59</v>
      </c>
      <c r="C46" s="21" t="s">
        <v>59</v>
      </c>
      <c r="D46" s="21" t="s">
        <v>59</v>
      </c>
      <c r="F46" s="21" t="s">
        <v>59</v>
      </c>
      <c r="G46" s="21" t="s">
        <v>59</v>
      </c>
      <c r="H46" s="21" t="s">
        <v>59</v>
      </c>
      <c r="I46" s="21" t="s">
        <v>59</v>
      </c>
      <c r="J46" s="21" t="s">
        <v>59</v>
      </c>
      <c r="L46" s="21" t="s">
        <v>59</v>
      </c>
      <c r="M46" s="21" t="s">
        <v>59</v>
      </c>
      <c r="N46" s="21" t="s">
        <v>59</v>
      </c>
      <c r="P46" s="21" t="s">
        <v>59</v>
      </c>
    </row>
    <row r="47" spans="1:16" x14ac:dyDescent="0.25">
      <c r="A47" s="27">
        <v>2013</v>
      </c>
      <c r="B47" s="21"/>
      <c r="C47" s="21"/>
      <c r="D47" s="21"/>
      <c r="F47" s="21"/>
      <c r="G47" s="21"/>
      <c r="H47" s="21"/>
      <c r="I47" s="21"/>
      <c r="J47" s="21"/>
      <c r="L47" s="21"/>
      <c r="M47" s="21"/>
      <c r="N47" s="21"/>
      <c r="P47" s="23"/>
    </row>
    <row r="48" spans="1:16" x14ac:dyDescent="0.25">
      <c r="A48" s="27">
        <v>2014</v>
      </c>
      <c r="B48" s="31">
        <v>23.466999999999999</v>
      </c>
      <c r="C48" s="31">
        <v>21.173500000000001</v>
      </c>
      <c r="D48" s="26">
        <f t="shared" ref="D48:D69" si="2">AVERAGE(B48:C48)</f>
        <v>22.320250000000001</v>
      </c>
      <c r="F48" s="33">
        <v>89.399999999999977</v>
      </c>
      <c r="G48" s="33">
        <v>84.100000000000023</v>
      </c>
      <c r="H48" s="33">
        <v>80.399999999999977</v>
      </c>
      <c r="I48" s="33">
        <v>77.699999999999989</v>
      </c>
      <c r="J48" s="26">
        <f t="shared" ref="J48:J69" si="3">AVERAGE(F48:I48)</f>
        <v>82.899999999999991</v>
      </c>
      <c r="L48" s="33">
        <v>9.9</v>
      </c>
      <c r="M48" s="33">
        <v>22.555555555555557</v>
      </c>
      <c r="N48" s="21">
        <v>9</v>
      </c>
      <c r="P48" s="26">
        <f t="shared" ref="P48:P69" si="4">J48-D48-SUM(L48:N48)</f>
        <v>19.124194444444434</v>
      </c>
    </row>
    <row r="49" spans="1:16" x14ac:dyDescent="0.25">
      <c r="A49" s="27">
        <v>2015</v>
      </c>
      <c r="B49" s="31">
        <v>24.1906</v>
      </c>
      <c r="C49" s="31">
        <v>21.660600000000002</v>
      </c>
      <c r="D49" s="26">
        <f t="shared" si="2"/>
        <v>22.925600000000003</v>
      </c>
      <c r="F49" s="34">
        <v>92.5</v>
      </c>
      <c r="G49" s="34">
        <v>86</v>
      </c>
      <c r="H49" s="34">
        <v>82</v>
      </c>
      <c r="I49" s="34">
        <v>85</v>
      </c>
      <c r="J49" s="26">
        <f t="shared" si="3"/>
        <v>86.375</v>
      </c>
      <c r="L49" s="33">
        <v>9.9</v>
      </c>
      <c r="M49" s="33">
        <v>23.333333333333336</v>
      </c>
      <c r="N49" s="21">
        <v>9</v>
      </c>
      <c r="P49" s="26">
        <f t="shared" si="4"/>
        <v>21.216066666666663</v>
      </c>
    </row>
    <row r="50" spans="1:16" x14ac:dyDescent="0.25">
      <c r="A50" s="27">
        <v>2016</v>
      </c>
      <c r="B50" s="31">
        <v>24.914200000000001</v>
      </c>
      <c r="C50" s="31">
        <v>22.1477</v>
      </c>
      <c r="D50" s="26">
        <f t="shared" si="2"/>
        <v>23.530950000000001</v>
      </c>
      <c r="F50" s="33">
        <v>93.2</v>
      </c>
      <c r="G50" s="33">
        <v>88.1</v>
      </c>
      <c r="H50" s="33">
        <v>83.7</v>
      </c>
      <c r="I50" s="33">
        <v>89</v>
      </c>
      <c r="J50" s="26">
        <f t="shared" si="3"/>
        <v>88.5</v>
      </c>
      <c r="L50" s="33">
        <v>9.9</v>
      </c>
      <c r="M50" s="33">
        <v>24.111111111111114</v>
      </c>
      <c r="N50" s="21">
        <v>9</v>
      </c>
      <c r="P50" s="26">
        <f t="shared" si="4"/>
        <v>21.957938888888883</v>
      </c>
    </row>
    <row r="51" spans="1:16" x14ac:dyDescent="0.25">
      <c r="A51" s="27">
        <v>2017</v>
      </c>
      <c r="B51" s="31">
        <v>25.637799999999999</v>
      </c>
      <c r="C51" s="31">
        <v>22.634799999999998</v>
      </c>
      <c r="D51" s="26">
        <f t="shared" si="2"/>
        <v>24.136299999999999</v>
      </c>
      <c r="F51" s="33">
        <v>93.9</v>
      </c>
      <c r="G51" s="33">
        <v>90.199999999999989</v>
      </c>
      <c r="H51" s="33">
        <v>85.4</v>
      </c>
      <c r="I51" s="33">
        <v>93</v>
      </c>
      <c r="J51" s="26">
        <f t="shared" si="3"/>
        <v>90.625</v>
      </c>
      <c r="L51" s="33">
        <v>9.9</v>
      </c>
      <c r="M51" s="33">
        <v>24.888888888888893</v>
      </c>
      <c r="N51" s="21">
        <v>9</v>
      </c>
      <c r="P51" s="26">
        <f t="shared" si="4"/>
        <v>22.699811111111103</v>
      </c>
    </row>
    <row r="52" spans="1:16" x14ac:dyDescent="0.25">
      <c r="A52" s="27">
        <v>2018</v>
      </c>
      <c r="B52" s="31">
        <v>26.3614</v>
      </c>
      <c r="C52" s="31">
        <v>23.1219</v>
      </c>
      <c r="D52" s="26">
        <f t="shared" si="2"/>
        <v>24.74165</v>
      </c>
      <c r="F52" s="33">
        <v>94.600000000000009</v>
      </c>
      <c r="G52" s="33">
        <v>92.299999999999983</v>
      </c>
      <c r="H52" s="33">
        <v>87.100000000000009</v>
      </c>
      <c r="I52" s="33">
        <v>97</v>
      </c>
      <c r="J52" s="26">
        <f t="shared" si="3"/>
        <v>92.75</v>
      </c>
      <c r="L52" s="33">
        <v>9.9</v>
      </c>
      <c r="M52" s="33">
        <v>25.666666666666671</v>
      </c>
      <c r="N52" s="33">
        <v>9.1538461538461533</v>
      </c>
      <c r="P52" s="26">
        <f t="shared" si="4"/>
        <v>23.287837179487184</v>
      </c>
    </row>
    <row r="53" spans="1:16" x14ac:dyDescent="0.25">
      <c r="A53" s="27">
        <v>2019</v>
      </c>
      <c r="B53" s="31">
        <v>27.085000000000001</v>
      </c>
      <c r="C53" s="31">
        <v>23.609000000000002</v>
      </c>
      <c r="D53" s="26">
        <f t="shared" si="2"/>
        <v>25.347000000000001</v>
      </c>
      <c r="F53" s="33">
        <v>95.300000000000011</v>
      </c>
      <c r="G53" s="33">
        <v>94.399999999999977</v>
      </c>
      <c r="H53" s="33">
        <v>88.800000000000011</v>
      </c>
      <c r="I53" s="33">
        <v>101</v>
      </c>
      <c r="J53" s="26">
        <f t="shared" si="3"/>
        <v>94.875</v>
      </c>
      <c r="L53" s="33">
        <v>10.628571428571428</v>
      </c>
      <c r="M53" s="33">
        <v>26.44444444444445</v>
      </c>
      <c r="N53" s="33">
        <v>9</v>
      </c>
      <c r="P53" s="26">
        <f t="shared" si="4"/>
        <v>23.454984126984115</v>
      </c>
    </row>
    <row r="54" spans="1:16" x14ac:dyDescent="0.25">
      <c r="A54" s="27">
        <v>2020</v>
      </c>
      <c r="B54" s="31">
        <v>27.808599999999998</v>
      </c>
      <c r="C54" s="31">
        <v>24.0961</v>
      </c>
      <c r="D54" s="26">
        <f t="shared" si="2"/>
        <v>25.952349999999999</v>
      </c>
      <c r="F54" s="34">
        <v>96</v>
      </c>
      <c r="G54" s="34">
        <v>96.5</v>
      </c>
      <c r="H54" s="34">
        <v>90.5</v>
      </c>
      <c r="I54" s="34">
        <v>105</v>
      </c>
      <c r="J54" s="26">
        <f t="shared" si="3"/>
        <v>97</v>
      </c>
      <c r="L54" s="33">
        <v>11.357142857142856</v>
      </c>
      <c r="M54" s="33">
        <v>27.222222222222229</v>
      </c>
      <c r="N54" s="33">
        <v>9</v>
      </c>
      <c r="P54" s="26">
        <f t="shared" si="4"/>
        <v>23.468284920634922</v>
      </c>
    </row>
    <row r="55" spans="1:16" x14ac:dyDescent="0.25">
      <c r="A55" s="27">
        <v>2021</v>
      </c>
      <c r="B55" s="31">
        <v>28.5322</v>
      </c>
      <c r="C55" s="31">
        <v>24.583199999999998</v>
      </c>
      <c r="D55" s="26">
        <f t="shared" si="2"/>
        <v>26.557699999999997</v>
      </c>
      <c r="F55" s="33">
        <v>96.8</v>
      </c>
      <c r="G55" s="33">
        <v>98.5</v>
      </c>
      <c r="H55" s="33">
        <v>91.1</v>
      </c>
      <c r="I55" s="33">
        <v>106</v>
      </c>
      <c r="J55" s="26">
        <f t="shared" si="3"/>
        <v>98.1</v>
      </c>
      <c r="L55" s="33">
        <v>12.085714285714284</v>
      </c>
      <c r="M55" s="33">
        <v>28.000000000000007</v>
      </c>
      <c r="N55" s="33">
        <v>9.4</v>
      </c>
      <c r="P55" s="26">
        <f t="shared" si="4"/>
        <v>22.05658571428571</v>
      </c>
    </row>
    <row r="56" spans="1:16" x14ac:dyDescent="0.25">
      <c r="A56" s="27">
        <v>2022</v>
      </c>
      <c r="B56" s="31">
        <v>29.255800000000001</v>
      </c>
      <c r="C56" s="31">
        <v>25.070300000000003</v>
      </c>
      <c r="D56" s="26">
        <f t="shared" si="2"/>
        <v>27.163050000000002</v>
      </c>
      <c r="F56" s="33">
        <v>97.6</v>
      </c>
      <c r="G56" s="33">
        <v>100.5</v>
      </c>
      <c r="H56" s="33">
        <v>91.699999999999989</v>
      </c>
      <c r="I56" s="33">
        <v>107</v>
      </c>
      <c r="J56" s="26">
        <f t="shared" si="3"/>
        <v>99.199999999999989</v>
      </c>
      <c r="L56" s="33">
        <v>12.814285714285711</v>
      </c>
      <c r="M56" s="33">
        <v>28.777777777777786</v>
      </c>
      <c r="N56" s="33">
        <v>9.8000000000000007</v>
      </c>
      <c r="P56" s="26">
        <f t="shared" si="4"/>
        <v>20.644886507936491</v>
      </c>
    </row>
    <row r="57" spans="1:16" x14ac:dyDescent="0.25">
      <c r="A57" s="27">
        <v>2023</v>
      </c>
      <c r="B57" s="31">
        <v>29.979399999999998</v>
      </c>
      <c r="C57" s="31">
        <v>25.557400000000001</v>
      </c>
      <c r="D57" s="26">
        <f t="shared" si="2"/>
        <v>27.7684</v>
      </c>
      <c r="F57" s="33">
        <v>98.399999999999991</v>
      </c>
      <c r="G57" s="33">
        <v>102.5</v>
      </c>
      <c r="H57" s="33">
        <v>92.299999999999983</v>
      </c>
      <c r="I57" s="33">
        <v>108</v>
      </c>
      <c r="J57" s="26">
        <f t="shared" si="3"/>
        <v>100.29999999999998</v>
      </c>
      <c r="L57" s="33">
        <v>13.542857142857139</v>
      </c>
      <c r="M57" s="33">
        <v>29.555555555555564</v>
      </c>
      <c r="N57" s="33">
        <v>10.200000000000001</v>
      </c>
      <c r="P57" s="26">
        <f t="shared" si="4"/>
        <v>19.233187301587279</v>
      </c>
    </row>
    <row r="58" spans="1:16" x14ac:dyDescent="0.25">
      <c r="A58" s="27">
        <v>2024</v>
      </c>
      <c r="B58" s="31">
        <v>30.702999999999999</v>
      </c>
      <c r="C58" s="31">
        <v>26.044499999999999</v>
      </c>
      <c r="D58" s="26">
        <f t="shared" si="2"/>
        <v>28.373750000000001</v>
      </c>
      <c r="F58" s="33">
        <v>99.199999999999989</v>
      </c>
      <c r="G58" s="33">
        <v>104.5</v>
      </c>
      <c r="H58" s="33">
        <v>92.899999999999977</v>
      </c>
      <c r="I58" s="33">
        <v>109</v>
      </c>
      <c r="J58" s="26">
        <f t="shared" si="3"/>
        <v>101.39999999999999</v>
      </c>
      <c r="L58" s="33">
        <v>14.271428571428567</v>
      </c>
      <c r="M58" s="33">
        <v>30.333333333333343</v>
      </c>
      <c r="N58" s="33">
        <v>10.600000000000001</v>
      </c>
      <c r="P58" s="26">
        <f t="shared" si="4"/>
        <v>17.821488095238081</v>
      </c>
    </row>
    <row r="59" spans="1:16" x14ac:dyDescent="0.25">
      <c r="A59" s="27">
        <v>2025</v>
      </c>
      <c r="B59" s="31">
        <v>31.426600000000001</v>
      </c>
      <c r="C59" s="31">
        <v>26.531599999999997</v>
      </c>
      <c r="D59" s="26">
        <f t="shared" si="2"/>
        <v>28.979099999999999</v>
      </c>
      <c r="F59" s="34">
        <v>100</v>
      </c>
      <c r="G59" s="34">
        <v>106.5</v>
      </c>
      <c r="H59" s="34">
        <v>93.5</v>
      </c>
      <c r="I59" s="34">
        <v>110</v>
      </c>
      <c r="J59" s="26">
        <f t="shared" si="3"/>
        <v>102.5</v>
      </c>
      <c r="L59" s="35">
        <v>15</v>
      </c>
      <c r="M59" s="33">
        <v>31.111111111111121</v>
      </c>
      <c r="N59" s="33">
        <v>11.000000000000002</v>
      </c>
      <c r="P59" s="26">
        <f t="shared" si="4"/>
        <v>16.409788888888876</v>
      </c>
    </row>
    <row r="60" spans="1:16" x14ac:dyDescent="0.25">
      <c r="A60" s="27">
        <v>2026</v>
      </c>
      <c r="B60" s="31">
        <v>32.150199999999998</v>
      </c>
      <c r="C60" s="31">
        <v>27.018700000000003</v>
      </c>
      <c r="D60" s="26">
        <f t="shared" si="2"/>
        <v>29.58445</v>
      </c>
      <c r="F60" s="33">
        <v>100.6</v>
      </c>
      <c r="G60" s="33">
        <v>109</v>
      </c>
      <c r="H60" s="33">
        <v>92.8</v>
      </c>
      <c r="I60" s="33">
        <v>111.98</v>
      </c>
      <c r="J60" s="26">
        <f t="shared" si="3"/>
        <v>103.595</v>
      </c>
      <c r="L60" s="31">
        <v>15</v>
      </c>
      <c r="M60" s="33">
        <v>31.8888888888889</v>
      </c>
      <c r="N60" s="33">
        <v>11.400000000000002</v>
      </c>
      <c r="P60" s="26">
        <f t="shared" si="4"/>
        <v>15.721661111111089</v>
      </c>
    </row>
    <row r="61" spans="1:16" x14ac:dyDescent="0.25">
      <c r="A61" s="27">
        <v>2027</v>
      </c>
      <c r="B61" s="31">
        <v>32.873800000000003</v>
      </c>
      <c r="C61" s="31">
        <v>27.505800000000001</v>
      </c>
      <c r="D61" s="26">
        <f t="shared" si="2"/>
        <v>30.189800000000002</v>
      </c>
      <c r="F61" s="33">
        <v>101.19999999999999</v>
      </c>
      <c r="G61" s="33">
        <v>111.5</v>
      </c>
      <c r="H61" s="33">
        <v>92.1</v>
      </c>
      <c r="I61" s="33">
        <v>113.96000000000001</v>
      </c>
      <c r="J61" s="26">
        <f t="shared" si="3"/>
        <v>104.69</v>
      </c>
      <c r="L61" s="31">
        <v>15</v>
      </c>
      <c r="M61" s="33">
        <v>32.666666666666679</v>
      </c>
      <c r="N61" s="33">
        <v>11.800000000000002</v>
      </c>
      <c r="P61" s="26">
        <f t="shared" si="4"/>
        <v>15.03353333333331</v>
      </c>
    </row>
    <row r="62" spans="1:16" x14ac:dyDescent="0.25">
      <c r="A62" s="27">
        <v>2028</v>
      </c>
      <c r="B62" s="31">
        <v>33.5974</v>
      </c>
      <c r="C62" s="31">
        <v>27.992899999999999</v>
      </c>
      <c r="D62" s="26">
        <f t="shared" si="2"/>
        <v>30.79515</v>
      </c>
      <c r="F62" s="33">
        <v>101.79999999999998</v>
      </c>
      <c r="G62" s="33">
        <v>114</v>
      </c>
      <c r="H62" s="33">
        <v>91.399999999999991</v>
      </c>
      <c r="I62" s="33">
        <v>115.94000000000001</v>
      </c>
      <c r="J62" s="26">
        <f t="shared" si="3"/>
        <v>105.785</v>
      </c>
      <c r="L62" s="31">
        <v>15</v>
      </c>
      <c r="M62" s="33">
        <v>33.444444444444457</v>
      </c>
      <c r="N62" s="33">
        <v>12.200000000000003</v>
      </c>
      <c r="P62" s="26">
        <f t="shared" si="4"/>
        <v>14.34540555555553</v>
      </c>
    </row>
    <row r="63" spans="1:16" x14ac:dyDescent="0.25">
      <c r="A63" s="27">
        <v>2029</v>
      </c>
      <c r="B63" s="31">
        <v>34.320999999999998</v>
      </c>
      <c r="C63" s="31">
        <v>28.479999999999997</v>
      </c>
      <c r="D63" s="26">
        <f t="shared" si="2"/>
        <v>31.400499999999997</v>
      </c>
      <c r="F63" s="33">
        <v>102.39999999999998</v>
      </c>
      <c r="G63" s="33">
        <v>116.5</v>
      </c>
      <c r="H63" s="33">
        <v>90.699999999999989</v>
      </c>
      <c r="I63" s="33">
        <v>117.92000000000002</v>
      </c>
      <c r="J63" s="26">
        <f t="shared" si="3"/>
        <v>106.88</v>
      </c>
      <c r="L63" s="31">
        <v>15</v>
      </c>
      <c r="M63" s="33">
        <v>34.222222222222236</v>
      </c>
      <c r="N63" s="33">
        <v>12.600000000000003</v>
      </c>
      <c r="P63" s="26">
        <f t="shared" si="4"/>
        <v>13.657277777777765</v>
      </c>
    </row>
    <row r="64" spans="1:16" x14ac:dyDescent="0.25">
      <c r="A64" s="27">
        <v>2030</v>
      </c>
      <c r="B64" s="31">
        <v>35.044600000000003</v>
      </c>
      <c r="C64" s="31">
        <v>28.967100000000002</v>
      </c>
      <c r="D64" s="26">
        <f t="shared" si="2"/>
        <v>32.005850000000002</v>
      </c>
      <c r="F64" s="34">
        <v>103</v>
      </c>
      <c r="G64" s="34">
        <v>119</v>
      </c>
      <c r="H64" s="34">
        <v>90</v>
      </c>
      <c r="I64" s="34">
        <v>119.9</v>
      </c>
      <c r="J64" s="26">
        <f t="shared" si="3"/>
        <v>107.97499999999999</v>
      </c>
      <c r="L64" s="31">
        <v>15</v>
      </c>
      <c r="M64" s="21">
        <v>35</v>
      </c>
      <c r="N64" s="33">
        <v>13.000000000000004</v>
      </c>
      <c r="P64" s="26">
        <f t="shared" si="4"/>
        <v>12.969149999999985</v>
      </c>
    </row>
    <row r="65" spans="1:16" x14ac:dyDescent="0.25">
      <c r="A65" s="27">
        <v>2031</v>
      </c>
      <c r="B65" s="31">
        <v>35.7682</v>
      </c>
      <c r="C65" s="31">
        <v>29.4542</v>
      </c>
      <c r="D65" s="26">
        <f t="shared" si="2"/>
        <v>32.611199999999997</v>
      </c>
      <c r="F65" s="31">
        <v>103.61799999999999</v>
      </c>
      <c r="G65" s="31">
        <v>121.79342723004694</v>
      </c>
      <c r="H65" s="31">
        <v>89.326203208556151</v>
      </c>
      <c r="I65" s="31">
        <v>122.0582</v>
      </c>
      <c r="J65" s="26">
        <f t="shared" si="3"/>
        <v>109.19895760965078</v>
      </c>
      <c r="L65" s="31">
        <v>15</v>
      </c>
      <c r="M65" s="31">
        <v>35</v>
      </c>
      <c r="N65" s="33">
        <v>13.400000000000004</v>
      </c>
      <c r="P65" s="26">
        <f t="shared" si="4"/>
        <v>13.187757609650774</v>
      </c>
    </row>
    <row r="66" spans="1:16" x14ac:dyDescent="0.25">
      <c r="A66" s="27">
        <v>2032</v>
      </c>
      <c r="B66" s="31">
        <v>36.491799999999998</v>
      </c>
      <c r="C66" s="31">
        <v>29.941299999999998</v>
      </c>
      <c r="D66" s="26">
        <f t="shared" si="2"/>
        <v>33.216549999999998</v>
      </c>
      <c r="F66" s="31">
        <v>104.23599999999999</v>
      </c>
      <c r="G66" s="31">
        <v>124.58685446009389</v>
      </c>
      <c r="H66" s="31">
        <v>88.652406417112303</v>
      </c>
      <c r="I66" s="31">
        <v>124.21639999999999</v>
      </c>
      <c r="J66" s="26">
        <f t="shared" si="3"/>
        <v>110.42291521930156</v>
      </c>
      <c r="L66" s="31">
        <v>15</v>
      </c>
      <c r="M66" s="31">
        <v>35</v>
      </c>
      <c r="N66" s="33">
        <v>13.800000000000004</v>
      </c>
      <c r="P66" s="26">
        <f t="shared" si="4"/>
        <v>13.406365219301556</v>
      </c>
    </row>
    <row r="67" spans="1:16" x14ac:dyDescent="0.25">
      <c r="A67" s="27">
        <v>2033</v>
      </c>
      <c r="B67" s="31">
        <v>37.215400000000002</v>
      </c>
      <c r="C67" s="31">
        <v>30.428399999999996</v>
      </c>
      <c r="D67" s="26">
        <f t="shared" si="2"/>
        <v>33.821899999999999</v>
      </c>
      <c r="F67" s="31">
        <v>104.85399999999998</v>
      </c>
      <c r="G67" s="31">
        <v>127.38028169014083</v>
      </c>
      <c r="H67" s="31">
        <v>87.978609625668454</v>
      </c>
      <c r="I67" s="31">
        <v>126.37459999999999</v>
      </c>
      <c r="J67" s="26">
        <f t="shared" si="3"/>
        <v>111.64687282895231</v>
      </c>
      <c r="L67" s="31">
        <v>15</v>
      </c>
      <c r="M67" s="31">
        <v>35</v>
      </c>
      <c r="N67" s="33">
        <v>14.200000000000005</v>
      </c>
      <c r="P67" s="26">
        <f t="shared" si="4"/>
        <v>13.624972828952309</v>
      </c>
    </row>
    <row r="68" spans="1:16" x14ac:dyDescent="0.25">
      <c r="A68" s="27">
        <v>2034</v>
      </c>
      <c r="B68" s="31">
        <v>37.939</v>
      </c>
      <c r="C68" s="31">
        <v>30.915500000000002</v>
      </c>
      <c r="D68" s="26">
        <f t="shared" si="2"/>
        <v>34.427250000000001</v>
      </c>
      <c r="F68" s="31">
        <v>105.47199999999998</v>
      </c>
      <c r="G68" s="31">
        <v>130.17370892018778</v>
      </c>
      <c r="H68" s="31">
        <v>87.304812834224606</v>
      </c>
      <c r="I68" s="31">
        <v>128.53279999999998</v>
      </c>
      <c r="J68" s="26">
        <f t="shared" si="3"/>
        <v>112.87083043860309</v>
      </c>
      <c r="L68" s="31">
        <v>15</v>
      </c>
      <c r="M68" s="31">
        <v>35</v>
      </c>
      <c r="N68" s="33">
        <v>14.600000000000005</v>
      </c>
      <c r="P68" s="26">
        <f t="shared" si="4"/>
        <v>13.843580438603084</v>
      </c>
    </row>
    <row r="69" spans="1:16" x14ac:dyDescent="0.25">
      <c r="A69" s="27">
        <v>2035</v>
      </c>
      <c r="B69" s="31">
        <v>38.662599999999998</v>
      </c>
      <c r="C69" s="31">
        <v>31.4026</v>
      </c>
      <c r="D69" s="26">
        <f t="shared" si="2"/>
        <v>35.032600000000002</v>
      </c>
      <c r="F69" s="31">
        <v>106.09</v>
      </c>
      <c r="G69" s="31">
        <v>132.96713615023472</v>
      </c>
      <c r="H69" s="31">
        <v>86.631016042780743</v>
      </c>
      <c r="I69" s="31">
        <v>130.691</v>
      </c>
      <c r="J69" s="26">
        <f t="shared" si="3"/>
        <v>114.09478804825386</v>
      </c>
      <c r="L69" s="31">
        <v>15</v>
      </c>
      <c r="M69" s="31">
        <v>35</v>
      </c>
      <c r="N69" s="35">
        <v>15</v>
      </c>
      <c r="P69" s="26">
        <f t="shared" si="4"/>
        <v>14.062188048253859</v>
      </c>
    </row>
    <row r="73" spans="1:16" ht="18.75" x14ac:dyDescent="0.3">
      <c r="A73" s="19" t="s">
        <v>76</v>
      </c>
    </row>
    <row r="75" spans="1:16" x14ac:dyDescent="0.25">
      <c r="A75" s="37" t="s">
        <v>24</v>
      </c>
      <c r="B75" s="5"/>
      <c r="C75" s="5"/>
      <c r="D75" s="5"/>
      <c r="F75" s="18" t="s">
        <v>28</v>
      </c>
      <c r="L75" s="18" t="s">
        <v>77</v>
      </c>
    </row>
    <row r="76" spans="1:16" x14ac:dyDescent="0.25">
      <c r="A76" s="21"/>
      <c r="B76" s="21" t="s">
        <v>25</v>
      </c>
      <c r="C76" s="21" t="s">
        <v>26</v>
      </c>
      <c r="D76" s="21" t="s">
        <v>37</v>
      </c>
      <c r="F76" s="21" t="s">
        <v>29</v>
      </c>
      <c r="G76" s="21" t="s">
        <v>30</v>
      </c>
      <c r="H76" s="21" t="s">
        <v>31</v>
      </c>
      <c r="I76" s="21" t="s">
        <v>32</v>
      </c>
      <c r="J76" s="21" t="s">
        <v>38</v>
      </c>
      <c r="L76" s="21" t="s">
        <v>33</v>
      </c>
      <c r="M76" s="21" t="s">
        <v>34</v>
      </c>
      <c r="N76" s="21" t="s">
        <v>35</v>
      </c>
      <c r="P76" t="s">
        <v>85</v>
      </c>
    </row>
    <row r="77" spans="1:16" x14ac:dyDescent="0.25">
      <c r="A77" s="21" t="s">
        <v>3</v>
      </c>
      <c r="B77" s="21" t="s">
        <v>2</v>
      </c>
      <c r="C77" s="21" t="s">
        <v>2</v>
      </c>
      <c r="D77" s="21" t="s">
        <v>2</v>
      </c>
      <c r="F77" s="21" t="s">
        <v>2</v>
      </c>
      <c r="G77" s="21" t="s">
        <v>2</v>
      </c>
      <c r="H77" s="21" t="s">
        <v>2</v>
      </c>
      <c r="I77" s="21" t="s">
        <v>2</v>
      </c>
      <c r="J77" s="21" t="s">
        <v>2</v>
      </c>
      <c r="L77" s="21" t="s">
        <v>2</v>
      </c>
      <c r="M77" s="21" t="s">
        <v>2</v>
      </c>
      <c r="N77" s="21" t="s">
        <v>2</v>
      </c>
      <c r="P77" s="21" t="s">
        <v>59</v>
      </c>
    </row>
    <row r="78" spans="1:16" x14ac:dyDescent="0.25">
      <c r="A78" s="27">
        <v>2013</v>
      </c>
      <c r="B78" s="21"/>
      <c r="C78" s="21"/>
      <c r="D78" s="21"/>
      <c r="F78" s="21"/>
      <c r="G78" s="21"/>
      <c r="H78" s="21"/>
      <c r="I78" s="21"/>
      <c r="J78" s="21"/>
      <c r="L78" s="21"/>
      <c r="M78" s="21"/>
      <c r="N78" s="21"/>
      <c r="P78" s="23"/>
    </row>
    <row r="79" spans="1:16" x14ac:dyDescent="0.25">
      <c r="A79" s="27">
        <v>2014</v>
      </c>
      <c r="B79" s="31">
        <v>23.466999999999999</v>
      </c>
      <c r="C79" s="31">
        <v>21.173500000000001</v>
      </c>
      <c r="D79" s="26">
        <f t="shared" ref="D79:D100" si="5">MIN(B79:C79)</f>
        <v>21.173500000000001</v>
      </c>
      <c r="F79" s="33">
        <v>89.399999999999977</v>
      </c>
      <c r="G79" s="33">
        <v>84.100000000000023</v>
      </c>
      <c r="H79" s="33">
        <v>80.399999999999977</v>
      </c>
      <c r="I79" s="33">
        <v>77.699999999999989</v>
      </c>
      <c r="J79" s="26">
        <f t="shared" ref="J79:J100" si="6">MAX(F79:I79)</f>
        <v>89.399999999999977</v>
      </c>
      <c r="L79" s="33">
        <v>9.9</v>
      </c>
      <c r="M79" s="33">
        <v>22.555555555555557</v>
      </c>
      <c r="N79" s="21">
        <v>9</v>
      </c>
      <c r="P79" s="26">
        <f t="shared" ref="P79:P100" si="7">J79-D79-SUM(L79:N79)</f>
        <v>26.770944444444417</v>
      </c>
    </row>
    <row r="80" spans="1:16" x14ac:dyDescent="0.25">
      <c r="A80" s="27">
        <v>2015</v>
      </c>
      <c r="B80" s="31">
        <v>24.1906</v>
      </c>
      <c r="C80" s="31">
        <v>21.660600000000002</v>
      </c>
      <c r="D80" s="26">
        <f t="shared" si="5"/>
        <v>21.660600000000002</v>
      </c>
      <c r="F80" s="34">
        <v>92.5</v>
      </c>
      <c r="G80" s="34">
        <v>86</v>
      </c>
      <c r="H80" s="34">
        <v>82</v>
      </c>
      <c r="I80" s="34">
        <v>85</v>
      </c>
      <c r="J80" s="26">
        <f t="shared" si="6"/>
        <v>92.5</v>
      </c>
      <c r="L80" s="33">
        <v>9.9</v>
      </c>
      <c r="M80" s="33">
        <v>23.333333333333336</v>
      </c>
      <c r="N80" s="21">
        <v>9</v>
      </c>
      <c r="P80" s="26">
        <f t="shared" si="7"/>
        <v>28.606066666666663</v>
      </c>
    </row>
    <row r="81" spans="1:16" x14ac:dyDescent="0.25">
      <c r="A81" s="27">
        <v>2016</v>
      </c>
      <c r="B81" s="31">
        <v>24.914200000000001</v>
      </c>
      <c r="C81" s="31">
        <v>22.1477</v>
      </c>
      <c r="D81" s="26">
        <f t="shared" si="5"/>
        <v>22.1477</v>
      </c>
      <c r="F81" s="33">
        <v>93.2</v>
      </c>
      <c r="G81" s="33">
        <v>88.1</v>
      </c>
      <c r="H81" s="33">
        <v>83.7</v>
      </c>
      <c r="I81" s="33">
        <v>89</v>
      </c>
      <c r="J81" s="26">
        <f t="shared" si="6"/>
        <v>93.2</v>
      </c>
      <c r="L81" s="33">
        <v>9.9</v>
      </c>
      <c r="M81" s="33">
        <v>24.111111111111114</v>
      </c>
      <c r="N81" s="21">
        <v>9</v>
      </c>
      <c r="P81" s="26">
        <f t="shared" si="7"/>
        <v>28.04118888888889</v>
      </c>
    </row>
    <row r="82" spans="1:16" x14ac:dyDescent="0.25">
      <c r="A82" s="27">
        <v>2017</v>
      </c>
      <c r="B82" s="31">
        <v>25.637799999999999</v>
      </c>
      <c r="C82" s="31">
        <v>22.634799999999998</v>
      </c>
      <c r="D82" s="26">
        <f t="shared" si="5"/>
        <v>22.634799999999998</v>
      </c>
      <c r="F82" s="33">
        <v>93.9</v>
      </c>
      <c r="G82" s="33">
        <v>90.199999999999989</v>
      </c>
      <c r="H82" s="33">
        <v>85.4</v>
      </c>
      <c r="I82" s="33">
        <v>93</v>
      </c>
      <c r="J82" s="26">
        <f t="shared" si="6"/>
        <v>93.9</v>
      </c>
      <c r="L82" s="33">
        <v>9.9</v>
      </c>
      <c r="M82" s="33">
        <v>24.888888888888893</v>
      </c>
      <c r="N82" s="21">
        <v>9</v>
      </c>
      <c r="P82" s="26">
        <f t="shared" si="7"/>
        <v>27.476311111111116</v>
      </c>
    </row>
    <row r="83" spans="1:16" x14ac:dyDescent="0.25">
      <c r="A83" s="27">
        <v>2018</v>
      </c>
      <c r="B83" s="31">
        <v>26.3614</v>
      </c>
      <c r="C83" s="31">
        <v>23.1219</v>
      </c>
      <c r="D83" s="26">
        <f t="shared" si="5"/>
        <v>23.1219</v>
      </c>
      <c r="F83" s="33">
        <v>94.600000000000009</v>
      </c>
      <c r="G83" s="33">
        <v>92.299999999999983</v>
      </c>
      <c r="H83" s="33">
        <v>87.100000000000009</v>
      </c>
      <c r="I83" s="33">
        <v>97</v>
      </c>
      <c r="J83" s="26">
        <f t="shared" si="6"/>
        <v>97</v>
      </c>
      <c r="L83" s="33">
        <v>9.9</v>
      </c>
      <c r="M83" s="33">
        <v>25.666666666666671</v>
      </c>
      <c r="N83" s="33">
        <v>9.1538461538461533</v>
      </c>
      <c r="P83" s="26">
        <f t="shared" si="7"/>
        <v>29.15758717948718</v>
      </c>
    </row>
    <row r="84" spans="1:16" x14ac:dyDescent="0.25">
      <c r="A84" s="27">
        <v>2019</v>
      </c>
      <c r="B84" s="31">
        <v>27.085000000000001</v>
      </c>
      <c r="C84" s="31">
        <v>23.609000000000002</v>
      </c>
      <c r="D84" s="26">
        <f t="shared" si="5"/>
        <v>23.609000000000002</v>
      </c>
      <c r="F84" s="33">
        <v>95.300000000000011</v>
      </c>
      <c r="G84" s="33">
        <v>94.399999999999977</v>
      </c>
      <c r="H84" s="33">
        <v>88.800000000000011</v>
      </c>
      <c r="I84" s="33">
        <v>101</v>
      </c>
      <c r="J84" s="26">
        <f t="shared" si="6"/>
        <v>101</v>
      </c>
      <c r="L84" s="33">
        <v>10.628571428571428</v>
      </c>
      <c r="M84" s="33">
        <v>26.44444444444445</v>
      </c>
      <c r="N84" s="33">
        <v>9</v>
      </c>
      <c r="P84" s="26">
        <f t="shared" si="7"/>
        <v>31.317984126984115</v>
      </c>
    </row>
    <row r="85" spans="1:16" x14ac:dyDescent="0.25">
      <c r="A85" s="27">
        <v>2020</v>
      </c>
      <c r="B85" s="31">
        <v>27.808599999999998</v>
      </c>
      <c r="C85" s="31">
        <v>24.0961</v>
      </c>
      <c r="D85" s="26">
        <f t="shared" si="5"/>
        <v>24.0961</v>
      </c>
      <c r="F85" s="34">
        <v>96</v>
      </c>
      <c r="G85" s="34">
        <v>96.5</v>
      </c>
      <c r="H85" s="34">
        <v>90.5</v>
      </c>
      <c r="I85" s="34">
        <v>105</v>
      </c>
      <c r="J85" s="26">
        <f t="shared" si="6"/>
        <v>105</v>
      </c>
      <c r="L85" s="33">
        <v>11.357142857142856</v>
      </c>
      <c r="M85" s="33">
        <v>27.222222222222229</v>
      </c>
      <c r="N85" s="33">
        <v>9</v>
      </c>
      <c r="P85" s="26">
        <f t="shared" si="7"/>
        <v>33.32453492063491</v>
      </c>
    </row>
    <row r="86" spans="1:16" x14ac:dyDescent="0.25">
      <c r="A86" s="27">
        <v>2021</v>
      </c>
      <c r="B86" s="31">
        <v>28.5322</v>
      </c>
      <c r="C86" s="31">
        <v>24.583199999999998</v>
      </c>
      <c r="D86" s="26">
        <f t="shared" si="5"/>
        <v>24.583199999999998</v>
      </c>
      <c r="F86" s="33">
        <v>96.8</v>
      </c>
      <c r="G86" s="33">
        <v>98.5</v>
      </c>
      <c r="H86" s="33">
        <v>91.1</v>
      </c>
      <c r="I86" s="33">
        <v>106</v>
      </c>
      <c r="J86" s="26">
        <f t="shared" si="6"/>
        <v>106</v>
      </c>
      <c r="L86" s="33">
        <v>12.085714285714284</v>
      </c>
      <c r="M86" s="33">
        <v>28.000000000000007</v>
      </c>
      <c r="N86" s="33">
        <v>9.4</v>
      </c>
      <c r="P86" s="26">
        <f t="shared" si="7"/>
        <v>31.931085714285707</v>
      </c>
    </row>
    <row r="87" spans="1:16" x14ac:dyDescent="0.25">
      <c r="A87" s="27">
        <v>2022</v>
      </c>
      <c r="B87" s="31">
        <v>29.255800000000001</v>
      </c>
      <c r="C87" s="31">
        <v>25.070300000000003</v>
      </c>
      <c r="D87" s="26">
        <f t="shared" si="5"/>
        <v>25.070300000000003</v>
      </c>
      <c r="F87" s="33">
        <v>97.6</v>
      </c>
      <c r="G87" s="33">
        <v>100.5</v>
      </c>
      <c r="H87" s="33">
        <v>91.699999999999989</v>
      </c>
      <c r="I87" s="33">
        <v>107</v>
      </c>
      <c r="J87" s="26">
        <f t="shared" si="6"/>
        <v>107</v>
      </c>
      <c r="L87" s="33">
        <v>12.814285714285711</v>
      </c>
      <c r="M87" s="33">
        <v>28.777777777777786</v>
      </c>
      <c r="N87" s="33">
        <v>9.8000000000000007</v>
      </c>
      <c r="P87" s="26">
        <f t="shared" si="7"/>
        <v>30.537636507936497</v>
      </c>
    </row>
    <row r="88" spans="1:16" x14ac:dyDescent="0.25">
      <c r="A88" s="27">
        <v>2023</v>
      </c>
      <c r="B88" s="31">
        <v>29.979399999999998</v>
      </c>
      <c r="C88" s="31">
        <v>25.557400000000001</v>
      </c>
      <c r="D88" s="26">
        <f t="shared" si="5"/>
        <v>25.557400000000001</v>
      </c>
      <c r="F88" s="33">
        <v>98.399999999999991</v>
      </c>
      <c r="G88" s="33">
        <v>102.5</v>
      </c>
      <c r="H88" s="33">
        <v>92.299999999999983</v>
      </c>
      <c r="I88" s="33">
        <v>108</v>
      </c>
      <c r="J88" s="26">
        <f t="shared" si="6"/>
        <v>108</v>
      </c>
      <c r="L88" s="33">
        <v>13.542857142857139</v>
      </c>
      <c r="M88" s="33">
        <v>29.555555555555564</v>
      </c>
      <c r="N88" s="33">
        <v>10.200000000000001</v>
      </c>
      <c r="P88" s="26">
        <f t="shared" si="7"/>
        <v>29.144187301587294</v>
      </c>
    </row>
    <row r="89" spans="1:16" x14ac:dyDescent="0.25">
      <c r="A89" s="27">
        <v>2024</v>
      </c>
      <c r="B89" s="31">
        <v>30.702999999999999</v>
      </c>
      <c r="C89" s="31">
        <v>26.044499999999999</v>
      </c>
      <c r="D89" s="26">
        <f t="shared" si="5"/>
        <v>26.044499999999999</v>
      </c>
      <c r="F89" s="33">
        <v>99.199999999999989</v>
      </c>
      <c r="G89" s="33">
        <v>104.5</v>
      </c>
      <c r="H89" s="33">
        <v>92.899999999999977</v>
      </c>
      <c r="I89" s="33">
        <v>109</v>
      </c>
      <c r="J89" s="26">
        <f t="shared" si="6"/>
        <v>109</v>
      </c>
      <c r="L89" s="33">
        <v>14.271428571428567</v>
      </c>
      <c r="M89" s="33">
        <v>30.333333333333343</v>
      </c>
      <c r="N89" s="33">
        <v>10.600000000000001</v>
      </c>
      <c r="P89" s="26">
        <f t="shared" si="7"/>
        <v>27.750738095238091</v>
      </c>
    </row>
    <row r="90" spans="1:16" x14ac:dyDescent="0.25">
      <c r="A90" s="27">
        <v>2025</v>
      </c>
      <c r="B90" s="31">
        <v>31.426600000000001</v>
      </c>
      <c r="C90" s="31">
        <v>26.531599999999997</v>
      </c>
      <c r="D90" s="26">
        <f t="shared" si="5"/>
        <v>26.531599999999997</v>
      </c>
      <c r="F90" s="34">
        <v>100</v>
      </c>
      <c r="G90" s="34">
        <v>106.5</v>
      </c>
      <c r="H90" s="34">
        <v>93.5</v>
      </c>
      <c r="I90" s="34">
        <v>110</v>
      </c>
      <c r="J90" s="26">
        <f t="shared" si="6"/>
        <v>110</v>
      </c>
      <c r="L90" s="35">
        <v>15</v>
      </c>
      <c r="M90" s="33">
        <v>31.111111111111121</v>
      </c>
      <c r="N90" s="33">
        <v>11.000000000000002</v>
      </c>
      <c r="P90" s="26">
        <f t="shared" si="7"/>
        <v>26.357288888888881</v>
      </c>
    </row>
    <row r="91" spans="1:16" x14ac:dyDescent="0.25">
      <c r="A91" s="27">
        <v>2026</v>
      </c>
      <c r="B91" s="31">
        <v>32.150199999999998</v>
      </c>
      <c r="C91" s="31">
        <v>27.018700000000003</v>
      </c>
      <c r="D91" s="26">
        <f t="shared" si="5"/>
        <v>27.018700000000003</v>
      </c>
      <c r="F91" s="33">
        <v>100.6</v>
      </c>
      <c r="G91" s="33">
        <v>109</v>
      </c>
      <c r="H91" s="33">
        <v>92.8</v>
      </c>
      <c r="I91" s="33">
        <v>111.98</v>
      </c>
      <c r="J91" s="26">
        <f t="shared" si="6"/>
        <v>111.98</v>
      </c>
      <c r="L91" s="31">
        <v>15</v>
      </c>
      <c r="M91" s="33">
        <v>31.8888888888889</v>
      </c>
      <c r="N91" s="33">
        <v>11.400000000000002</v>
      </c>
      <c r="P91" s="26">
        <f t="shared" si="7"/>
        <v>26.672411111111089</v>
      </c>
    </row>
    <row r="92" spans="1:16" x14ac:dyDescent="0.25">
      <c r="A92" s="27">
        <v>2027</v>
      </c>
      <c r="B92" s="31">
        <v>32.873800000000003</v>
      </c>
      <c r="C92" s="31">
        <v>27.505800000000001</v>
      </c>
      <c r="D92" s="26">
        <f t="shared" si="5"/>
        <v>27.505800000000001</v>
      </c>
      <c r="F92" s="33">
        <v>101.19999999999999</v>
      </c>
      <c r="G92" s="33">
        <v>111.5</v>
      </c>
      <c r="H92" s="33">
        <v>92.1</v>
      </c>
      <c r="I92" s="33">
        <v>113.96000000000001</v>
      </c>
      <c r="J92" s="26">
        <f t="shared" si="6"/>
        <v>113.96000000000001</v>
      </c>
      <c r="L92" s="31">
        <v>15</v>
      </c>
      <c r="M92" s="33">
        <v>32.666666666666679</v>
      </c>
      <c r="N92" s="33">
        <v>11.800000000000002</v>
      </c>
      <c r="P92" s="26">
        <f t="shared" si="7"/>
        <v>26.987533333333332</v>
      </c>
    </row>
    <row r="93" spans="1:16" x14ac:dyDescent="0.25">
      <c r="A93" s="27">
        <v>2028</v>
      </c>
      <c r="B93" s="31">
        <v>33.5974</v>
      </c>
      <c r="C93" s="31">
        <v>27.992899999999999</v>
      </c>
      <c r="D93" s="26">
        <f t="shared" si="5"/>
        <v>27.992899999999999</v>
      </c>
      <c r="F93" s="33">
        <v>101.79999999999998</v>
      </c>
      <c r="G93" s="33">
        <v>114</v>
      </c>
      <c r="H93" s="33">
        <v>91.399999999999991</v>
      </c>
      <c r="I93" s="33">
        <v>115.94000000000001</v>
      </c>
      <c r="J93" s="26">
        <f t="shared" si="6"/>
        <v>115.94000000000001</v>
      </c>
      <c r="L93" s="31">
        <v>15</v>
      </c>
      <c r="M93" s="33">
        <v>33.444444444444457</v>
      </c>
      <c r="N93" s="33">
        <v>12.200000000000003</v>
      </c>
      <c r="P93" s="26">
        <f t="shared" si="7"/>
        <v>27.302655555555546</v>
      </c>
    </row>
    <row r="94" spans="1:16" x14ac:dyDescent="0.25">
      <c r="A94" s="27">
        <v>2029</v>
      </c>
      <c r="B94" s="31">
        <v>34.320999999999998</v>
      </c>
      <c r="C94" s="31">
        <v>28.479999999999997</v>
      </c>
      <c r="D94" s="26">
        <f t="shared" si="5"/>
        <v>28.479999999999997</v>
      </c>
      <c r="F94" s="33">
        <v>102.39999999999998</v>
      </c>
      <c r="G94" s="33">
        <v>116.5</v>
      </c>
      <c r="H94" s="33">
        <v>90.699999999999989</v>
      </c>
      <c r="I94" s="33">
        <v>117.92000000000002</v>
      </c>
      <c r="J94" s="26">
        <f t="shared" si="6"/>
        <v>117.92000000000002</v>
      </c>
      <c r="L94" s="31">
        <v>15</v>
      </c>
      <c r="M94" s="33">
        <v>34.222222222222236</v>
      </c>
      <c r="N94" s="33">
        <v>12.600000000000003</v>
      </c>
      <c r="P94" s="26">
        <f t="shared" si="7"/>
        <v>27.617777777777789</v>
      </c>
    </row>
    <row r="95" spans="1:16" x14ac:dyDescent="0.25">
      <c r="A95" s="27">
        <v>2030</v>
      </c>
      <c r="B95" s="31">
        <v>35.044600000000003</v>
      </c>
      <c r="C95" s="31">
        <v>28.967100000000002</v>
      </c>
      <c r="D95" s="26">
        <f t="shared" si="5"/>
        <v>28.967100000000002</v>
      </c>
      <c r="F95" s="34">
        <v>103</v>
      </c>
      <c r="G95" s="34">
        <v>119</v>
      </c>
      <c r="H95" s="34">
        <v>90</v>
      </c>
      <c r="I95" s="34">
        <v>119.9</v>
      </c>
      <c r="J95" s="26">
        <f t="shared" si="6"/>
        <v>119.9</v>
      </c>
      <c r="L95" s="31">
        <v>15</v>
      </c>
      <c r="M95" s="21">
        <v>35</v>
      </c>
      <c r="N95" s="33">
        <v>13.000000000000004</v>
      </c>
      <c r="P95" s="26">
        <f t="shared" si="7"/>
        <v>27.932900000000004</v>
      </c>
    </row>
    <row r="96" spans="1:16" x14ac:dyDescent="0.25">
      <c r="A96" s="27">
        <v>2031</v>
      </c>
      <c r="B96" s="31">
        <v>35.7682</v>
      </c>
      <c r="C96" s="31">
        <v>29.4542</v>
      </c>
      <c r="D96" s="26">
        <f t="shared" si="5"/>
        <v>29.4542</v>
      </c>
      <c r="F96" s="31">
        <v>103.61799999999999</v>
      </c>
      <c r="G96" s="31">
        <v>121.79342723004694</v>
      </c>
      <c r="H96" s="31">
        <v>89.326203208556151</v>
      </c>
      <c r="I96" s="31">
        <v>122.0582</v>
      </c>
      <c r="J96" s="26">
        <f t="shared" si="6"/>
        <v>122.0582</v>
      </c>
      <c r="L96" s="31">
        <v>15</v>
      </c>
      <c r="M96" s="31">
        <v>35</v>
      </c>
      <c r="N96" s="33">
        <v>13.400000000000004</v>
      </c>
      <c r="P96" s="26">
        <f t="shared" si="7"/>
        <v>29.203999999999994</v>
      </c>
    </row>
    <row r="97" spans="1:16" x14ac:dyDescent="0.25">
      <c r="A97" s="27">
        <v>2032</v>
      </c>
      <c r="B97" s="31">
        <v>36.491799999999998</v>
      </c>
      <c r="C97" s="31">
        <v>29.941299999999998</v>
      </c>
      <c r="D97" s="26">
        <f t="shared" si="5"/>
        <v>29.941299999999998</v>
      </c>
      <c r="F97" s="31">
        <v>104.23599999999999</v>
      </c>
      <c r="G97" s="31">
        <v>124.58685446009389</v>
      </c>
      <c r="H97" s="31">
        <v>88.652406417112303</v>
      </c>
      <c r="I97" s="31">
        <v>124.21639999999999</v>
      </c>
      <c r="J97" s="26">
        <f t="shared" si="6"/>
        <v>124.58685446009389</v>
      </c>
      <c r="L97" s="31">
        <v>15</v>
      </c>
      <c r="M97" s="31">
        <v>35</v>
      </c>
      <c r="N97" s="33">
        <v>13.800000000000004</v>
      </c>
      <c r="P97" s="26">
        <f t="shared" si="7"/>
        <v>30.845554460093886</v>
      </c>
    </row>
    <row r="98" spans="1:16" x14ac:dyDescent="0.25">
      <c r="A98" s="27">
        <v>2033</v>
      </c>
      <c r="B98" s="31">
        <v>37.215400000000002</v>
      </c>
      <c r="C98" s="31">
        <v>30.428399999999996</v>
      </c>
      <c r="D98" s="26">
        <f t="shared" si="5"/>
        <v>30.428399999999996</v>
      </c>
      <c r="F98" s="31">
        <v>104.85399999999998</v>
      </c>
      <c r="G98" s="31">
        <v>127.38028169014083</v>
      </c>
      <c r="H98" s="31">
        <v>87.978609625668454</v>
      </c>
      <c r="I98" s="31">
        <v>126.37459999999999</v>
      </c>
      <c r="J98" s="26">
        <f t="shared" si="6"/>
        <v>127.38028169014083</v>
      </c>
      <c r="L98" s="31">
        <v>15</v>
      </c>
      <c r="M98" s="31">
        <v>35</v>
      </c>
      <c r="N98" s="33">
        <v>14.200000000000005</v>
      </c>
      <c r="P98" s="26">
        <f t="shared" si="7"/>
        <v>32.751881690140834</v>
      </c>
    </row>
    <row r="99" spans="1:16" x14ac:dyDescent="0.25">
      <c r="A99" s="27">
        <v>2034</v>
      </c>
      <c r="B99" s="31">
        <v>37.939</v>
      </c>
      <c r="C99" s="31">
        <v>30.915500000000002</v>
      </c>
      <c r="D99" s="26">
        <f t="shared" si="5"/>
        <v>30.915500000000002</v>
      </c>
      <c r="F99" s="31">
        <v>105.47199999999998</v>
      </c>
      <c r="G99" s="31">
        <v>130.17370892018778</v>
      </c>
      <c r="H99" s="31">
        <v>87.304812834224606</v>
      </c>
      <c r="I99" s="31">
        <v>128.53279999999998</v>
      </c>
      <c r="J99" s="26">
        <f t="shared" si="6"/>
        <v>130.17370892018778</v>
      </c>
      <c r="L99" s="31">
        <v>15</v>
      </c>
      <c r="M99" s="31">
        <v>35</v>
      </c>
      <c r="N99" s="33">
        <v>14.600000000000005</v>
      </c>
      <c r="P99" s="26">
        <f t="shared" si="7"/>
        <v>34.658208920187761</v>
      </c>
    </row>
    <row r="100" spans="1:16" x14ac:dyDescent="0.25">
      <c r="A100" s="27">
        <v>2035</v>
      </c>
      <c r="B100" s="31">
        <v>38.662599999999998</v>
      </c>
      <c r="C100" s="31">
        <v>31.4026</v>
      </c>
      <c r="D100" s="26">
        <f t="shared" si="5"/>
        <v>31.4026</v>
      </c>
      <c r="F100" s="31">
        <v>106.09</v>
      </c>
      <c r="G100" s="31">
        <v>132.96713615023472</v>
      </c>
      <c r="H100" s="31">
        <v>86.631016042780743</v>
      </c>
      <c r="I100" s="31">
        <v>130.691</v>
      </c>
      <c r="J100" s="26">
        <f t="shared" si="6"/>
        <v>132.96713615023472</v>
      </c>
      <c r="L100" s="31">
        <v>15</v>
      </c>
      <c r="M100" s="31">
        <v>35</v>
      </c>
      <c r="N100" s="35">
        <v>15</v>
      </c>
      <c r="P100" s="26">
        <f t="shared" si="7"/>
        <v>36.564536150234716</v>
      </c>
    </row>
  </sheetData>
  <sheetProtection password="DEC9" sheet="1" objects="1" scenario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ntsogDocumentCode xmlns="715a6a3a-92ca-498c-9c3c-67e3d02e0dd6" xsi:nil="true"/>
    <_DCDateModified xmlns="http://schemas.microsoft.com/sharepoint/v3/fields">2014-12-05T14:00:00+00:00</_DCDateModified>
    <Meetings xmlns="715a6a3a-92ca-498c-9c3c-67e3d02e0dd6">Approved by INV WG on 19 November</Meetings>
    <EntsogDocumentCategory xmlns="715a6a3a-92ca-498c-9c3c-67e3d02e0dd6">1</EntsogDocumentCategory>
    <DocumentType xmlns="715a6a3a-92ca-498c-9c3c-67e3d02e0dd6">17</DocumentType>
    <_DCDateCreated xmlns="http://schemas.microsoft.com/sharepoint/v3/fields">2014-12-05T14:00:00+00:00</_DCDateCreated>
    <WorkstreamCode xmlns="715a6a3a-92ca-498c-9c3c-67e3d02e0dd6">10</WorkstreamCode>
    <PlannedDateApproval_x0020_BOA xmlns="715a6a3a-92ca-498c-9c3c-67e3d02e0dd6" xsi:nil="true"/>
    <DocumentOrigin xmlns="715a6a3a-92ca-498c-9c3c-67e3d02e0dd6">18</DocumentOrigin>
    <EntsogDocumentStatus xmlns="715a6a3a-92ca-498c-9c3c-67e3d02e0dd6">7</EntsogDocumentStatus>
    <PlannedDateApproval_x0020_GAS xmlns="715a6a3a-92ca-498c-9c3c-67e3d02e0dd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ntsogDocument" ma:contentTypeID="0x01010054454750B1B940428917959955031DCB010300BB7710452A044043A8516CD4B1CC2D43" ma:contentTypeVersion="30" ma:contentTypeDescription="General document without approval" ma:contentTypeScope="" ma:versionID="0a7f92af556348f3ac37383c63a16c19">
  <xsd:schema xmlns:xsd="http://www.w3.org/2001/XMLSchema" xmlns:xs="http://www.w3.org/2001/XMLSchema" xmlns:p="http://schemas.microsoft.com/office/2006/metadata/properties" xmlns:ns1="715a6a3a-92ca-498c-9c3c-67e3d02e0dd6" xmlns:ns3="http://schemas.microsoft.com/sharepoint/v3/fields" targetNamespace="http://schemas.microsoft.com/office/2006/metadata/properties" ma:root="true" ma:fieldsID="8bee91f12fb462a83f696acdc43c9726" ns1:_="" ns3:_="">
    <xsd:import namespace="715a6a3a-92ca-498c-9c3c-67e3d02e0dd6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WorkstreamCode"/>
                <xsd:element ref="ns1:EntsogDocumentCode" minOccurs="0"/>
                <xsd:element ref="ns1:EntsogDocumentStatus"/>
                <xsd:element ref="ns3:_DCDateCreated"/>
                <xsd:element ref="ns3:_DCDateModified"/>
                <xsd:element ref="ns1:Meetings" minOccurs="0"/>
                <xsd:element ref="ns1:DocumentOrigin"/>
                <xsd:element ref="ns1:EntsogDocumentCategory"/>
                <xsd:element ref="ns1:DocumentType"/>
                <xsd:element ref="ns1:PlannedDateApproval_x0020_BOA" minOccurs="0"/>
                <xsd:element ref="ns1:PlannedDateApproval_x0020_GAS" minOccurs="0"/>
                <xsd:element ref="ns1:WorkstreamCode_x003a_Tit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6a3a-92ca-498c-9c3c-67e3d02e0dd6" elementFormDefault="qualified">
    <xsd:import namespace="http://schemas.microsoft.com/office/2006/documentManagement/types"/>
    <xsd:import namespace="http://schemas.microsoft.com/office/infopath/2007/PartnerControls"/>
    <xsd:element name="WorkstreamCode" ma:index="0" ma:displayName="WorkstreamCode" ma:description="Streamcode working group" ma:list="{c476bced-ffd4-4638-97a6-8fd3451b0218}" ma:internalName="WorkstreamCode" ma:readOnly="false" ma:showField="WGLabel" ma:web="715a6a3a-92ca-498c-9c3c-67e3d02e0dd6">
      <xsd:simpleType>
        <xsd:restriction base="dms:Lookup"/>
      </xsd:simpleType>
    </xsd:element>
    <xsd:element name="EntsogDocumentCode" ma:index="1" nillable="true" ma:displayName="Doc Code" ma:internalName="EntsogDocumentCode" ma:readOnly="false">
      <xsd:simpleType>
        <xsd:restriction base="dms:Text">
          <xsd:maxLength value="10"/>
        </xsd:restriction>
      </xsd:simpleType>
    </xsd:element>
    <xsd:element name="EntsogDocumentStatus" ma:index="4" ma:displayName="EntsogDocumentStatus" ma:description="EntsogDocumentStatus" ma:list="{c97218d1-20fd-48ba-a077-83a724791338}" ma:internalName="EntsogDocumentStatus" ma:readOnly="false" ma:showField="Title" ma:web="715a6a3a-92ca-498c-9c3c-67e3d02e0dd6">
      <xsd:simpleType>
        <xsd:restriction base="dms:Lookup"/>
      </xsd:simpleType>
    </xsd:element>
    <xsd:element name="Meetings" ma:index="9" nillable="true" ma:displayName="Meetings" ma:description="Use to indicate date(s) of meeting(s) where the document was/is to be discussed" ma:internalName="Meetings" ma:readOnly="false">
      <xsd:simpleType>
        <xsd:restriction base="dms:Note">
          <xsd:maxLength value="255"/>
        </xsd:restriction>
      </xsd:simpleType>
    </xsd:element>
    <xsd:element name="DocumentOrigin" ma:index="10" ma:displayName="Doc Origin" ma:list="{1e92cf83-e787-412b-814c-e59372485d5d}" ma:internalName="DocumentOrigin" ma:readOnly="false" ma:showField="Title" ma:web="715a6a3a-92ca-498c-9c3c-67e3d02e0dd6">
      <xsd:simpleType>
        <xsd:restriction base="dms:Lookup"/>
      </xsd:simpleType>
    </xsd:element>
    <xsd:element name="EntsogDocumentCategory" ma:index="11" ma:displayName="Doc Category" ma:list="{141306a9-f22e-442b-b05c-3c01a1349a89}" ma:internalName="EntsogDocumentCategory" ma:readOnly="false" ma:showField="Title" ma:web="715a6a3a-92ca-498c-9c3c-67e3d02e0dd6">
      <xsd:simpleType>
        <xsd:restriction base="dms:Lookup"/>
      </xsd:simpleType>
    </xsd:element>
    <xsd:element name="DocumentType" ma:index="12" ma:displayName="Doc Type" ma:list="{c7250a40-e888-46fd-8755-e45876922745}" ma:internalName="DocumentType" ma:readOnly="false" ma:showField="Title" ma:web="715a6a3a-92ca-498c-9c3c-67e3d02e0dd6">
      <xsd:simpleType>
        <xsd:restriction base="dms:Lookup"/>
      </xsd:simpleType>
    </xsd:element>
    <xsd:element name="PlannedDateApproval_x0020_BOA" ma:index="13" nillable="true" ma:displayName="PlannedDateApproval BOA" ma:format="DateOnly" ma:internalName="PlannedDateApproval_x0020_BOA">
      <xsd:simpleType>
        <xsd:restriction base="dms:DateTime"/>
      </xsd:simpleType>
    </xsd:element>
    <xsd:element name="PlannedDateApproval_x0020_GAS" ma:index="14" nillable="true" ma:displayName="PlannedDateApproval GAS" ma:format="DateOnly" ma:internalName="PlannedDateApproval_x0020_GAS">
      <xsd:simpleType>
        <xsd:restriction base="dms:DateTime"/>
      </xsd:simpleType>
    </xsd:element>
    <xsd:element name="WorkstreamCode_x003a_Title" ma:index="22" nillable="true" ma:displayName="WorkstreamCode:Title" ma:list="{c476bced-ffd4-4638-97a6-8fd3451b0218}" ma:internalName="WorkstreamCode_x003A_Title" ma:readOnly="true" ma:showField="Title" ma:web="715a6a3a-92ca-498c-9c3c-67e3d02e0dd6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5" ma:displayName="Date Created" ma:default="[today]" ma:description="The date on which this resource was created" ma:format="DateTime" ma:internalName="_DCDateCreated" ma:readOnly="false">
      <xsd:simpleType>
        <xsd:restriction base="dms:DateTime"/>
      </xsd:simpleType>
    </xsd:element>
    <xsd:element name="_DCDateModified" ma:index="6" ma:displayName="Date Modified" ma:default="[today]" ma:description="The date on which this resource was last modified" ma:format="DateTime" ma:internalName="_DCDateModified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axOccurs="1" ma:index="3" ma:displayName="Title"/>
        <xsd:element ref="dc:subject" minOccurs="0" maxOccurs="1" ma:displayName="Subject"/>
        <xsd:element ref="dc:description" minOccurs="0" maxOccurs="1" ma:index="8" ma:displayName="Comments"/>
        <xsd:element name="keywords" minOccurs="0" maxOccurs="1" type="xsd:string" ma:index="7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20E1AA-C195-4EB1-B8BA-2E4BA61BB75A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microsoft.com/sharepoint/v3/fields"/>
    <ds:schemaRef ds:uri="715a6a3a-92ca-498c-9c3c-67e3d02e0dd6"/>
  </ds:schemaRefs>
</ds:datastoreItem>
</file>

<file path=customXml/itemProps2.xml><?xml version="1.0" encoding="utf-8"?>
<ds:datastoreItem xmlns:ds="http://schemas.openxmlformats.org/officeDocument/2006/customXml" ds:itemID="{A5450758-612D-44BA-8225-FFA60C6FB7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85E194D-9F32-4B1E-8975-2871967726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5a6a3a-92ca-498c-9c3c-67e3d02e0dd6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Cover</vt:lpstr>
      <vt:lpstr>Index</vt:lpstr>
      <vt:lpstr>Norway</vt:lpstr>
      <vt:lpstr>Algeria</vt:lpstr>
      <vt:lpstr>LNG</vt:lpstr>
      <vt:lpstr>Libya</vt:lpstr>
      <vt:lpstr>Russia</vt:lpstr>
      <vt:lpstr>Azerbajian</vt:lpstr>
      <vt:lpstr>Turkmenistan</vt:lpstr>
      <vt:lpstr>Indigenous production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TYNDP 2015 - Annex C4: Supply scenarios</dc:title>
  <dc:creator/>
  <cp:lastModifiedBy/>
  <dcterms:created xsi:type="dcterms:W3CDTF">2006-09-16T00:00:00Z</dcterms:created>
  <dcterms:modified xsi:type="dcterms:W3CDTF">2015-03-11T09:58:26Z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0x01010054454750B1B940428917959955031DCB010300BB7710452A044043A8516CD4B1CC2D43</vt:lpwstr>
  </property>
</Properties>
</file>