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8.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9.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0.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1.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2.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3.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4.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5.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6.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7.xml" ContentType="application/vnd.openxmlformats-officedocument.drawing+xml"/>
  <Override PartName="/xl/charts/chart18.xml" ContentType="application/vnd.openxmlformats-officedocument.drawingml.chart+xml"/>
  <Override PartName="/xl/drawings/drawing18.xml" ContentType="application/vnd.openxmlformats-officedocument.drawing+xml"/>
  <Override PartName="/xl/charts/chart19.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9.xml" ContentType="application/vnd.openxmlformats-officedocument.drawing+xml"/>
  <Override PartName="/xl/charts/chart20.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20.xml" ContentType="application/vnd.openxmlformats-officedocument.drawing+xml"/>
  <Override PartName="/xl/charts/chart21.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21.xml" ContentType="application/vnd.openxmlformats-officedocument.drawing+xml"/>
  <Override PartName="/xl/charts/chart22.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22.xml" ContentType="application/vnd.openxmlformats-officedocument.drawing+xml"/>
  <Override PartName="/xl/charts/chart23.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23.xml" ContentType="application/vnd.openxmlformats-officedocument.drawing+xml"/>
  <Override PartName="/xl/charts/chart24.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24.xml" ContentType="application/vnd.openxmlformats-officedocument.drawing+xml"/>
  <Override PartName="/xl/charts/chart25.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25.xml" ContentType="application/vnd.openxmlformats-officedocument.drawing+xml"/>
  <Override PartName="/xl/charts/chart26.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26.xml" ContentType="application/vnd.openxmlformats-officedocument.drawing+xml"/>
  <Override PartName="/xl/charts/chart27.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27.xml" ContentType="application/vnd.openxmlformats-officedocument.drawing+xml"/>
  <Override PartName="/xl/charts/chart28.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28.xml" ContentType="application/vnd.openxmlformats-officedocument.drawing+xml"/>
  <Override PartName="/xl/charts/chart29.xml" ContentType="application/vnd.openxmlformats-officedocument.drawingml.chart+xml"/>
  <Override PartName="/xl/charts/style28.xml" ContentType="application/vnd.ms-office.chartstyle+xml"/>
  <Override PartName="/xl/charts/colors28.xml" ContentType="application/vnd.ms-office.chartcolorstyle+xml"/>
  <Override PartName="/xl/charts/chart30.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29.xml" ContentType="application/vnd.openxmlformats-officedocument.drawing+xml"/>
  <Override PartName="/xl/charts/chart31.xml" ContentType="application/vnd.openxmlformats-officedocument.drawingml.chart+xml"/>
  <Override PartName="/xl/charts/style30.xml" ContentType="application/vnd.ms-office.chartstyle+xml"/>
  <Override PartName="/xl/charts/colors30.xml" ContentType="application/vnd.ms-office.chartcolorstyle+xml"/>
  <Override PartName="/xl/charts/chart32.xml" ContentType="application/vnd.openxmlformats-officedocument.drawingml.chart+xml"/>
  <Override PartName="/xl/charts/style31.xml" ContentType="application/vnd.ms-office.chartstyle+xml"/>
  <Override PartName="/xl/charts/colors31.xml" ContentType="application/vnd.ms-office.chartcolorstyle+xml"/>
  <Override PartName="/xl/pivotTables/pivotTable1.xml" ContentType="application/vnd.openxmlformats-officedocument.spreadsheetml.pivotTable+xml"/>
  <Override PartName="/xl/drawings/drawing30.xml" ContentType="application/vnd.openxmlformats-officedocument.drawing+xml"/>
  <Override PartName="/xl/charts/chart33.xml" ContentType="application/vnd.openxmlformats-officedocument.drawingml.chart+xml"/>
  <Override PartName="/xl/charts/style32.xml" ContentType="application/vnd.ms-office.chartstyle+xml"/>
  <Override PartName="/xl/charts/colors32.xml" ContentType="application/vnd.ms-office.chartcolorstyle+xml"/>
  <Override PartName="/xl/pivotTables/pivotTable2.xml" ContentType="application/vnd.openxmlformats-officedocument.spreadsheetml.pivotTable+xml"/>
  <Override PartName="/xl/drawings/drawing31.xml" ContentType="application/vnd.openxmlformats-officedocument.drawing+xml"/>
  <Override PartName="/xl/charts/chart34.xml" ContentType="application/vnd.openxmlformats-officedocument.drawingml.chart+xml"/>
  <Override PartName="/xl/charts/style33.xml" ContentType="application/vnd.ms-office.chartstyle+xml"/>
  <Override PartName="/xl/charts/colors33.xml" ContentType="application/vnd.ms-office.chartcolorstyle+xml"/>
  <Override PartName="/xl/charts/chart35.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32.xml" ContentType="application/vnd.openxmlformats-officedocument.drawing+xml"/>
  <Override PartName="/xl/charts/chart36.xml" ContentType="application/vnd.openxmlformats-officedocument.drawingml.chart+xml"/>
  <Override PartName="/xl/charts/style35.xml" ContentType="application/vnd.ms-office.chartstyle+xml"/>
  <Override PartName="/xl/charts/colors35.xml" ContentType="application/vnd.ms-office.chartcolorstyle+xml"/>
  <Override PartName="/xl/drawings/drawing33.xml" ContentType="application/vnd.openxmlformats-officedocument.drawing+xml"/>
  <Override PartName="/xl/charts/chart37.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34.xml" ContentType="application/vnd.openxmlformats-officedocument.drawing+xml"/>
  <Override PartName="/xl/charts/chart38.xml" ContentType="application/vnd.openxmlformats-officedocument.drawingml.chart+xml"/>
  <Override PartName="/xl/charts/style37.xml" ContentType="application/vnd.ms-office.chartstyle+xml"/>
  <Override PartName="/xl/charts/colors37.xml" ContentType="application/vnd.ms-office.chartcolorstyle+xml"/>
  <Override PartName="/xl/drawings/drawing35.xml" ContentType="application/vnd.openxmlformats-officedocument.drawing+xml"/>
  <Override PartName="/xl/charts/chart39.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36.xml" ContentType="application/vnd.openxmlformats-officedocument.drawing+xml"/>
  <Override PartName="/xl/charts/chart40.xml" ContentType="application/vnd.openxmlformats-officedocument.drawingml.chart+xml"/>
  <Override PartName="/xl/charts/style39.xml" ContentType="application/vnd.ms-office.chartstyle+xml"/>
  <Override PartName="/xl/charts/colors39.xml" ContentType="application/vnd.ms-office.chartcolorstyle+xml"/>
  <Override PartName="/xl/drawings/drawing37.xml" ContentType="application/vnd.openxmlformats-officedocument.drawing+xml"/>
  <Override PartName="/xl/charts/chart41.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38.xml" ContentType="application/vnd.openxmlformats-officedocument.drawing+xml"/>
  <Override PartName="/xl/charts/chart42.xml" ContentType="application/vnd.openxmlformats-officedocument.drawingml.chart+xml"/>
  <Override PartName="/xl/charts/style41.xml" ContentType="application/vnd.ms-office.chartstyle+xml"/>
  <Override PartName="/xl/charts/colors41.xml" ContentType="application/vnd.ms-office.chartcolorstyle+xml"/>
  <Override PartName="/xl/drawings/drawing39.xml" ContentType="application/vnd.openxmlformats-officedocument.drawing+xml"/>
  <Override PartName="/xl/charts/chart43.xml" ContentType="application/vnd.openxmlformats-officedocument.drawingml.chart+xml"/>
  <Override PartName="/xl/charts/style42.xml" ContentType="application/vnd.ms-office.chartstyle+xml"/>
  <Override PartName="/xl/charts/colors42.xml" ContentType="application/vnd.ms-office.chartcolorstyle+xml"/>
  <Override PartName="/xl/drawings/drawing40.xml" ContentType="application/vnd.openxmlformats-officedocument.drawing+xml"/>
  <Override PartName="/xl/tables/table2.xml" ContentType="application/vnd.openxmlformats-officedocument.spreadsheetml.table+xml"/>
  <Override PartName="/xl/charts/chart44.xml" ContentType="application/vnd.openxmlformats-officedocument.drawingml.chart+xml"/>
  <Override PartName="/xl/charts/style43.xml" ContentType="application/vnd.ms-office.chartstyle+xml"/>
  <Override PartName="/xl/charts/colors43.xml" ContentType="application/vnd.ms-office.chartcolorstyle+xml"/>
  <Override PartName="/xl/drawings/drawing41.xml" ContentType="application/vnd.openxmlformats-officedocument.drawing+xml"/>
  <Override PartName="/xl/charts/chart45.xml" ContentType="application/vnd.openxmlformats-officedocument.drawingml.chart+xml"/>
  <Override PartName="/xl/charts/style44.xml" ContentType="application/vnd.ms-office.chartstyle+xml"/>
  <Override PartName="/xl/charts/colors44.xml" ContentType="application/vnd.ms-office.chartcolorstyle+xml"/>
  <Override PartName="/xl/drawings/drawing42.xml" ContentType="application/vnd.openxmlformats-officedocument.drawing+xml"/>
  <Override PartName="/xl/charts/chart46.xml" ContentType="application/vnd.openxmlformats-officedocument.drawingml.chart+xml"/>
  <Override PartName="/xl/charts/style45.xml" ContentType="application/vnd.ms-office.chartstyle+xml"/>
  <Override PartName="/xl/charts/colors45.xml" ContentType="application/vnd.ms-office.chartcolorstyle+xml"/>
  <Override PartName="/xl/drawings/drawing43.xml" ContentType="application/vnd.openxmlformats-officedocument.drawing+xml"/>
  <Override PartName="/xl/charts/chart47.xml" ContentType="application/vnd.openxmlformats-officedocument.drawingml.chart+xml"/>
  <Override PartName="/xl/charts/style46.xml" ContentType="application/vnd.ms-office.chartstyle+xml"/>
  <Override PartName="/xl/charts/colors46.xml" ContentType="application/vnd.ms-office.chartcolorstyle+xml"/>
  <Override PartName="/xl/drawings/drawing44.xml" ContentType="application/vnd.openxmlformats-officedocument.drawing+xml"/>
  <Override PartName="/xl/charts/chart48.xml" ContentType="application/vnd.openxmlformats-officedocument.drawingml.chart+xml"/>
  <Override PartName="/xl/charts/style47.xml" ContentType="application/vnd.ms-office.chartstyle+xml"/>
  <Override PartName="/xl/charts/colors47.xml" ContentType="application/vnd.ms-office.chartcolorstyle+xml"/>
  <Override PartName="/xl/drawings/drawing45.xml" ContentType="application/vnd.openxmlformats-officedocument.drawing+xml"/>
  <Override PartName="/xl/charts/chart49.xml" ContentType="application/vnd.openxmlformats-officedocument.drawingml.chart+xml"/>
  <Override PartName="/xl/charts/style48.xml" ContentType="application/vnd.ms-office.chartstyle+xml"/>
  <Override PartName="/xl/charts/colors48.xml" ContentType="application/vnd.ms-office.chartcolorstyle+xml"/>
  <Override PartName="/xl/drawings/drawing46.xml" ContentType="application/vnd.openxmlformats-officedocument.drawing+xml"/>
  <Override PartName="/xl/charts/chart50.xml" ContentType="application/vnd.openxmlformats-officedocument.drawingml.chart+xml"/>
  <Override PartName="/xl/charts/style49.xml" ContentType="application/vnd.ms-office.chartstyle+xml"/>
  <Override PartName="/xl/charts/colors49.xml" ContentType="application/vnd.ms-office.chartcolorstyle+xml"/>
  <Override PartName="/xl/drawings/drawing47.xml" ContentType="application/vnd.openxmlformats-officedocument.drawing+xml"/>
  <Override PartName="/xl/charts/chart51.xml" ContentType="application/vnd.openxmlformats-officedocument.drawingml.chart+xml"/>
  <Override PartName="/xl/charts/style50.xml" ContentType="application/vnd.ms-office.chartstyle+xml"/>
  <Override PartName="/xl/charts/colors50.xml" ContentType="application/vnd.ms-office.chartcolorstyle+xml"/>
  <Override PartName="/xl/drawings/drawing48.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harts/chart52.xml" ContentType="application/vnd.openxmlformats-officedocument.drawingml.chart+xml"/>
  <Override PartName="/xl/charts/style51.xml" ContentType="application/vnd.ms-office.chartstyle+xml"/>
  <Override PartName="/xl/charts/colors51.xml" ContentType="application/vnd.ms-office.chartcolorstyle+xml"/>
  <Override PartName="/xl/drawings/drawing49.xml" ContentType="application/vnd.openxmlformats-officedocument.drawing+xml"/>
  <Override PartName="/xl/charts/chart53.xml" ContentType="application/vnd.openxmlformats-officedocument.drawingml.chart+xml"/>
  <Override PartName="/xl/charts/style52.xml" ContentType="application/vnd.ms-office.chartstyle+xml"/>
  <Override PartName="/xl/charts/colors52.xml" ContentType="application/vnd.ms-office.chartcolorstyle+xml"/>
  <Override PartName="/xl/drawings/drawing50.xml" ContentType="application/vnd.openxmlformats-officedocument.drawing+xml"/>
  <Override PartName="/xl/charts/chart54.xml" ContentType="application/vnd.openxmlformats-officedocument.drawingml.chart+xml"/>
  <Override PartName="/xl/charts/style53.xml" ContentType="application/vnd.ms-office.chartstyle+xml"/>
  <Override PartName="/xl/charts/colors53.xml" ContentType="application/vnd.ms-office.chartcolorstyle+xml"/>
  <Override PartName="/xl/drawings/drawing51.xml" ContentType="application/vnd.openxmlformats-officedocument.drawing+xml"/>
  <Override PartName="/xl/comments2.xml" ContentType="application/vnd.openxmlformats-officedocument.spreadsheetml.comments+xml"/>
  <Override PartName="/xl/charts/chart55.xml" ContentType="application/vnd.openxmlformats-officedocument.drawingml.chart+xml"/>
  <Override PartName="/xl/charts/style54.xml" ContentType="application/vnd.ms-office.chartstyle+xml"/>
  <Override PartName="/xl/charts/colors54.xml" ContentType="application/vnd.ms-office.chartcolorstyle+xml"/>
  <Override PartName="/xl/drawings/drawing52.xml" ContentType="application/vnd.openxmlformats-officedocument.drawing+xml"/>
  <Override PartName="/xl/charts/chart56.xml" ContentType="application/vnd.openxmlformats-officedocument.drawingml.chart+xml"/>
  <Override PartName="/xl/charts/style55.xml" ContentType="application/vnd.ms-office.chartstyle+xml"/>
  <Override PartName="/xl/charts/colors55.xml" ContentType="application/vnd.ms-office.chartcolorstyle+xml"/>
  <Override PartName="/xl/drawings/drawing53.xml" ContentType="application/vnd.openxmlformats-officedocument.drawing+xml"/>
  <Override PartName="/xl/charts/chart57.xml" ContentType="application/vnd.openxmlformats-officedocument.drawingml.chart+xml"/>
  <Override PartName="/xl/charts/style56.xml" ContentType="application/vnd.ms-office.chartstyle+xml"/>
  <Override PartName="/xl/charts/colors56.xml" ContentType="application/vnd.ms-office.chartcolorstyle+xml"/>
  <Override PartName="/xl/drawings/drawing54.xml" ContentType="application/vnd.openxmlformats-officedocument.drawing+xml"/>
  <Override PartName="/xl/charts/chart58.xml" ContentType="application/vnd.openxmlformats-officedocument.drawingml.chart+xml"/>
  <Override PartName="/xl/charts/style57.xml" ContentType="application/vnd.ms-office.chartstyle+xml"/>
  <Override PartName="/xl/charts/colors57.xml" ContentType="application/vnd.ms-office.chartcolorstyle+xml"/>
  <Override PartName="/xl/drawings/drawing55.xml" ContentType="application/vnd.openxmlformats-officedocument.drawing+xml"/>
  <Override PartName="/xl/charts/chart59.xml" ContentType="application/vnd.openxmlformats-officedocument.drawingml.chart+xml"/>
  <Override PartName="/xl/charts/style58.xml" ContentType="application/vnd.ms-office.chartstyle+xml"/>
  <Override PartName="/xl/charts/colors58.xml" ContentType="application/vnd.ms-office.chartcolorstyle+xml"/>
  <Override PartName="/xl/drawings/drawing56.xml" ContentType="application/vnd.openxmlformats-officedocument.drawing+xml"/>
  <Override PartName="/xl/charts/chart60.xml" ContentType="application/vnd.openxmlformats-officedocument.drawingml.chart+xml"/>
  <Override PartName="/xl/charts/style59.xml" ContentType="application/vnd.ms-office.chartstyle+xml"/>
  <Override PartName="/xl/charts/colors59.xml" ContentType="application/vnd.ms-office.chartcolorstyle+xml"/>
  <Override PartName="/xl/drawings/drawing57.xml" ContentType="application/vnd.openxmlformats-officedocument.drawing+xml"/>
  <Override PartName="/xl/charts/chart61.xml" ContentType="application/vnd.openxmlformats-officedocument.drawingml.chart+xml"/>
  <Override PartName="/xl/charts/style60.xml" ContentType="application/vnd.ms-office.chartstyle+xml"/>
  <Override PartName="/xl/charts/colors60.xml" ContentType="application/vnd.ms-office.chartcolorstyle+xml"/>
  <Override PartName="/xl/drawings/drawing58.xml" ContentType="application/vnd.openxmlformats-officedocument.drawing+xml"/>
  <Override PartName="/xl/charts/chart62.xml" ContentType="application/vnd.openxmlformats-officedocument.drawingml.chart+xml"/>
  <Override PartName="/xl/charts/style61.xml" ContentType="application/vnd.ms-office.chartstyle+xml"/>
  <Override PartName="/xl/charts/colors61.xml" ContentType="application/vnd.ms-office.chartcolorstyle+xml"/>
  <Override PartName="/xl/drawings/drawing59.xml" ContentType="application/vnd.openxmlformats-officedocument.drawing+xml"/>
  <Override PartName="/xl/charts/chart63.xml" ContentType="application/vnd.openxmlformats-officedocument.drawingml.chart+xml"/>
  <Override PartName="/xl/charts/style62.xml" ContentType="application/vnd.ms-office.chartstyle+xml"/>
  <Override PartName="/xl/charts/colors62.xml" ContentType="application/vnd.ms-office.chartcolorstyle+xml"/>
  <Override PartName="/xl/drawings/drawing60.xml" ContentType="application/vnd.openxmlformats-officedocument.drawing+xml"/>
  <Override PartName="/xl/charts/chart64.xml" ContentType="application/vnd.openxmlformats-officedocument.drawingml.chart+xml"/>
  <Override PartName="/xl/charts/style63.xml" ContentType="application/vnd.ms-office.chartstyle+xml"/>
  <Override PartName="/xl/charts/colors63.xml" ContentType="application/vnd.ms-office.chartcolorstyle+xml"/>
  <Override PartName="/xl/drawings/drawing61.xml" ContentType="application/vnd.openxmlformats-officedocument.drawing+xml"/>
  <Override PartName="/xl/charts/chart65.xml" ContentType="application/vnd.openxmlformats-officedocument.drawingml.chart+xml"/>
  <Override PartName="/xl/charts/style64.xml" ContentType="application/vnd.ms-office.chartstyle+xml"/>
  <Override PartName="/xl/charts/colors64.xml" ContentType="application/vnd.ms-office.chartcolorstyle+xml"/>
  <Override PartName="/xl/drawings/drawing62.xml" ContentType="application/vnd.openxmlformats-officedocument.drawing+xml"/>
  <Override PartName="/xl/charts/chart66.xml" ContentType="application/vnd.openxmlformats-officedocument.drawingml.chart+xml"/>
  <Override PartName="/xl/charts/style65.xml" ContentType="application/vnd.ms-office.chartstyle+xml"/>
  <Override PartName="/xl/charts/colors65.xml" ContentType="application/vnd.ms-office.chartcolorstyle+xml"/>
  <Override PartName="/xl/drawings/drawing63.xml" ContentType="application/vnd.openxmlformats-officedocument.drawing+xml"/>
  <Override PartName="/xl/charts/chart67.xml" ContentType="application/vnd.openxmlformats-officedocument.drawingml.chart+xml"/>
  <Override PartName="/xl/charts/style66.xml" ContentType="application/vnd.ms-office.chartstyle+xml"/>
  <Override PartName="/xl/charts/colors66.xml" ContentType="application/vnd.ms-office.chartcolorstyle+xml"/>
  <Override PartName="/xl/drawings/drawing64.xml" ContentType="application/vnd.openxmlformats-officedocument.drawing+xml"/>
  <Override PartName="/xl/charts/chart68.xml" ContentType="application/vnd.openxmlformats-officedocument.drawingml.chart+xml"/>
  <Override PartName="/xl/charts/style67.xml" ContentType="application/vnd.ms-office.chartstyle+xml"/>
  <Override PartName="/xl/charts/colors67.xml" ContentType="application/vnd.ms-office.chartcolorstyle+xml"/>
  <Override PartName="/xl/drawings/drawing65.xml" ContentType="application/vnd.openxmlformats-officedocument.drawing+xml"/>
  <Override PartName="/xl/charts/chart69.xml" ContentType="application/vnd.openxmlformats-officedocument.drawingml.chart+xml"/>
  <Override PartName="/xl/charts/style68.xml" ContentType="application/vnd.ms-office.chartstyle+xml"/>
  <Override PartName="/xl/charts/colors68.xml" ContentType="application/vnd.ms-office.chartcolorstyle+xml"/>
  <Override PartName="/xl/drawings/drawing66.xml" ContentType="application/vnd.openxmlformats-officedocument.drawing+xml"/>
  <Override PartName="/xl/charts/chart70.xml" ContentType="application/vnd.openxmlformats-officedocument.drawingml.chart+xml"/>
  <Override PartName="/xl/charts/style69.xml" ContentType="application/vnd.ms-office.chartstyle+xml"/>
  <Override PartName="/xl/charts/colors69.xml" ContentType="application/vnd.ms-office.chartcolorstyle+xml"/>
  <Override PartName="/xl/drawings/drawing67.xml" ContentType="application/vnd.openxmlformats-officedocument.drawing+xml"/>
  <Override PartName="/xl/charts/chart71.xml" ContentType="application/vnd.openxmlformats-officedocument.drawingml.chart+xml"/>
  <Override PartName="/xl/charts/style70.xml" ContentType="application/vnd.ms-office.chartstyle+xml"/>
  <Override PartName="/xl/charts/colors70.xml" ContentType="application/vnd.ms-office.chartcolorstyle+xml"/>
  <Override PartName="/xl/drawings/drawing68.xml" ContentType="application/vnd.openxmlformats-officedocument.drawing+xml"/>
  <Override PartName="/xl/charts/chart72.xml" ContentType="application/vnd.openxmlformats-officedocument.drawingml.chart+xml"/>
  <Override PartName="/xl/charts/style71.xml" ContentType="application/vnd.ms-office.chartstyle+xml"/>
  <Override PartName="/xl/charts/colors71.xml" ContentType="application/vnd.ms-office.chartcolorstyle+xml"/>
  <Override PartName="/xl/drawings/drawing69.xml" ContentType="application/vnd.openxmlformats-officedocument.drawing+xml"/>
  <Override PartName="/xl/charts/chart73.xml" ContentType="application/vnd.openxmlformats-officedocument.drawingml.chart+xml"/>
  <Override PartName="/xl/charts/style72.xml" ContentType="application/vnd.ms-office.chartstyle+xml"/>
  <Override PartName="/xl/charts/colors72.xml" ContentType="application/vnd.ms-office.chartcolorstyle+xml"/>
  <Override PartName="/xl/drawings/drawing70.xml" ContentType="application/vnd.openxmlformats-officedocument.drawing+xml"/>
  <Override PartName="/xl/charts/chart74.xml" ContentType="application/vnd.openxmlformats-officedocument.drawingml.chart+xml"/>
  <Override PartName="/xl/charts/style73.xml" ContentType="application/vnd.ms-office.chartstyle+xml"/>
  <Override PartName="/xl/charts/colors73.xml" ContentType="application/vnd.ms-office.chartcolorstyle+xml"/>
  <Override PartName="/xl/drawings/drawing71.xml" ContentType="application/vnd.openxmlformats-officedocument.drawing+xml"/>
  <Override PartName="/xl/charts/chart75.xml" ContentType="application/vnd.openxmlformats-officedocument.drawingml.chart+xml"/>
  <Override PartName="/xl/charts/style74.xml" ContentType="application/vnd.ms-office.chartstyle+xml"/>
  <Override PartName="/xl/charts/colors74.xml" ContentType="application/vnd.ms-office.chartcolorstyle+xml"/>
  <Override PartName="/xl/drawings/drawing72.xml" ContentType="application/vnd.openxmlformats-officedocument.drawing+xml"/>
  <Override PartName="/xl/charts/chart76.xml" ContentType="application/vnd.openxmlformats-officedocument.drawingml.chart+xml"/>
  <Override PartName="/xl/charts/style75.xml" ContentType="application/vnd.ms-office.chartstyle+xml"/>
  <Override PartName="/xl/charts/colors75.xml" ContentType="application/vnd.ms-office.chartcolorstyle+xml"/>
  <Override PartName="/xl/drawings/drawing73.xml" ContentType="application/vnd.openxmlformats-officedocument.drawing+xml"/>
  <Override PartName="/xl/charts/chart77.xml" ContentType="application/vnd.openxmlformats-officedocument.drawingml.chart+xml"/>
  <Override PartName="/xl/charts/style76.xml" ContentType="application/vnd.ms-office.chartstyle+xml"/>
  <Override PartName="/xl/charts/colors76.xml" ContentType="application/vnd.ms-office.chartcolorstyle+xml"/>
  <Override PartName="/xl/drawings/drawing74.xml" ContentType="application/vnd.openxmlformats-officedocument.drawing+xml"/>
  <Override PartName="/xl/charts/chart78.xml" ContentType="application/vnd.openxmlformats-officedocument.drawingml.chart+xml"/>
  <Override PartName="/xl/charts/style77.xml" ContentType="application/vnd.ms-office.chartstyle+xml"/>
  <Override PartName="/xl/charts/colors77.xml" ContentType="application/vnd.ms-office.chartcolorstyle+xml"/>
  <Override PartName="/xl/drawings/drawing75.xml" ContentType="application/vnd.openxmlformats-officedocument.drawing+xml"/>
  <Override PartName="/xl/charts/chart79.xml" ContentType="application/vnd.openxmlformats-officedocument.drawingml.chart+xml"/>
  <Override PartName="/xl/charts/style78.xml" ContentType="application/vnd.ms-office.chartstyle+xml"/>
  <Override PartName="/xl/charts/colors78.xml" ContentType="application/vnd.ms-office.chartcolorstyle+xml"/>
  <Override PartName="/xl/drawings/drawing76.xml" ContentType="application/vnd.openxmlformats-officedocument.drawing+xml"/>
  <Override PartName="/xl/charts/chart80.xml" ContentType="application/vnd.openxmlformats-officedocument.drawingml.chart+xml"/>
  <Override PartName="/xl/charts/style79.xml" ContentType="application/vnd.ms-office.chartstyle+xml"/>
  <Override PartName="/xl/charts/colors79.xml" ContentType="application/vnd.ms-office.chartcolorstyle+xml"/>
  <Override PartName="/xl/drawings/drawing77.xml" ContentType="application/vnd.openxmlformats-officedocument.drawing+xml"/>
  <Override PartName="/xl/charts/chart81.xml" ContentType="application/vnd.openxmlformats-officedocument.drawingml.chart+xml"/>
  <Override PartName="/xl/charts/style80.xml" ContentType="application/vnd.ms-office.chartstyle+xml"/>
  <Override PartName="/xl/charts/colors80.xml" ContentType="application/vnd.ms-office.chartcolorstyle+xml"/>
  <Override PartName="/xl/drawings/drawing78.xml" ContentType="application/vnd.openxmlformats-officedocument.drawing+xml"/>
  <Override PartName="/xl/charts/chart82.xml" ContentType="application/vnd.openxmlformats-officedocument.drawingml.chart+xml"/>
  <Override PartName="/xl/charts/style81.xml" ContentType="application/vnd.ms-office.chartstyle+xml"/>
  <Override PartName="/xl/charts/colors81.xml" ContentType="application/vnd.ms-office.chartcolorstyle+xml"/>
  <Override PartName="/xl/drawings/drawing79.xml" ContentType="application/vnd.openxmlformats-officedocument.drawing+xml"/>
  <Override PartName="/xl/charts/chart83.xml" ContentType="application/vnd.openxmlformats-officedocument.drawingml.chart+xml"/>
  <Override PartName="/xl/charts/style82.xml" ContentType="application/vnd.ms-office.chartstyle+xml"/>
  <Override PartName="/xl/charts/colors82.xml" ContentType="application/vnd.ms-office.chartcolorstyle+xml"/>
  <Override PartName="/xl/drawings/drawing80.xml" ContentType="application/vnd.openxmlformats-officedocument.drawing+xml"/>
  <Override PartName="/xl/charts/chart84.xml" ContentType="application/vnd.openxmlformats-officedocument.drawingml.chart+xml"/>
  <Override PartName="/xl/charts/style83.xml" ContentType="application/vnd.ms-office.chartstyle+xml"/>
  <Override PartName="/xl/charts/colors83.xml" ContentType="application/vnd.ms-office.chartcolorstyle+xml"/>
  <Override PartName="/xl/drawings/drawing81.xml" ContentType="application/vnd.openxmlformats-officedocument.drawing+xml"/>
  <Override PartName="/xl/charts/chart85.xml" ContentType="application/vnd.openxmlformats-officedocument.drawingml.chart+xml"/>
  <Override PartName="/xl/charts/style84.xml" ContentType="application/vnd.ms-office.chartstyle+xml"/>
  <Override PartName="/xl/charts/colors84.xml" ContentType="application/vnd.ms-office.chartcolorstyle+xml"/>
  <Override PartName="/xl/drawings/drawing82.xml" ContentType="application/vnd.openxmlformats-officedocument.drawing+xml"/>
  <Override PartName="/xl/charts/chart86.xml" ContentType="application/vnd.openxmlformats-officedocument.drawingml.chart+xml"/>
  <Override PartName="/xl/charts/style85.xml" ContentType="application/vnd.ms-office.chartstyle+xml"/>
  <Override PartName="/xl/charts/colors85.xml" ContentType="application/vnd.ms-office.chartcolorstyle+xml"/>
  <Override PartName="/xl/drawings/drawing83.xml" ContentType="application/vnd.openxmlformats-officedocument.drawing+xml"/>
  <Override PartName="/xl/charts/chart87.xml" ContentType="application/vnd.openxmlformats-officedocument.drawingml.chart+xml"/>
  <Override PartName="/xl/charts/style86.xml" ContentType="application/vnd.ms-office.chartstyle+xml"/>
  <Override PartName="/xl/charts/colors86.xml" ContentType="application/vnd.ms-office.chartcolorstyle+xml"/>
  <Override PartName="/xl/drawings/drawing84.xml" ContentType="application/vnd.openxmlformats-officedocument.drawing+xml"/>
  <Override PartName="/xl/charts/chart88.xml" ContentType="application/vnd.openxmlformats-officedocument.drawingml.chart+xml"/>
  <Override PartName="/xl/charts/style87.xml" ContentType="application/vnd.ms-office.chartstyle+xml"/>
  <Override PartName="/xl/charts/colors87.xml" ContentType="application/vnd.ms-office.chartcolorstyle+xml"/>
  <Override PartName="/xl/drawings/drawing85.xml" ContentType="application/vnd.openxmlformats-officedocument.drawing+xml"/>
  <Override PartName="/xl/charts/chart89.xml" ContentType="application/vnd.openxmlformats-officedocument.drawingml.chart+xml"/>
  <Override PartName="/xl/charts/style88.xml" ContentType="application/vnd.ms-office.chartstyle+xml"/>
  <Override PartName="/xl/charts/colors88.xml" ContentType="application/vnd.ms-office.chartcolorstyle+xml"/>
  <Override PartName="/xl/drawings/drawing86.xml" ContentType="application/vnd.openxmlformats-officedocument.drawing+xml"/>
  <Override PartName="/xl/charts/chart90.xml" ContentType="application/vnd.openxmlformats-officedocument.drawingml.chart+xml"/>
  <Override PartName="/xl/charts/style89.xml" ContentType="application/vnd.ms-office.chartstyle+xml"/>
  <Override PartName="/xl/charts/colors89.xml" ContentType="application/vnd.ms-office.chartcolorstyle+xml"/>
  <Override PartName="/xl/drawings/drawing87.xml" ContentType="application/vnd.openxmlformats-officedocument.drawing+xml"/>
  <Override PartName="/xl/charts/chart91.xml" ContentType="application/vnd.openxmlformats-officedocument.drawingml.chart+xml"/>
  <Override PartName="/xl/charts/style90.xml" ContentType="application/vnd.ms-office.chartstyle+xml"/>
  <Override PartName="/xl/charts/colors90.xml" ContentType="application/vnd.ms-office.chartcolorstyle+xml"/>
  <Override PartName="/xl/drawings/drawing88.xml" ContentType="application/vnd.openxmlformats-officedocument.drawing+xml"/>
  <Override PartName="/xl/charts/chart92.xml" ContentType="application/vnd.openxmlformats-officedocument.drawingml.chart+xml"/>
  <Override PartName="/xl/charts/style91.xml" ContentType="application/vnd.ms-office.chartstyle+xml"/>
  <Override PartName="/xl/charts/colors91.xml" ContentType="application/vnd.ms-office.chartcolorstyle+xml"/>
  <Override PartName="/xl/drawings/drawing89.xml" ContentType="application/vnd.openxmlformats-officedocument.drawing+xml"/>
  <Override PartName="/xl/charts/chart93.xml" ContentType="application/vnd.openxmlformats-officedocument.drawingml.chart+xml"/>
  <Override PartName="/xl/charts/style92.xml" ContentType="application/vnd.ms-office.chartstyle+xml"/>
  <Override PartName="/xl/charts/colors92.xml" ContentType="application/vnd.ms-office.chartcolorstyle+xml"/>
  <Override PartName="/xl/drawings/drawing90.xml" ContentType="application/vnd.openxmlformats-officedocument.drawing+xml"/>
  <Override PartName="/xl/charts/chart94.xml" ContentType="application/vnd.openxmlformats-officedocument.drawingml.chart+xml"/>
  <Override PartName="/xl/charts/style93.xml" ContentType="application/vnd.ms-office.chartstyle+xml"/>
  <Override PartName="/xl/charts/colors93.xml" ContentType="application/vnd.ms-office.chartcolorstyle+xml"/>
  <Override PartName="/xl/drawings/drawing91.xml" ContentType="application/vnd.openxmlformats-officedocument.drawing+xml"/>
  <Override PartName="/xl/charts/chart95.xml" ContentType="application/vnd.openxmlformats-officedocument.drawingml.chart+xml"/>
  <Override PartName="/xl/charts/style94.xml" ContentType="application/vnd.ms-office.chartstyle+xml"/>
  <Override PartName="/xl/charts/colors94.xml" ContentType="application/vnd.ms-office.chartcolorstyle+xml"/>
  <Override PartName="/xl/drawings/drawing92.xml" ContentType="application/vnd.openxmlformats-officedocument.drawing+xml"/>
  <Override PartName="/xl/charts/chart96.xml" ContentType="application/vnd.openxmlformats-officedocument.drawingml.chart+xml"/>
  <Override PartName="/xl/charts/style95.xml" ContentType="application/vnd.ms-office.chartstyle+xml"/>
  <Override PartName="/xl/charts/colors95.xml" ContentType="application/vnd.ms-office.chartcolorstyle+xml"/>
  <Override PartName="/xl/drawings/drawing93.xml" ContentType="application/vnd.openxmlformats-officedocument.drawing+xml"/>
  <Override PartName="/xl/charts/chart97.xml" ContentType="application/vnd.openxmlformats-officedocument.drawingml.chart+xml"/>
  <Override PartName="/xl/charts/style96.xml" ContentType="application/vnd.ms-office.chartstyle+xml"/>
  <Override PartName="/xl/charts/colors96.xml" ContentType="application/vnd.ms-office.chartcolorstyle+xml"/>
  <Override PartName="/xl/drawings/drawing94.xml" ContentType="application/vnd.openxmlformats-officedocument.drawing+xml"/>
  <Override PartName="/xl/charts/chart98.xml" ContentType="application/vnd.openxmlformats-officedocument.drawingml.chart+xml"/>
  <Override PartName="/xl/charts/style97.xml" ContentType="application/vnd.ms-office.chartstyle+xml"/>
  <Override PartName="/xl/charts/colors97.xml" ContentType="application/vnd.ms-office.chartcolorstyle+xml"/>
  <Override PartName="/xl/drawings/drawing95.xml" ContentType="application/vnd.openxmlformats-officedocument.drawing+xml"/>
  <Override PartName="/xl/charts/chart99.xml" ContentType="application/vnd.openxmlformats-officedocument.drawingml.chart+xml"/>
  <Override PartName="/xl/charts/style98.xml" ContentType="application/vnd.ms-office.chartstyle+xml"/>
  <Override PartName="/xl/charts/colors98.xml" ContentType="application/vnd.ms-office.chartcolorstyle+xml"/>
  <Override PartName="/xl/drawings/drawing96.xml" ContentType="application/vnd.openxmlformats-officedocument.drawing+xml"/>
  <Override PartName="/xl/charts/chart100.xml" ContentType="application/vnd.openxmlformats-officedocument.drawingml.chart+xml"/>
  <Override PartName="/xl/charts/style99.xml" ContentType="application/vnd.ms-office.chartstyle+xml"/>
  <Override PartName="/xl/charts/colors99.xml" ContentType="application/vnd.ms-office.chartcolorstyle+xml"/>
  <Override PartName="/xl/drawings/drawing97.xml" ContentType="application/vnd.openxmlformats-officedocument.drawing+xml"/>
  <Override PartName="/xl/charts/chart101.xml" ContentType="application/vnd.openxmlformats-officedocument.drawingml.chart+xml"/>
  <Override PartName="/xl/charts/style100.xml" ContentType="application/vnd.ms-office.chartstyle+xml"/>
  <Override PartName="/xl/charts/colors100.xml" ContentType="application/vnd.ms-office.chartcolorstyle+xml"/>
  <Override PartName="/xl/drawings/drawing98.xml" ContentType="application/vnd.openxmlformats-officedocument.drawing+xml"/>
  <Override PartName="/xl/charts/chart102.xml" ContentType="application/vnd.openxmlformats-officedocument.drawingml.chart+xml"/>
  <Override PartName="/xl/charts/style101.xml" ContentType="application/vnd.ms-office.chartstyle+xml"/>
  <Override PartName="/xl/charts/colors101.xml" ContentType="application/vnd.ms-office.chartcolorstyle+xml"/>
  <Override PartName="/xl/drawings/drawing99.xml" ContentType="application/vnd.openxmlformats-officedocument.drawing+xml"/>
  <Override PartName="/xl/charts/chart103.xml" ContentType="application/vnd.openxmlformats-officedocument.drawingml.chart+xml"/>
  <Override PartName="/xl/charts/style102.xml" ContentType="application/vnd.ms-office.chartstyle+xml"/>
  <Override PartName="/xl/charts/colors102.xml" ContentType="application/vnd.ms-office.chartcolorstyle+xml"/>
  <Override PartName="/xl/drawings/drawing100.xml" ContentType="application/vnd.openxmlformats-officedocument.drawing+xml"/>
  <Override PartName="/xl/charts/chart104.xml" ContentType="application/vnd.openxmlformats-officedocument.drawingml.chart+xml"/>
  <Override PartName="/xl/charts/style103.xml" ContentType="application/vnd.ms-office.chartstyle+xml"/>
  <Override PartName="/xl/charts/colors103.xml" ContentType="application/vnd.ms-office.chartcolorstyle+xml"/>
  <Override PartName="/xl/drawings/drawing101.xml" ContentType="application/vnd.openxmlformats-officedocument.drawing+xml"/>
  <Override PartName="/xl/charts/chart105.xml" ContentType="application/vnd.openxmlformats-officedocument.drawingml.chart+xml"/>
  <Override PartName="/xl/charts/style104.xml" ContentType="application/vnd.ms-office.chartstyle+xml"/>
  <Override PartName="/xl/charts/colors104.xml" ContentType="application/vnd.ms-office.chartcolorstyle+xml"/>
  <Override PartName="/xl/drawings/drawing102.xml" ContentType="application/vnd.openxmlformats-officedocument.drawing+xml"/>
  <Override PartName="/xl/charts/chart106.xml" ContentType="application/vnd.openxmlformats-officedocument.drawingml.chart+xml"/>
  <Override PartName="/xl/charts/style105.xml" ContentType="application/vnd.ms-office.chartstyle+xml"/>
  <Override PartName="/xl/charts/colors105.xml" ContentType="application/vnd.ms-office.chartcolorstyle+xml"/>
  <Override PartName="/xl/drawings/drawing103.xml" ContentType="application/vnd.openxmlformats-officedocument.drawing+xml"/>
  <Override PartName="/xl/charts/chart107.xml" ContentType="application/vnd.openxmlformats-officedocument.drawingml.chart+xml"/>
  <Override PartName="/xl/charts/style106.xml" ContentType="application/vnd.ms-office.chartstyle+xml"/>
  <Override PartName="/xl/charts/colors106.xml" ContentType="application/vnd.ms-office.chartcolorstyle+xml"/>
  <Override PartName="/xl/drawings/drawing104.xml" ContentType="application/vnd.openxmlformats-officedocument.drawing+xml"/>
  <Override PartName="/xl/charts/chart108.xml" ContentType="application/vnd.openxmlformats-officedocument.drawingml.chart+xml"/>
  <Override PartName="/xl/charts/style107.xml" ContentType="application/vnd.ms-office.chartstyle+xml"/>
  <Override PartName="/xl/charts/colors107.xml" ContentType="application/vnd.ms-office.chartcolorstyle+xml"/>
  <Override PartName="/xl/drawings/drawing105.xml" ContentType="application/vnd.openxmlformats-officedocument.drawing+xml"/>
  <Override PartName="/xl/charts/chart109.xml" ContentType="application/vnd.openxmlformats-officedocument.drawingml.chart+xml"/>
  <Override PartName="/xl/charts/style108.xml" ContentType="application/vnd.ms-office.chartstyle+xml"/>
  <Override PartName="/xl/charts/colors108.xml" ContentType="application/vnd.ms-office.chartcolorstyle+xml"/>
  <Override PartName="/xl/drawings/drawing106.xml" ContentType="application/vnd.openxmlformats-officedocument.drawing+xml"/>
  <Override PartName="/xl/charts/chart110.xml" ContentType="application/vnd.openxmlformats-officedocument.drawingml.chart+xml"/>
  <Override PartName="/xl/charts/style109.xml" ContentType="application/vnd.ms-office.chartstyle+xml"/>
  <Override PartName="/xl/charts/colors109.xml" ContentType="application/vnd.ms-office.chartcolorstyle+xml"/>
  <Override PartName="/xl/drawings/drawing107.xml" ContentType="application/vnd.openxmlformats-officedocument.drawing+xml"/>
  <Override PartName="/xl/charts/chart111.xml" ContentType="application/vnd.openxmlformats-officedocument.drawingml.chart+xml"/>
  <Override PartName="/xl/charts/style110.xml" ContentType="application/vnd.ms-office.chartstyle+xml"/>
  <Override PartName="/xl/charts/colors110.xml" ContentType="application/vnd.ms-office.chartcolorstyle+xml"/>
  <Override PartName="/xl/drawings/drawing108.xml" ContentType="application/vnd.openxmlformats-officedocument.drawing+xml"/>
  <Override PartName="/xl/charts/chart112.xml" ContentType="application/vnd.openxmlformats-officedocument.drawingml.chart+xml"/>
  <Override PartName="/xl/charts/style111.xml" ContentType="application/vnd.ms-office.chartstyle+xml"/>
  <Override PartName="/xl/charts/colors111.xml" ContentType="application/vnd.ms-office.chartcolorstyle+xml"/>
  <Override PartName="/xl/drawings/drawing109.xml" ContentType="application/vnd.openxmlformats-officedocument.drawing+xml"/>
  <Override PartName="/xl/charts/chart113.xml" ContentType="application/vnd.openxmlformats-officedocument.drawingml.chart+xml"/>
  <Override PartName="/xl/charts/style112.xml" ContentType="application/vnd.ms-office.chartstyle+xml"/>
  <Override PartName="/xl/charts/colors112.xml" ContentType="application/vnd.ms-office.chartcolorstyle+xml"/>
  <Override PartName="/xl/drawings/drawing110.xml" ContentType="application/vnd.openxmlformats-officedocument.drawing+xml"/>
  <Override PartName="/xl/charts/chart114.xml" ContentType="application/vnd.openxmlformats-officedocument.drawingml.chart+xml"/>
  <Override PartName="/xl/charts/style113.xml" ContentType="application/vnd.ms-office.chartstyle+xml"/>
  <Override PartName="/xl/charts/colors113.xml" ContentType="application/vnd.ms-office.chartcolorstyle+xml"/>
  <Override PartName="/xl/drawings/drawing111.xml" ContentType="application/vnd.openxmlformats-officedocument.drawing+xml"/>
  <Override PartName="/xl/charts/chart115.xml" ContentType="application/vnd.openxmlformats-officedocument.drawingml.chart+xml"/>
  <Override PartName="/xl/charts/style114.xml" ContentType="application/vnd.ms-office.chartstyle+xml"/>
  <Override PartName="/xl/charts/colors114.xml" ContentType="application/vnd.ms-office.chartcolorstyle+xml"/>
  <Override PartName="/xl/drawings/drawing112.xml" ContentType="application/vnd.openxmlformats-officedocument.drawing+xml"/>
  <Override PartName="/xl/charts/chart116.xml" ContentType="application/vnd.openxmlformats-officedocument.drawingml.chart+xml"/>
  <Override PartName="/xl/charts/style115.xml" ContentType="application/vnd.ms-office.chartstyle+xml"/>
  <Override PartName="/xl/charts/colors115.xml" ContentType="application/vnd.ms-office.chartcolorstyle+xml"/>
  <Override PartName="/xl/comments3.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hidePivotFieldList="1" defaultThemeVersion="202300"/>
  <mc:AlternateContent xmlns:mc="http://schemas.openxmlformats.org/markup-compatibility/2006">
    <mc:Choice Requires="x15">
      <x15ac:absPath xmlns:x15ac="http://schemas.microsoft.com/office/spreadsheetml/2010/11/ac" url="https://entsogeu.sharepoint.com/sites/ExternalCollaboration/WG Scenario Building/2026 Scenarios/Draft Reports/"/>
    </mc:Choice>
  </mc:AlternateContent>
  <xr:revisionPtr revIDLastSave="14980" documentId="13_ncr:1_{68481414-1401-433E-A526-21D09570370A}" xr6:coauthVersionLast="47" xr6:coauthVersionMax="47" xr10:uidLastSave="{AC73B626-D5F5-4D8C-A2A3-214C476BB642}"/>
  <bookViews>
    <workbookView xWindow="-120" yWindow="-120" windowWidth="29040" windowHeight="15720" tabRatio="736" firstSheet="20" activeTab="51" xr2:uid="{00000000-000D-0000-FFFF-FFFF00000000}"/>
  </bookViews>
  <sheets>
    <sheet name="Content " sheetId="5" r:id="rId1"/>
    <sheet name="4" sheetId="23" r:id="rId2"/>
    <sheet name="5" sheetId="22" r:id="rId3"/>
    <sheet name="6" sheetId="27" r:id="rId4"/>
    <sheet name="7" sheetId="42" r:id="rId5"/>
    <sheet name="8" sheetId="136" r:id="rId6"/>
    <sheet name="9" sheetId="135" r:id="rId7"/>
    <sheet name="10" sheetId="12" r:id="rId8"/>
    <sheet name="11" sheetId="62" r:id="rId9"/>
    <sheet name="12" sheetId="15" r:id="rId10"/>
    <sheet name="13" sheetId="64" r:id="rId11"/>
    <sheet name="14" sheetId="68" r:id="rId12"/>
    <sheet name="15" sheetId="66" r:id="rId13"/>
    <sheet name="16" sheetId="67" r:id="rId14"/>
    <sheet name="17" sheetId="14" r:id="rId15"/>
    <sheet name="18" sheetId="65" r:id="rId16"/>
    <sheet name="19" sheetId="96" r:id="rId17"/>
    <sheet name="20" sheetId="31" r:id="rId18"/>
    <sheet name="21" sheetId="34" r:id="rId19"/>
    <sheet name="22" sheetId="6" r:id="rId20"/>
    <sheet name="23" sheetId="21" r:id="rId21"/>
    <sheet name="24" sheetId="43" r:id="rId22"/>
    <sheet name="25" sheetId="113" r:id="rId23"/>
    <sheet name="26" sheetId="114" r:id="rId24"/>
    <sheet name="27" sheetId="115" r:id="rId25"/>
    <sheet name="28" sheetId="116" r:id="rId26"/>
    <sheet name="29" sheetId="11" r:id="rId27"/>
    <sheet name="30" sheetId="33" r:id="rId28"/>
    <sheet name="31" sheetId="95" r:id="rId29"/>
    <sheet name="32" sheetId="29" r:id="rId30"/>
    <sheet name="33" sheetId="85" r:id="rId31"/>
    <sheet name="34" sheetId="86" r:id="rId32"/>
    <sheet name="35" sheetId="94" r:id="rId33"/>
    <sheet name="36" sheetId="93" r:id="rId34"/>
    <sheet name="37" sheetId="129" r:id="rId35"/>
    <sheet name="38" sheetId="130" r:id="rId36"/>
    <sheet name="39" sheetId="124" r:id="rId37"/>
    <sheet name="40" sheetId="131" r:id="rId38"/>
    <sheet name="41" sheetId="92" r:id="rId39"/>
    <sheet name="42" sheetId="91" r:id="rId40"/>
    <sheet name="43" sheetId="127" r:id="rId41"/>
    <sheet name="44" sheetId="107" r:id="rId42"/>
    <sheet name="45" sheetId="123" r:id="rId43"/>
    <sheet name="46" sheetId="90" r:id="rId44"/>
    <sheet name="47" sheetId="46" r:id="rId45"/>
    <sheet name="48" sheetId="126" r:id="rId46"/>
    <sheet name="49" sheetId="49" r:id="rId47"/>
    <sheet name="50" sheetId="140" r:id="rId48"/>
    <sheet name="51" sheetId="139" r:id="rId49"/>
    <sheet name="52" sheetId="50" r:id="rId50"/>
    <sheet name="53" sheetId="143" r:id="rId51"/>
    <sheet name="54" sheetId="51" r:id="rId52"/>
    <sheet name="55" sheetId="144" r:id="rId53"/>
    <sheet name="56" sheetId="145" r:id="rId54"/>
    <sheet name="57" sheetId="28" r:id="rId55"/>
    <sheet name="58" sheetId="146" r:id="rId56"/>
    <sheet name="59" sheetId="147" r:id="rId57"/>
    <sheet name="60" sheetId="30" r:id="rId58"/>
    <sheet name="61" sheetId="89" r:id="rId59"/>
    <sheet name="62" sheetId="78" r:id="rId60"/>
    <sheet name="63" sheetId="79" r:id="rId61"/>
    <sheet name="64" sheetId="80" r:id="rId62"/>
    <sheet name="65" sheetId="87" r:id="rId63"/>
    <sheet name="66" sheetId="25" r:id="rId64"/>
    <sheet name="67" sheetId="148" r:id="rId65"/>
    <sheet name="68" sheetId="149" r:id="rId66"/>
    <sheet name="69" sheetId="103" r:id="rId67"/>
    <sheet name="70" sheetId="150" r:id="rId68"/>
    <sheet name="71" sheetId="155" r:id="rId69"/>
    <sheet name="72" sheetId="54" r:id="rId70"/>
    <sheet name="73" sheetId="45" r:id="rId71"/>
    <sheet name="74" sheetId="151" r:id="rId72"/>
    <sheet name="75" sheetId="58" r:id="rId73"/>
    <sheet name="76" sheetId="56" r:id="rId74"/>
    <sheet name="77" sheetId="153" r:id="rId75"/>
    <sheet name="78" sheetId="134" r:id="rId76"/>
    <sheet name="79" sheetId="69" r:id="rId77"/>
    <sheet name="80" sheetId="70" r:id="rId78"/>
    <sheet name="81" sheetId="156" r:id="rId79"/>
    <sheet name="82" sheetId="52" r:id="rId80"/>
    <sheet name="83" sheetId="157" r:id="rId81"/>
    <sheet name="84" sheetId="57" r:id="rId82"/>
    <sheet name="85" sheetId="35" r:id="rId83"/>
    <sheet name="86" sheetId="36" r:id="rId84"/>
    <sheet name="87" sheetId="37" r:id="rId85"/>
    <sheet name="88" sheetId="38" r:id="rId86"/>
    <sheet name="89" sheetId="39" r:id="rId87"/>
    <sheet name="90" sheetId="40" r:id="rId88"/>
    <sheet name="91" sheetId="158" r:id="rId89"/>
    <sheet name="92" sheetId="47" r:id="rId90"/>
    <sheet name="93" sheetId="59" r:id="rId91"/>
    <sheet name="94" sheetId="76" r:id="rId92"/>
    <sheet name="95" sheetId="75" r:id="rId93"/>
    <sheet name="96" sheetId="74" r:id="rId94"/>
    <sheet name="97" sheetId="99" r:id="rId95"/>
    <sheet name="98" sheetId="100" r:id="rId96"/>
    <sheet name="99" sheetId="101" r:id="rId97"/>
    <sheet name="100" sheetId="71" r:id="rId98"/>
    <sheet name="101" sheetId="72" r:id="rId99"/>
    <sheet name="102" sheetId="81" r:id="rId100"/>
    <sheet name="103" sheetId="159" r:id="rId101"/>
    <sheet name="104" sheetId="160" r:id="rId102"/>
    <sheet name="105" sheetId="82" r:id="rId103"/>
    <sheet name="106" sheetId="162" r:id="rId104"/>
    <sheet name="107" sheetId="161" r:id="rId105"/>
    <sheet name="108" sheetId="105" r:id="rId106"/>
    <sheet name="109" sheetId="164" r:id="rId107"/>
    <sheet name="110" sheetId="163" r:id="rId108"/>
    <sheet name="111" sheetId="106" r:id="rId109"/>
    <sheet name="112" sheetId="117" r:id="rId110"/>
    <sheet name="113" sheetId="118" r:id="rId111"/>
    <sheet name="114" sheetId="119" r:id="rId112"/>
    <sheet name="115" sheetId="112" r:id="rId113"/>
    <sheet name="ANNEX II (Innovation Roadmap)" sheetId="24" r:id="rId114"/>
    <sheet name="ANNEX III (Meeting ACER FG) " sheetId="26" r:id="rId115"/>
    <sheet name="ANNEX III (Opinion 05-2024)" sheetId="77" r:id="rId116"/>
  </sheets>
  <definedNames>
    <definedName name="_">#REF!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dRecalcBehavior" hidden="1">0</definedName>
    <definedName name="_AtRisk_SimSetting_StdRecalcWithoutRiskStatic" hidden="1">0</definedName>
    <definedName name="_AtRisk_SimSetting_StdRecalcWithoutRiskStaticPercentile" hidden="1">0.5</definedName>
    <definedName name="_xlnm._FilterDatabase" localSheetId="0" hidden="1">'Content '!$A$4:$B$77</definedName>
    <definedName name="a">#REF!</definedName>
    <definedName name="aa"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a"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a"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ll_TP">#REF!,#REF!,#REF!</definedName>
    <definedName name="All_US">#REF!,#REF!,#REF!</definedName>
    <definedName name="asdf">#REF!</definedName>
    <definedName name="bb"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b"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b"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iomass_Rate">#REF!</definedName>
    <definedName name="body0fa">#REF!</definedName>
    <definedName name="body1ea">#REF!</definedName>
    <definedName name="body1eb">#REF!</definedName>
    <definedName name="body1fa">#REF!</definedName>
    <definedName name="body1fb">#REF!</definedName>
    <definedName name="body1ga">#REF!</definedName>
    <definedName name="body1gb">#REF!</definedName>
    <definedName name="body2ea">#REF!</definedName>
    <definedName name="body2eb">#REF!</definedName>
    <definedName name="body2f">#REF!</definedName>
    <definedName name="body2fa">#REF!</definedName>
    <definedName name="body2fb">#REF!</definedName>
    <definedName name="body2ga">#REF!</definedName>
    <definedName name="body2gb">#REF!</definedName>
    <definedName name="body3ea">#REF!</definedName>
    <definedName name="body3eb">#REF!</definedName>
    <definedName name="body3fa">#REF!</definedName>
    <definedName name="body3fb">#REF!</definedName>
    <definedName name="body3ga">#REF!</definedName>
    <definedName name="body3gb">#REF!</definedName>
    <definedName name="body4ea">#REF!</definedName>
    <definedName name="body4eb">#REF!</definedName>
    <definedName name="body4f">#REF!</definedName>
    <definedName name="body4fa">#REF!</definedName>
    <definedName name="body4fb">#REF!</definedName>
    <definedName name="body4ga">#REF!</definedName>
    <definedName name="body4gb">#REF!</definedName>
    <definedName name="Capacity_factor_Solar">#REF!</definedName>
    <definedName name="Capacity_factor_Wind">#REF!</definedName>
    <definedName name="Country_Code">LEFT(#REF!,2)</definedName>
    <definedName name="countrye">#REF!</definedName>
    <definedName name="countryf">#REF!</definedName>
    <definedName name="countryg">#REF!</definedName>
    <definedName name="CRF_CountryName">#REF!</definedName>
    <definedName name="Eff_P2CH4">#REF!</definedName>
    <definedName name="Eff_P2CH4_2040">#REF!</definedName>
    <definedName name="Eff_P2H2">#REF!</definedName>
    <definedName name="Eff_P2L">#REF!</definedName>
    <definedName name="Gas_Emission_Rate">#REF!</definedName>
    <definedName name="Green_Gas_Emissions_Rate">#REF!</definedName>
    <definedName name="Hydro_Emissions">#REF!</definedName>
    <definedName name="kToe_to_TWh">#REF!</definedName>
    <definedName name="List_Countries">#REF!</definedName>
    <definedName name="List_CountriesISO">#REF!</definedName>
    <definedName name="Nuclear_Emissions_Rate">#REF!</definedName>
    <definedName name="Oil_Emission_Rate">#REF!</definedName>
    <definedName name="OtherRes_Emissions_Rate">#REF!</definedName>
    <definedName name="output_country">#REF!</definedName>
    <definedName name="output_data">#REF!</definedName>
    <definedName name="output_id">#REF!</definedName>
    <definedName name="output_scenario">#REF!</definedName>
    <definedName name="output_study">#REF!</definedName>
    <definedName name="output_year">#REF!</definedName>
    <definedName name="P2G_Conversion_Rate">#REF!</definedName>
    <definedName name="RetBE">#REF!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TRUE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2</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FALSE</definedName>
    <definedName name="Solar_Emissions_Rate">#REF!</definedName>
    <definedName name="Solar_for_P2G">#REF!</definedName>
    <definedName name="Solid_Emission_Rate">#REF!</definedName>
    <definedName name="TP.Electricity_and_RES">#REF!</definedName>
    <definedName name="TP.Petroleum">#REF!</definedName>
    <definedName name="TP.Solids_and_Gases">#REF!</definedName>
    <definedName name="US.Electricity_and_RES">#REF!</definedName>
    <definedName name="US.Petroleum">#REF!</definedName>
    <definedName name="US.Solids_and_Gases">#REF!</definedName>
    <definedName name="v">#REF!</definedName>
    <definedName name="Wind_Emissions_Rate">#REF!</definedName>
    <definedName name="Wind_for_P2G">#REF!</definedName>
    <definedName name="wrn.Electricity._.Questionnaire."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yeare">#REF!</definedName>
    <definedName name="yearf">#REF!</definedName>
    <definedName name="yearg">#REF!</definedName>
  </definedNames>
  <calcPr calcId="191028"/>
  <pivotCaches>
    <pivotCache cacheId="0" r:id="rId11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7" i="157" l="1"/>
  <c r="U17" i="157"/>
  <c r="V17" i="157"/>
  <c r="W17" i="157"/>
  <c r="T18" i="157"/>
  <c r="U18" i="157"/>
  <c r="V18" i="157"/>
  <c r="W18" i="157"/>
  <c r="T19" i="157"/>
  <c r="U19" i="157"/>
  <c r="V19" i="157"/>
  <c r="W19" i="157"/>
  <c r="G33" i="75" l="1"/>
  <c r="C13" i="70"/>
  <c r="D13" i="70"/>
  <c r="E13" i="70"/>
  <c r="F13" i="70"/>
  <c r="C14" i="70"/>
  <c r="D14" i="70"/>
  <c r="E14" i="70"/>
  <c r="F14" i="70"/>
  <c r="E19" i="49" l="1"/>
  <c r="H17" i="139"/>
  <c r="E17" i="139"/>
  <c r="H15" i="158"/>
  <c r="G15" i="158"/>
  <c r="F15" i="158"/>
  <c r="E15" i="158"/>
  <c r="H14" i="158"/>
  <c r="G14" i="158"/>
  <c r="F14" i="158"/>
  <c r="E14" i="158"/>
  <c r="H13" i="158"/>
  <c r="G13" i="158"/>
  <c r="F13" i="158"/>
  <c r="E13" i="158"/>
  <c r="C4" i="157"/>
  <c r="C6" i="157"/>
  <c r="G9" i="157"/>
  <c r="F9" i="157"/>
  <c r="E9" i="157"/>
  <c r="D9" i="157"/>
  <c r="E12" i="151"/>
  <c r="F12" i="151"/>
  <c r="G12" i="151"/>
  <c r="H12" i="151"/>
  <c r="E11" i="150"/>
  <c r="F11" i="150"/>
  <c r="G11" i="150"/>
  <c r="H11" i="150"/>
  <c r="I11" i="150"/>
  <c r="D26" i="143"/>
  <c r="E26" i="143"/>
  <c r="F26" i="143"/>
  <c r="F29" i="143" s="1"/>
  <c r="G26" i="143"/>
  <c r="H26" i="143"/>
  <c r="D27" i="143"/>
  <c r="E27" i="143"/>
  <c r="F27" i="143"/>
  <c r="G27" i="143"/>
  <c r="G29" i="143" s="1"/>
  <c r="H27" i="143"/>
  <c r="D28" i="143"/>
  <c r="E28" i="143"/>
  <c r="E29" i="143" s="1"/>
  <c r="F28" i="143"/>
  <c r="G28" i="143"/>
  <c r="H28" i="143"/>
  <c r="D29" i="143"/>
  <c r="I17" i="139"/>
  <c r="G17" i="139"/>
  <c r="F17" i="139"/>
  <c r="D17" i="139"/>
  <c r="F28" i="51"/>
  <c r="F27" i="51"/>
  <c r="F26" i="51"/>
  <c r="F29" i="51" s="1"/>
  <c r="C28" i="51"/>
  <c r="C27" i="51"/>
  <c r="C26" i="51"/>
  <c r="C29" i="51" s="1"/>
  <c r="H29" i="143" l="1"/>
  <c r="C9" i="157"/>
  <c r="I17" i="50"/>
  <c r="H17" i="50"/>
  <c r="G17" i="50"/>
  <c r="F17" i="50"/>
  <c r="C21" i="47" l="1"/>
  <c r="D26" i="51" l="1"/>
  <c r="E26" i="51"/>
  <c r="G26" i="51"/>
  <c r="D27" i="51"/>
  <c r="E27" i="51"/>
  <c r="G27" i="51"/>
  <c r="D28" i="51"/>
  <c r="E28" i="51"/>
  <c r="G28" i="51"/>
  <c r="B28" i="51"/>
  <c r="B27" i="51"/>
  <c r="B26" i="51"/>
  <c r="G18" i="51"/>
  <c r="F18" i="51"/>
  <c r="E18" i="51"/>
  <c r="D18" i="51"/>
  <c r="C18" i="51"/>
  <c r="B18" i="51"/>
  <c r="J17" i="50" l="1"/>
  <c r="E17" i="50"/>
  <c r="F19" i="49"/>
  <c r="G19" i="49"/>
  <c r="H19" i="49"/>
  <c r="D19" i="49"/>
  <c r="D29" i="51" l="1"/>
  <c r="G29" i="51"/>
  <c r="E29" i="51" l="1"/>
  <c r="B29" i="51"/>
  <c r="D12" i="56"/>
  <c r="E12" i="56"/>
  <c r="F12" i="56"/>
  <c r="G12" i="56"/>
  <c r="H12" i="56"/>
  <c r="C12" i="56"/>
  <c r="D23" i="47" l="1"/>
  <c r="E23" i="47"/>
  <c r="F23" i="47"/>
  <c r="G23" i="47"/>
  <c r="H23" i="47"/>
  <c r="I23" i="47"/>
  <c r="J23" i="47"/>
  <c r="K23" i="47"/>
  <c r="L23" i="47"/>
  <c r="M23" i="47"/>
  <c r="N23" i="47"/>
  <c r="O23" i="47"/>
  <c r="P23" i="47"/>
  <c r="Q23" i="47"/>
  <c r="R23" i="47"/>
  <c r="S23" i="47"/>
  <c r="T23" i="47"/>
  <c r="U23" i="47"/>
  <c r="V23" i="47"/>
  <c r="W23" i="47"/>
  <c r="C23" i="47"/>
  <c r="D22" i="47"/>
  <c r="E22" i="47"/>
  <c r="F22" i="47"/>
  <c r="G22" i="47"/>
  <c r="H22" i="47"/>
  <c r="I22" i="47"/>
  <c r="J22" i="47"/>
  <c r="K22" i="47"/>
  <c r="L22" i="47"/>
  <c r="M22" i="47"/>
  <c r="N22" i="47"/>
  <c r="O22" i="47"/>
  <c r="P22" i="47"/>
  <c r="Q22" i="47"/>
  <c r="R22" i="47"/>
  <c r="S22" i="47"/>
  <c r="T22" i="47"/>
  <c r="U22" i="47"/>
  <c r="V22" i="47"/>
  <c r="W22" i="47"/>
  <c r="C22" i="47"/>
  <c r="D21" i="47"/>
  <c r="E21" i="47"/>
  <c r="F21" i="47"/>
  <c r="G21" i="47"/>
  <c r="H21" i="47"/>
  <c r="I21" i="47"/>
  <c r="J21" i="47"/>
  <c r="K21" i="47"/>
  <c r="L21" i="47"/>
  <c r="M21" i="47"/>
  <c r="N21" i="47"/>
  <c r="O21" i="47"/>
  <c r="P21" i="47"/>
  <c r="Q21" i="47"/>
  <c r="R21" i="47"/>
  <c r="S21" i="47"/>
  <c r="T21" i="47"/>
  <c r="U21" i="47"/>
  <c r="V21" i="47"/>
  <c r="W21" i="47"/>
  <c r="D14" i="100" l="1"/>
  <c r="F9" i="11" l="1"/>
  <c r="G9" i="11"/>
  <c r="H9" i="11"/>
  <c r="I9" i="11"/>
  <c r="J9" i="11"/>
  <c r="E9" i="11"/>
  <c r="L13" i="71"/>
  <c r="L10" i="71"/>
  <c r="L8" i="71"/>
  <c r="L5" i="71"/>
  <c r="D12" i="76"/>
  <c r="E12" i="76"/>
  <c r="F12" i="76"/>
  <c r="D13" i="76"/>
  <c r="E13" i="76"/>
  <c r="F13" i="76"/>
  <c r="C13" i="76"/>
  <c r="C12" i="76"/>
  <c r="F31" i="75" l="1"/>
  <c r="G31" i="75" s="1"/>
  <c r="H31" i="75" s="1"/>
  <c r="I31" i="75" s="1"/>
  <c r="J31" i="75" s="1"/>
  <c r="K31" i="75" s="1"/>
  <c r="L31" i="75" s="1"/>
  <c r="M31" i="75" s="1"/>
  <c r="N31" i="75" s="1"/>
  <c r="O31" i="75" s="1"/>
  <c r="P31" i="75" s="1"/>
  <c r="Q31" i="75" s="1"/>
  <c r="R31" i="75" s="1"/>
  <c r="S31" i="75" s="1"/>
  <c r="T31" i="75" s="1"/>
  <c r="U31" i="75" s="1"/>
  <c r="V31" i="75" s="1"/>
  <c r="W31" i="75" s="1"/>
  <c r="X31" i="75" s="1"/>
  <c r="Y31" i="75" s="1"/>
  <c r="Z31" i="75" s="1"/>
  <c r="AA31" i="75" s="1"/>
  <c r="AB31" i="75" s="1"/>
  <c r="AC31" i="75" s="1"/>
  <c r="AD31" i="75" s="1"/>
  <c r="AE31" i="75" s="1"/>
  <c r="AF31" i="75" s="1"/>
  <c r="AG31" i="75" s="1"/>
  <c r="AH31" i="75" s="1"/>
  <c r="AI31" i="75" s="1"/>
  <c r="AJ31" i="75" s="1"/>
  <c r="AK31" i="75" s="1"/>
  <c r="AL31" i="75" s="1"/>
  <c r="AM31" i="75" s="1"/>
  <c r="AN31" i="75" s="1"/>
  <c r="AO31" i="75" s="1"/>
  <c r="AP31" i="75" s="1"/>
  <c r="AQ31" i="75" s="1"/>
  <c r="AR31" i="75" s="1"/>
  <c r="AS31" i="75" s="1"/>
  <c r="AT31" i="75" s="1"/>
  <c r="AU31" i="75" s="1"/>
  <c r="AV31" i="75" s="1"/>
  <c r="AW31" i="75" s="1"/>
  <c r="AX31" i="75" s="1"/>
  <c r="AY31" i="75" s="1"/>
  <c r="AZ31" i="75" s="1"/>
  <c r="BA31" i="75" s="1"/>
  <c r="BB31" i="75" s="1"/>
  <c r="BC31" i="75" s="1"/>
  <c r="BD31" i="75" s="1"/>
  <c r="BE31" i="75" s="1"/>
  <c r="BF31" i="75" s="1"/>
  <c r="BG31" i="75" s="1"/>
  <c r="BH31" i="75" s="1"/>
  <c r="BI31" i="75" s="1"/>
  <c r="BJ31" i="75" s="1"/>
  <c r="BK31" i="75" s="1"/>
  <c r="BL31" i="75" s="1"/>
  <c r="BM31" i="75" s="1"/>
  <c r="BN31" i="75" s="1"/>
  <c r="BO31" i="75" s="1"/>
  <c r="F30" i="75"/>
  <c r="H30" i="75" s="1"/>
  <c r="J30" i="75" s="1"/>
  <c r="L30" i="75" s="1"/>
  <c r="N30" i="75" s="1"/>
  <c r="P30" i="75" s="1"/>
  <c r="R30" i="75" s="1"/>
  <c r="T30" i="75" s="1"/>
  <c r="V30" i="75" s="1"/>
  <c r="X30" i="75" s="1"/>
  <c r="Z30" i="75" s="1"/>
  <c r="AB30" i="75" s="1"/>
  <c r="AD30" i="75" s="1"/>
  <c r="AF30" i="75" s="1"/>
  <c r="AH30" i="75" s="1"/>
  <c r="AJ30" i="75" s="1"/>
  <c r="AL30" i="75" s="1"/>
  <c r="AN30" i="75" s="1"/>
  <c r="AP30" i="75" s="1"/>
  <c r="AR30" i="75" s="1"/>
  <c r="AT30" i="75" s="1"/>
  <c r="AV30" i="75" s="1"/>
  <c r="AX30" i="75" s="1"/>
  <c r="AZ30" i="75" s="1"/>
  <c r="BB30" i="75" s="1"/>
  <c r="BD30" i="75" s="1"/>
  <c r="BF30" i="75" s="1"/>
  <c r="BH30" i="75" s="1"/>
  <c r="BJ30" i="75" s="1"/>
  <c r="BL30" i="75" s="1"/>
  <c r="BN30" i="75" s="1"/>
  <c r="AO29" i="75"/>
  <c r="G30" i="75" l="1"/>
  <c r="I30" i="75" s="1"/>
  <c r="K30" i="75" s="1"/>
  <c r="M30" i="75" s="1"/>
  <c r="O30" i="75" s="1"/>
  <c r="Q30" i="75" s="1"/>
  <c r="S30" i="75" s="1"/>
  <c r="U30" i="75" s="1"/>
  <c r="W30" i="75" s="1"/>
  <c r="Y30" i="75" s="1"/>
  <c r="AA30" i="75" s="1"/>
  <c r="AC30" i="75" s="1"/>
  <c r="AE30" i="75" s="1"/>
  <c r="AG30" i="75" s="1"/>
  <c r="AI30" i="75" s="1"/>
  <c r="AK30" i="75" s="1"/>
  <c r="AM30" i="75" s="1"/>
  <c r="AO30" i="75" s="1"/>
  <c r="AQ30" i="75" s="1"/>
  <c r="AS30" i="75" s="1"/>
  <c r="AU30" i="75" s="1"/>
  <c r="AW30" i="75" s="1"/>
  <c r="AY30" i="75" s="1"/>
  <c r="BA30" i="75" s="1"/>
  <c r="BC30" i="75" s="1"/>
  <c r="BE30" i="75" s="1"/>
  <c r="BG30" i="75" s="1"/>
  <c r="BI30" i="75" s="1"/>
  <c r="BK30" i="75" s="1"/>
  <c r="BM30" i="75" s="1"/>
  <c r="BO30" i="75" s="1"/>
  <c r="AP29" i="75" l="1"/>
  <c r="AQ29" i="75" s="1"/>
  <c r="AR29" i="75" s="1"/>
  <c r="AS29" i="75" s="1"/>
  <c r="AT29" i="75" s="1"/>
  <c r="AU29" i="75"/>
  <c r="K14" i="71" l="1"/>
  <c r="K11" i="71"/>
  <c r="K9" i="71"/>
  <c r="K6" i="71"/>
  <c r="G14" i="71"/>
  <c r="G11" i="71"/>
  <c r="G9" i="71"/>
  <c r="G6" i="71"/>
  <c r="I14" i="71"/>
  <c r="I11" i="71"/>
  <c r="I9" i="71"/>
  <c r="I6" i="71"/>
  <c r="H6" i="71"/>
  <c r="H9" i="71"/>
  <c r="H11" i="71"/>
  <c r="H14" i="71"/>
  <c r="J14" i="71"/>
  <c r="J11" i="71"/>
  <c r="J9" i="71"/>
  <c r="J6" i="71"/>
  <c r="F6" i="71"/>
  <c r="F9" i="71"/>
  <c r="F11" i="71"/>
  <c r="F14" i="71"/>
  <c r="E6" i="71"/>
  <c r="E9" i="71"/>
  <c r="E11" i="71"/>
  <c r="E14" i="71"/>
  <c r="D14" i="71"/>
  <c r="D11" i="71"/>
  <c r="D9" i="71"/>
  <c r="D6" i="71"/>
  <c r="M9" i="72"/>
  <c r="M8" i="72"/>
  <c r="M7" i="72"/>
  <c r="M6" i="72"/>
  <c r="J9" i="72"/>
  <c r="J8" i="72"/>
  <c r="J7" i="72"/>
  <c r="J6" i="72"/>
  <c r="G9" i="72"/>
  <c r="G8" i="72"/>
  <c r="G7" i="72"/>
  <c r="G6" i="72"/>
  <c r="D9" i="72"/>
  <c r="D8" i="72"/>
  <c r="D7" i="72"/>
  <c r="D6" i="72"/>
  <c r="F10" i="72"/>
  <c r="H10" i="72"/>
  <c r="N10" i="72"/>
  <c r="L10" i="72"/>
  <c r="K10" i="72"/>
  <c r="I10" i="72"/>
  <c r="E10" i="72"/>
  <c r="C10" i="72"/>
  <c r="F21" i="70" l="1"/>
  <c r="C21" i="70"/>
  <c r="J10" i="72"/>
  <c r="D10" i="72"/>
  <c r="M10" i="72"/>
  <c r="E21" i="70"/>
  <c r="G10" i="72"/>
  <c r="D21" i="70"/>
  <c r="D15" i="64"/>
  <c r="E15" i="64"/>
  <c r="F15" i="64"/>
  <c r="G15" i="64"/>
  <c r="H15" i="64"/>
  <c r="C15" i="64"/>
  <c r="C15" i="12"/>
  <c r="D15" i="12"/>
  <c r="E15" i="12"/>
  <c r="F15" i="12"/>
  <c r="G15" i="12"/>
  <c r="H15" i="12"/>
  <c r="D11" i="33"/>
  <c r="F11" i="33"/>
  <c r="G11" i="33"/>
  <c r="H11" i="33"/>
  <c r="I11" i="33"/>
  <c r="E11" i="3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tc={1830F6CB-7CCB-4D46-9F14-AC9B343F54F0}</author>
  </authors>
  <commentList>
    <comment ref="D2" authorId="0" shapeId="0" xr:uid="{1830F6CB-7CCB-4D46-9F14-AC9B343F54F0}">
      <text>
        <t>[Threaded comment]
Your version of Excel allows you to read this threaded comment; however, any edits to it will get removed if the file is opened in a newer version of Excel. Learn more: https://go.microsoft.com/fwlink/?linkid=870924
Comment:
    Should this sho NT or NT+?</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Debarnot, Jean-Marc</author>
  </authors>
  <commentList>
    <comment ref="B24" authorId="0" shapeId="0" xr:uid="{00B85BD8-60FE-4AED-B3DE-C5282031531C}">
      <text>
        <r>
          <rPr>
            <sz val="11"/>
            <color theme="1"/>
            <rFont val="Aptos Narrow"/>
            <family val="2"/>
            <scheme val="minor"/>
          </rPr>
          <t>Debarnot, Jean-Marc:
Should this show NT or NT+?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tc={971B6418-A5EF-4469-9D43-9D65AF3074D4}</author>
  </authors>
  <commentList>
    <comment ref="C1" authorId="0" shapeId="0" xr:uid="{971B6418-A5EF-4469-9D43-9D65AF3074D4}">
      <text>
        <t>[Threaded comment]
Your version of Excel allows you to read this threaded comment; however, any edits to it will get removed if the file is opened in a newer version of Excel. Learn more: https://go.microsoft.com/fwlink/?linkid=870924
Comment:
    Please note that when it says 'add link to chapter/doc' this needs to be implemented in the report to hyperlink to supporting doucmentation.</t>
      </text>
    </comment>
  </commentList>
</comments>
</file>

<file path=xl/sharedStrings.xml><?xml version="1.0" encoding="utf-8"?>
<sst xmlns="http://schemas.openxmlformats.org/spreadsheetml/2006/main" count="2035" uniqueCount="864">
  <si>
    <t>Figure Number</t>
  </si>
  <si>
    <t>Graph Name</t>
  </si>
  <si>
    <t>Final energy demand per carrier, EU27 (TWh)</t>
  </si>
  <si>
    <t>Energy demand per sector, EU27 (TWh)</t>
  </si>
  <si>
    <t>Final energy demand per carrier, Low/High economic variant, EU27 (TWh)</t>
  </si>
  <si>
    <t>Final energy demand per sector, Low/High economic variant, EU27 (TWh)</t>
  </si>
  <si>
    <t>Market share of space heating technologies in households, EU27, central scenario</t>
  </si>
  <si>
    <t>Market share of space heating technologies in households, EU27, central scenario and economic variants</t>
  </si>
  <si>
    <t>Energy demand in the built environment (EU27)</t>
  </si>
  <si>
    <t>Energy demand in the built environment for the economic variants (EU27)</t>
  </si>
  <si>
    <t>Industrial energy demand by sector (EU27)</t>
  </si>
  <si>
    <t>Industrial energy demand by carrier (EU27)</t>
  </si>
  <si>
    <t>Industrial demand by carrier for the economic variants (EU27)</t>
  </si>
  <si>
    <t>Energy demand in refineries (EU27)</t>
  </si>
  <si>
    <t>Energy demand in refineries in the economic variants (EU27)</t>
  </si>
  <si>
    <t>Non-energetic demand by carrier (EU27)</t>
  </si>
  <si>
    <t>Non-energetic demand by carrier in the economic variants (EU27)</t>
  </si>
  <si>
    <t>Final energy demand in the transport sector (EU27)</t>
  </si>
  <si>
    <t>Final energy demand in the transport sector (EU27; economic variants)</t>
  </si>
  <si>
    <t>Energy demand in the agricultural sector</t>
  </si>
  <si>
    <t>Energy demand in the agricultural sector for the economic variants (EU27)</t>
  </si>
  <si>
    <t>Final electricity demand per sector, EU27 (TWh)</t>
  </si>
  <si>
    <t>Final electricity demand per sector, Low/High economic variant EU27 (TWh)</t>
  </si>
  <si>
    <t>Final Methane demand per sector, EU27</t>
  </si>
  <si>
    <t>Methane demand per sector in the economic variants (EU27)</t>
  </si>
  <si>
    <t>Final Hydrogen demand per sector, EU27</t>
  </si>
  <si>
    <t>Final hydrogen demand per sector in the economic variants (EU27)</t>
  </si>
  <si>
    <t>Final Biomass demand per sector, EU27</t>
  </si>
  <si>
    <t>Final Biomass Demand per sector, comparison of NT with variants, EU27</t>
  </si>
  <si>
    <t xml:space="preserve">Final heat demand per sector (TWh), EU27 </t>
  </si>
  <si>
    <t>Final heat demand per sector (TWh), Low/High economic variant, EU27</t>
  </si>
  <si>
    <t>Final energy consumption (TWh) before gap-filling (NT) and after (NT+)</t>
  </si>
  <si>
    <t>Final energy consumption (Mtoe) before gap-filling (NT) and after (NT+)</t>
  </si>
  <si>
    <t>Total electricity consumption, NT+, EU27</t>
  </si>
  <si>
    <t>Total electricity consumption, Low/High economic variant, EU27</t>
  </si>
  <si>
    <t>Electricity peak demand, NT+, EU27</t>
  </si>
  <si>
    <t>Electricity peak load, NT+, EU27</t>
  </si>
  <si>
    <t>Electricity peak demand, Low/High economic variant, EU27</t>
  </si>
  <si>
    <t>Electricity peak load, Low/High economic variant, EU27</t>
  </si>
  <si>
    <t>EU27 Total hydrogen consumption in TWh for NT+</t>
  </si>
  <si>
    <t xml:space="preserve"> Total hydrogen consumption, Low/High Economic variant, EU27</t>
  </si>
  <si>
    <t>Hydrogen final demand on a peak and average day</t>
  </si>
  <si>
    <t>Hydrogen system load on a peak day compared to the yearly average</t>
  </si>
  <si>
    <t>Hydrogen peak and average load in the economic variants (EU27)</t>
  </si>
  <si>
    <t>EU27 Total methane consumption in TWh for NT+</t>
  </si>
  <si>
    <t>Total methane consumption, Low/High Economic variant, EU27</t>
  </si>
  <si>
    <t>Methane demand on a peak day compared to the yearly average</t>
  </si>
  <si>
    <t>Primary energy supply mix in the EU27 under the NT Benchmark (NT BM), High Economy Variant (HEV) and Low Economy Variant (LEV) for 2035 and 2040 (TWh)</t>
  </si>
  <si>
    <t>Primary energy supply mix in the EU27 under the NT Benchmark (NT BM), High Economy Variant (HEV) and Low Economy Variant (LEV) for 2035 and 2040 (%)</t>
  </si>
  <si>
    <t>Evolution of total electricity demand in the EU27 under the National Trends+ (NT+) scenario</t>
  </si>
  <si>
    <t>Share of total electricity generation covered by RES and low-carbon technoogies in the EU27 NT+ scenario</t>
  </si>
  <si>
    <t>Installed electricity generation and storage capacity mix in the EU27 across the assessment years in the NT+ scenario</t>
  </si>
  <si>
    <t>Electricity generation by technology in the EU27 NT+ scenario</t>
  </si>
  <si>
    <t xml:space="preserve"> Evolution of installed capacity and annual electricity generation from methane- and hydrogen-fired power plants in the EU27 NT+ scenario</t>
  </si>
  <si>
    <t>Average annual full-load hours of methane- and hydrogen-fired power plants in the EU27 NT+ scenario</t>
  </si>
  <si>
    <t>Share of total electricity generation covered by RES and low-carbon technologies in the EU27 NT+ scenario and Economic Variants</t>
  </si>
  <si>
    <t xml:space="preserve">Electricity generation by technology in the EU27 NT+ scenario and Economic Variants </t>
  </si>
  <si>
    <t>Average annual full-load hours of methane- and hydrogen-fired power plants in the EU27 NT+ scenario and Economic Variants</t>
  </si>
  <si>
    <t>Evolution of annual electricity generation from methane and hydrogen-fired power plants in the EU27 NT+ scenario and Economic Variants</t>
  </si>
  <si>
    <t>Methane supply, Low/high economic variants, EU27</t>
  </si>
  <si>
    <t>Imported Hydrogen Share</t>
  </si>
  <si>
    <t>Variant Comparison of Hydrogen Supply</t>
  </si>
  <si>
    <t>Hydrogen storage capacity and usage</t>
  </si>
  <si>
    <t>H2 storage capacity and usage</t>
  </si>
  <si>
    <t>E-Fuel Supply Grouped by Kind and Source</t>
  </si>
  <si>
    <t>Biogenic CO2 captured and used for synthetic fuel production</t>
  </si>
  <si>
    <t>Use of Supply Biomass</t>
  </si>
  <si>
    <t>Supply biofuels</t>
  </si>
  <si>
    <t>Energy imports EU27 by carrier (TWh/year)</t>
  </si>
  <si>
    <t>Energy imports in Low/High economic variants, EU27 (TWh/year)</t>
  </si>
  <si>
    <t>Sensitivity analysis – Change in the Hydrogen supply mix EU27 (TWh)</t>
  </si>
  <si>
    <t>Sensitivity analysis – Change in the extra EU hydrogen imports, EU27 (TWh)</t>
  </si>
  <si>
    <t>Sensitivity analysis – Change in the extra EU ammonia imports, EU27 (TWh)</t>
  </si>
  <si>
    <t>Sensitivity analysis – Change in the electrolysers running hours, EU27</t>
  </si>
  <si>
    <t>Sensitivity analysis – Change in the SMR running hours, EU27</t>
  </si>
  <si>
    <t xml:space="preserve"> Sensitivity analysis – Change in the PV and Wind renewable electricity generation curtailment, EU27 (%)</t>
  </si>
  <si>
    <t>Total GHG emissions (Mt CO2e)</t>
  </si>
  <si>
    <t>CCS/CCUS used in the NT+ scenario</t>
  </si>
  <si>
    <t>Negative emissions from LULUCF</t>
  </si>
  <si>
    <t>Deduction of emissions from international shipping and aviation</t>
  </si>
  <si>
    <t>Net Greenhouse Gas Emissions</t>
  </si>
  <si>
    <t>Cumulative GHG emissions NT+</t>
  </si>
  <si>
    <t>Emissions of the electricity generation</t>
  </si>
  <si>
    <t>Carbon intensity of power generation</t>
  </si>
  <si>
    <t>Emissions of the hydrogen generation, EU27</t>
  </si>
  <si>
    <t>Benchmark – EU27 Final energy demand by fuel (TWh)</t>
  </si>
  <si>
    <t>Benchmark – EU27 Electricity demand per sector (TWh)</t>
  </si>
  <si>
    <t>Methane demand by sector: benchmarking of NT+ and IA S3</t>
  </si>
  <si>
    <t>Methane demand by sector: benchmarking of NT+ and GECO</t>
  </si>
  <si>
    <t>Hydrogen demand by sector: benchmarking of NT+ and IA S3</t>
  </si>
  <si>
    <t>Hydrogen demand by sector: benchmarking of NT+ and GECO</t>
  </si>
  <si>
    <t xml:space="preserve">Benchmark of net installed capacity for electricity generation, EU27 (GW) </t>
  </si>
  <si>
    <t>Benchmark for 2030 of net installed capacities for electricity generation, NT+ vs Impact Assessment, EU27 (GW)</t>
  </si>
  <si>
    <t>Benchmark for 2040 and 2050 of net installed capacity for electricity generation, NT+ vs Impact Assessment, EU27 (GW)</t>
  </si>
  <si>
    <t>Benchmark of electricity generation, EU27 (TWh)</t>
  </si>
  <si>
    <t>Benchmark for 2030 of electricity generation, EU27 for Impact Assessment and NT+ scenario</t>
  </si>
  <si>
    <t>Benchmark for 2040 and 2050 of electricity generation, EU27 for Impact Assessment and NT+ scenario.</t>
  </si>
  <si>
    <t>Benchmark of methane supply (EU27)</t>
  </si>
  <si>
    <t>Benchmark of hydrogen supply, EU27</t>
  </si>
  <si>
    <t>Benchmark of biomass supply (EU27)</t>
  </si>
  <si>
    <t>Benchmark of energy imports (EU27)</t>
  </si>
  <si>
    <t>ANNEX II (Innovation Roadmap)</t>
  </si>
  <si>
    <t xml:space="preserve">ANNEX III (Meeting ACER FG) </t>
  </si>
  <si>
    <t>ANNEX III (Opinion 05-2024)</t>
  </si>
  <si>
    <t>target year</t>
  </si>
  <si>
    <t>Electricity</t>
  </si>
  <si>
    <t>Hydrogen</t>
  </si>
  <si>
    <t>Methane</t>
  </si>
  <si>
    <t>Heat</t>
  </si>
  <si>
    <t>Biomass</t>
  </si>
  <si>
    <t>Solids</t>
  </si>
  <si>
    <t>Liquids</t>
  </si>
  <si>
    <t>Others</t>
  </si>
  <si>
    <t>Ammonia</t>
  </si>
  <si>
    <t>EED</t>
  </si>
  <si>
    <t>Agriculture</t>
  </si>
  <si>
    <t>Built Environment</t>
  </si>
  <si>
    <t>Industry</t>
  </si>
  <si>
    <t>Transport</t>
  </si>
  <si>
    <t>Others (not included in FEC target)</t>
  </si>
  <si>
    <t>scenario</t>
  </si>
  <si>
    <t>LEV</t>
  </si>
  <si>
    <t>NT</t>
  </si>
  <si>
    <t>HEV</t>
  </si>
  <si>
    <t>Built environment</t>
  </si>
  <si>
    <t>Energy demand built environment, National Trends, EU27 (TWh)</t>
  </si>
  <si>
    <t>Ref.</t>
  </si>
  <si>
    <t>Energy demand built environment, economic variant, EU27 (TWh)</t>
  </si>
  <si>
    <t>Energetic demand in industry (TWh)</t>
  </si>
  <si>
    <t>SCENARIO</t>
  </si>
  <si>
    <t>Metals</t>
  </si>
  <si>
    <t>Chemicals</t>
  </si>
  <si>
    <t>Food</t>
  </si>
  <si>
    <t>Paper</t>
  </si>
  <si>
    <t>Steel</t>
  </si>
  <si>
    <t>Industrial demand by carrier, EU27 (TWh)</t>
  </si>
  <si>
    <t>Industrial demand by carrier, economic variants, EU27 (TWh)</t>
  </si>
  <si>
    <t>Energy demand for refineries, EU27 (TWh)</t>
  </si>
  <si>
    <t>Energy demand for refineries, ecnomic variants, EU27 (TWh)</t>
  </si>
  <si>
    <t>Non-energetic demand, EU27 (TWh)</t>
  </si>
  <si>
    <t>Non-energetic demand, ecnomic variants, EU27 (TWh)</t>
  </si>
  <si>
    <t>Final energy demand in the transport sector, EU27 (TWh)</t>
  </si>
  <si>
    <t>SECTOR</t>
  </si>
  <si>
    <t>ENERGY_CARRIER</t>
  </si>
  <si>
    <t>Final energy demand in the transport sector,economic variants, EU27 (TWh)</t>
  </si>
  <si>
    <t>Coal</t>
  </si>
  <si>
    <t>Oil</t>
  </si>
  <si>
    <t>EU Energy directive</t>
  </si>
  <si>
    <t>Methane demand per sector (TWh)</t>
  </si>
  <si>
    <t>Methane demand per sector in the economic variants (TWh)</t>
  </si>
  <si>
    <t>Final Hydrogen demand per sector (TWh)</t>
  </si>
  <si>
    <t>Hydrogen demand per sector in the economic variants (TWh)</t>
  </si>
  <si>
    <t>Other (non-FEC)</t>
  </si>
  <si>
    <t>Total</t>
  </si>
  <si>
    <t> </t>
  </si>
  <si>
    <t>Sum of TWh</t>
  </si>
  <si>
    <t>TWh</t>
  </si>
  <si>
    <t>YEAR</t>
  </si>
  <si>
    <t>Grand Total</t>
  </si>
  <si>
    <t>NT+</t>
  </si>
  <si>
    <t>Sum of Mtoe</t>
  </si>
  <si>
    <t xml:space="preserve">Total Energy Consuption </t>
  </si>
  <si>
    <t>Native Demand</t>
  </si>
  <si>
    <t xml:space="preserve">For pEV </t>
  </si>
  <si>
    <t>For P2G</t>
  </si>
  <si>
    <t>For HHPs</t>
  </si>
  <si>
    <t>target_year</t>
  </si>
  <si>
    <t>climate_year</t>
  </si>
  <si>
    <t>Metric</t>
  </si>
  <si>
    <t>Native Load</t>
  </si>
  <si>
    <t>EV</t>
  </si>
  <si>
    <t>HHP</t>
  </si>
  <si>
    <t>WS003</t>
  </si>
  <si>
    <t>Peak</t>
  </si>
  <si>
    <t>Average</t>
  </si>
  <si>
    <t>WS037</t>
  </si>
  <si>
    <t>WS065</t>
  </si>
  <si>
    <t>WS091</t>
  </si>
  <si>
    <t>P2G</t>
  </si>
  <si>
    <t>Pump Load</t>
  </si>
  <si>
    <t>Battery Charging</t>
  </si>
  <si>
    <t>WS092</t>
  </si>
  <si>
    <t>Final Energy Demand from ETM (excl. DH; HHPs)</t>
  </si>
  <si>
    <t>For Electricity generation</t>
  </si>
  <si>
    <t>H2 Demand for P2L</t>
  </si>
  <si>
    <t>H2 Demand for P2M</t>
  </si>
  <si>
    <t>H2 for Ammonia production</t>
  </si>
  <si>
    <t>For heat production (from DH incl. CHPs and HHPs)</t>
  </si>
  <si>
    <t>selected_weather_scenario</t>
  </si>
  <si>
    <t>metric</t>
  </si>
  <si>
    <t>peak_date</t>
  </si>
  <si>
    <t>H2 native demand</t>
  </si>
  <si>
    <t>H2 for HHP boilers</t>
  </si>
  <si>
    <t>WS059</t>
  </si>
  <si>
    <t>WS071</t>
  </si>
  <si>
    <t>WS106</t>
  </si>
  <si>
    <t>Native demand</t>
  </si>
  <si>
    <t>HHP boilers</t>
  </si>
  <si>
    <t>Power generation</t>
  </si>
  <si>
    <t>SNG</t>
  </si>
  <si>
    <t>E-liquids</t>
  </si>
  <si>
    <t>Storage injection</t>
  </si>
  <si>
    <t>WS021</t>
  </si>
  <si>
    <t>WS032</t>
  </si>
  <si>
    <t>Scenario</t>
  </si>
  <si>
    <t>H2 for power</t>
  </si>
  <si>
    <t>H2 for SNG</t>
  </si>
  <si>
    <t>H2 for e-liquids</t>
  </si>
  <si>
    <t>H2 storage injection</t>
  </si>
  <si>
    <t>Final Energy Demand  from ETM (excl. DH; HHPs)</t>
  </si>
  <si>
    <t>For SMR blue and pytolysis</t>
  </si>
  <si>
    <t>For SMR grey</t>
  </si>
  <si>
    <t>Methane final demand</t>
  </si>
  <si>
    <t>Methane for power</t>
  </si>
  <si>
    <t>Methane for SMR</t>
  </si>
  <si>
    <t>Methane for HHP boilers</t>
  </si>
  <si>
    <t>Primary energy supply mix, EU27 (TWh)</t>
  </si>
  <si>
    <t>Historic *</t>
  </si>
  <si>
    <t>National Trends +</t>
  </si>
  <si>
    <t>Natural gas ****</t>
  </si>
  <si>
    <t>Imported E-methane</t>
  </si>
  <si>
    <t>-</t>
  </si>
  <si>
    <t>Imported hydrogen</t>
  </si>
  <si>
    <t>Imported biofuels **</t>
  </si>
  <si>
    <t>Nuclear</t>
  </si>
  <si>
    <t>Hydro (excl pump storage)</t>
  </si>
  <si>
    <t>Solar</t>
  </si>
  <si>
    <t>Wind</t>
  </si>
  <si>
    <t>Other RES***</t>
  </si>
  <si>
    <t>* Historic data is coming from Eurostat</t>
  </si>
  <si>
    <t>** Including Liquids (decarbonised), biomethane and biogas</t>
  </si>
  <si>
    <t>*** Other Res includes Tide,wave, ocean, geothermal &amp; additionally ambient heat for historic datasets</t>
  </si>
  <si>
    <t>**** Historic value includes non-renewable waste</t>
  </si>
  <si>
    <t>Primary energy supply mix, EU27 (%)</t>
  </si>
  <si>
    <t>NT_BM</t>
  </si>
  <si>
    <t>Fossil fuel</t>
  </si>
  <si>
    <t>Low Carbon</t>
  </si>
  <si>
    <t>Renewable</t>
  </si>
  <si>
    <t>Final demand (inc. T&amp;D losses, excl. pump storage )</t>
  </si>
  <si>
    <t>Demand from network-connected electrolyser</t>
  </si>
  <si>
    <t>Demand from offgrid electrolyser</t>
  </si>
  <si>
    <t>Demand from hybrid‑supplied electrolyser</t>
  </si>
  <si>
    <t>Share of RES and Low Carbon sources in electricity generation</t>
  </si>
  <si>
    <t>Wind and Solar</t>
  </si>
  <si>
    <t>Other RES</t>
  </si>
  <si>
    <t>Low carbon includes nuclear and decarbonised H2</t>
  </si>
  <si>
    <t>Installed Capacity [GW]</t>
  </si>
  <si>
    <t>Wind Onshore</t>
  </si>
  <si>
    <t xml:space="preserve">Wind Offshore </t>
  </si>
  <si>
    <t>SRES Electricity</t>
  </si>
  <si>
    <t>Hydro and pumped storage</t>
  </si>
  <si>
    <t>Biofuel</t>
  </si>
  <si>
    <t>Natural Gas</t>
  </si>
  <si>
    <t>Other non RES</t>
  </si>
  <si>
    <t>Batteries</t>
  </si>
  <si>
    <t>Adequacy Units</t>
  </si>
  <si>
    <t>Wind Offshore</t>
  </si>
  <si>
    <t>Crude Oil</t>
  </si>
  <si>
    <t>Installed Capacity (GW)</t>
  </si>
  <si>
    <t>Generation (TWh)</t>
  </si>
  <si>
    <t>Hydro Pump storage</t>
  </si>
  <si>
    <t>Peaking Units</t>
  </si>
  <si>
    <t>Battery</t>
  </si>
  <si>
    <t>V2G (E-Market)</t>
  </si>
  <si>
    <t>V2G (Prosumer)</t>
  </si>
  <si>
    <t>Demand shedding</t>
  </si>
  <si>
    <t>* Peaking units encompass Coal, Crude Oil and Adequacy Units.</t>
  </si>
  <si>
    <t>Datetime</t>
  </si>
  <si>
    <t>Coal &amp; Lignite &amp; Oil</t>
  </si>
  <si>
    <t>Hydro</t>
  </si>
  <si>
    <t>Biofuels</t>
  </si>
  <si>
    <t>Other nonRES</t>
  </si>
  <si>
    <t>Methane &amp; Hydrogen</t>
  </si>
  <si>
    <t>DSR</t>
  </si>
  <si>
    <t>Adequacy</t>
  </si>
  <si>
    <t xml:space="preserve">Coal &amp; Lignite &amp; Oil </t>
  </si>
  <si>
    <t xml:space="preserve">Methane &amp; Hydrogen </t>
  </si>
  <si>
    <t>Demand from shared electrolyser</t>
  </si>
  <si>
    <t>Evolution of methane and hydrogen fired power generation &amp; capacity, EU27</t>
  </si>
  <si>
    <t>Economic Variants, Evolution of methane and hydrogen fired power generation running hours, EU27</t>
  </si>
  <si>
    <t>Methane supply, NT+, EU27 (TWh)</t>
  </si>
  <si>
    <t>Imports</t>
  </si>
  <si>
    <t>Biomethane</t>
  </si>
  <si>
    <t>P2Methane</t>
  </si>
  <si>
    <t>Domestic gas production</t>
  </si>
  <si>
    <t>Biomethane and Biogas</t>
  </si>
  <si>
    <t>SUM</t>
  </si>
  <si>
    <t>Share of neewable gasses in the gas system, EU27 (TWh)</t>
  </si>
  <si>
    <t xml:space="preserve">Renewable gasses </t>
  </si>
  <si>
    <t>Imported methane</t>
  </si>
  <si>
    <t>Imports Methane</t>
  </si>
  <si>
    <t>Imports Biomethane</t>
  </si>
  <si>
    <t>Imports P2Methane</t>
  </si>
  <si>
    <t>Domestic gas production Methane</t>
  </si>
  <si>
    <t>Domestic gas production Biomethane and Biogas</t>
  </si>
  <si>
    <t>Domestic gas production P2Methane</t>
  </si>
  <si>
    <t>Hydrogen supply, EU27 (TWh)</t>
  </si>
  <si>
    <t>Extra EU H2 imports (Pipelines)*</t>
  </si>
  <si>
    <t>Extra EU H2 imports (Ammonia via ship)</t>
  </si>
  <si>
    <t>SMR+CCS</t>
  </si>
  <si>
    <t>SMR</t>
  </si>
  <si>
    <t>Pyrolysis</t>
  </si>
  <si>
    <t>Hydrogen import shares</t>
  </si>
  <si>
    <t>Imported Hydrogen</t>
  </si>
  <si>
    <t>Hydrogen supply, Low/High economic variant, EU27</t>
  </si>
  <si>
    <t>Extra EU H2 imports (Pipelines)</t>
  </si>
  <si>
    <t>Working gas volume</t>
  </si>
  <si>
    <t>Dispatch</t>
  </si>
  <si>
    <t>Dispatch LEV</t>
  </si>
  <si>
    <t>Dispatch NT+</t>
  </si>
  <si>
    <t>Dispatch HEV</t>
  </si>
  <si>
    <t>E-fuel supply, EU27 (TWh)</t>
  </si>
  <si>
    <t>e-methane imported</t>
  </si>
  <si>
    <t>e-liquid importet</t>
  </si>
  <si>
    <t>e-methane EU production</t>
  </si>
  <si>
    <t>e-liquid EU production</t>
  </si>
  <si>
    <t>Biogenic CO2 captured &amp; used for synthetic fuels, EU27 (mio tonnes)</t>
  </si>
  <si>
    <t>BECCS potential</t>
  </si>
  <si>
    <t>BCCS usd for synfuel production</t>
  </si>
  <si>
    <t>Graph</t>
  </si>
  <si>
    <t>Transparent</t>
  </si>
  <si>
    <t xml:space="preserve">Potential </t>
  </si>
  <si>
    <t>(lack of data for bioliquids and biomethane production)</t>
  </si>
  <si>
    <t>Biomass supply and utilisation, EU27 (TWh)</t>
  </si>
  <si>
    <t>Final Energy Demand</t>
  </si>
  <si>
    <t>For Electricity Generation</t>
  </si>
  <si>
    <t>For bioliquids</t>
  </si>
  <si>
    <t>For biomethane production</t>
  </si>
  <si>
    <t>For heat production</t>
  </si>
  <si>
    <t>Production</t>
  </si>
  <si>
    <t>Import</t>
  </si>
  <si>
    <t>biodiesel</t>
  </si>
  <si>
    <t>biomethane</t>
  </si>
  <si>
    <t>biogases</t>
  </si>
  <si>
    <t>Energy imports, EU27 (TWh)</t>
  </si>
  <si>
    <t>From Eurostat 2023</t>
  </si>
  <si>
    <t>Methane**</t>
  </si>
  <si>
    <t>SIEC/TIME</t>
  </si>
  <si>
    <t>Solid fossil fuels</t>
  </si>
  <si>
    <t xml:space="preserve">Liquids*** </t>
  </si>
  <si>
    <t>Natural gas</t>
  </si>
  <si>
    <t>Crude oil</t>
  </si>
  <si>
    <t>Solids*</t>
  </si>
  <si>
    <t>Naphtha</t>
  </si>
  <si>
    <t>Motor gasoline</t>
  </si>
  <si>
    <t>Gas oil and diesel oil</t>
  </si>
  <si>
    <t>Fuel oil</t>
  </si>
  <si>
    <t>Tj</t>
  </si>
  <si>
    <t>Mj</t>
  </si>
  <si>
    <t>MWh</t>
  </si>
  <si>
    <t>1 MWh =</t>
  </si>
  <si>
    <t>MJ</t>
  </si>
  <si>
    <t xml:space="preserve">Methane </t>
  </si>
  <si>
    <t xml:space="preserve">Liquids </t>
  </si>
  <si>
    <t>Sensitivity of hydrogen supply mix</t>
  </si>
  <si>
    <t>Sum of H2_balance_sign_VALUE_ADJUSTED</t>
  </si>
  <si>
    <t>Domestic Production</t>
  </si>
  <si>
    <t>Extra EU Imports</t>
  </si>
  <si>
    <t>LTC</t>
  </si>
  <si>
    <t>SMR and Pyrolysis</t>
  </si>
  <si>
    <t>Electrolysis</t>
  </si>
  <si>
    <t xml:space="preserve">Ammonia </t>
  </si>
  <si>
    <t xml:space="preserve">Pipeline </t>
  </si>
  <si>
    <t>LTC50</t>
  </si>
  <si>
    <t>LTC80</t>
  </si>
  <si>
    <t>Extra EU hydrogen imports source by country/region</t>
  </si>
  <si>
    <t>COUNTRY</t>
  </si>
  <si>
    <t>Algeria H2 pipeline</t>
  </si>
  <si>
    <t>Morocco H2 pipeline</t>
  </si>
  <si>
    <t>Ukraine H2 pipeline</t>
  </si>
  <si>
    <t>Ammonia shipping</t>
  </si>
  <si>
    <t>Ammonia imports by country/region</t>
  </si>
  <si>
    <t>COUNTRY_AMMONIA</t>
  </si>
  <si>
    <t>BE</t>
  </si>
  <si>
    <t>DE</t>
  </si>
  <si>
    <t>FR</t>
  </si>
  <si>
    <t>GR</t>
  </si>
  <si>
    <t>IT</t>
  </si>
  <si>
    <t>NL</t>
  </si>
  <si>
    <t>PL</t>
  </si>
  <si>
    <t>Change in running hours (Full load hours) - Power to Gas</t>
  </si>
  <si>
    <t>Sum of FLH</t>
  </si>
  <si>
    <t>Change in running hours (Full load hours) - Steam Methane Reforming</t>
  </si>
  <si>
    <t>Change in curtailment for RES generation - photovoltaic, wind</t>
  </si>
  <si>
    <t>Sum of PV+Wind curtailment/PV+Wind gross generation</t>
  </si>
  <si>
    <t>GHG emissions</t>
  </si>
  <si>
    <t>For scenario report (Emissions</t>
  </si>
  <si>
    <t>CO2</t>
  </si>
  <si>
    <t>CO2 (based on consumption in NT+)</t>
  </si>
  <si>
    <t>Other emissions</t>
  </si>
  <si>
    <t>Non energy related</t>
  </si>
  <si>
    <t>Source</t>
  </si>
  <si>
    <t xml:space="preserve"> -----------------Interpolation ------------------</t>
  </si>
  <si>
    <t xml:space="preserve"> -----------------Interpolation ---------------------</t>
  </si>
  <si>
    <t xml:space="preserve"> ------------------------------------------------ Interpolation ------------------------------------------------</t>
  </si>
  <si>
    <t>CCS/CCUS</t>
  </si>
  <si>
    <t>Total captured CO2 data collection + assumption</t>
  </si>
  <si>
    <t>Total captured CO2 from data collection</t>
  </si>
  <si>
    <t xml:space="preserve">of which biogenic CCS </t>
  </si>
  <si>
    <t xml:space="preserve">of which non-biogenic CCS </t>
  </si>
  <si>
    <t>Assumtion on extra use of CCS (not specified)</t>
  </si>
  <si>
    <t>CCU - used for e-fuels (CO2 realeased when burned)</t>
  </si>
  <si>
    <t>Total stored CO2 (CCS)</t>
  </si>
  <si>
    <t>CCS from data collection</t>
  </si>
  <si>
    <t>Extra added CCS</t>
  </si>
  <si>
    <t>CCUS (CO2 stored and made available for e-fuels)</t>
  </si>
  <si>
    <t>Feasable threshold (ESABCC)</t>
  </si>
  <si>
    <t>Maximum feasable threshold (EC)</t>
  </si>
  <si>
    <t>Net negative emissions from LULUCF, EU27 (Mt)</t>
  </si>
  <si>
    <t>Net LULUCF sink</t>
  </si>
  <si>
    <t>* Values in 2035 and 2040 identical across all three variants (NT+, LEV, HEV)</t>
  </si>
  <si>
    <t>Adjustment for shipping and aviation</t>
  </si>
  <si>
    <t>Extra EU international shipping</t>
  </si>
  <si>
    <t>Extra EU aviation</t>
  </si>
  <si>
    <t>Data</t>
  </si>
  <si>
    <t>label/source</t>
  </si>
  <si>
    <t>scope</t>
  </si>
  <si>
    <t>unit</t>
  </si>
  <si>
    <t>source</t>
  </si>
  <si>
    <t>Side calculation</t>
  </si>
  <si>
    <t>Total net GHG emissions (historical)</t>
  </si>
  <si>
    <t>EU-27: Total net GHG emissions (Historic)</t>
  </si>
  <si>
    <t>UNFCCC</t>
  </si>
  <si>
    <t>Mt CO2equivalent</t>
  </si>
  <si>
    <t>https://www.eea.europa.eu/en/analysis/publications/trends-and-projections-in-europe-2025/total-net-ghg-emissions</t>
  </si>
  <si>
    <t>Total GHG emissions NT+</t>
  </si>
  <si>
    <t>Interpolation intermedia years</t>
  </si>
  <si>
    <t>2030 EU 55% reduction target</t>
  </si>
  <si>
    <t>EU-27: 2030 (55 % reduction target)</t>
  </si>
  <si>
    <t>calc</t>
  </si>
  <si>
    <t>2040 EU 85% reduction target</t>
  </si>
  <si>
    <t>EU-27: 2040 (90 % reduction target)</t>
  </si>
  <si>
    <t>Source: https://www.eea.europa.eu/en/analysis/publications/trends-and-projections-in-europe-2025/total-net-ghg-emissions</t>
  </si>
  <si>
    <t>Cumulative emissions (Mt)</t>
  </si>
  <si>
    <t>Emissions</t>
  </si>
  <si>
    <t xml:space="preserve">        CO2</t>
  </si>
  <si>
    <t>Other emmsions</t>
  </si>
  <si>
    <t>Non energirelated emisions from industry</t>
  </si>
  <si>
    <t>Negative emissions</t>
  </si>
  <si>
    <t xml:space="preserve">        LULUCF</t>
  </si>
  <si>
    <t xml:space="preserve">        CCS</t>
  </si>
  <si>
    <t>Reduction Extra EU transportation</t>
  </si>
  <si>
    <t>Net emissions</t>
  </si>
  <si>
    <t>Max budget in 2050</t>
  </si>
  <si>
    <t>Emissions of the electricity generation, EU27 (Mt CO2)</t>
  </si>
  <si>
    <t>Year</t>
  </si>
  <si>
    <t>Emissions (Mt CO2)</t>
  </si>
  <si>
    <t>Historic</t>
  </si>
  <si>
    <t>gCO2e/kWh</t>
  </si>
  <si>
    <t>EEA historic data</t>
  </si>
  <si>
    <t>EEA projection</t>
  </si>
  <si>
    <t>Emissions of the hydrogen generation, EU27 (Mt CO2)</t>
  </si>
  <si>
    <t>Benchmark Final Energy demand by fuel, EU27 (TWh)</t>
  </si>
  <si>
    <t>Synthetic fuels</t>
  </si>
  <si>
    <t>Distric Heating/Heat</t>
  </si>
  <si>
    <t>GECO 25</t>
  </si>
  <si>
    <t>EC IA</t>
  </si>
  <si>
    <t>EC IA S3</t>
  </si>
  <si>
    <t>Final energy demand excludes non energy use, energy branch  and international shipping. NT+ data after gap-filling methodology application</t>
  </si>
  <si>
    <t>Others include Ammonia and geothermal, industrial excess heat, power to gas excess heat and solar for NT+, renewables for EC IA S3</t>
  </si>
  <si>
    <t>Liquids includes only oil for GECO 25 and EC IA S3.</t>
  </si>
  <si>
    <t xml:space="preserve">Solids include coal for GECO 25 and EC IA S3, </t>
  </si>
  <si>
    <t>Benchmark Electricity demand per sector, EU27 (TWh)</t>
  </si>
  <si>
    <t>Residential*</t>
  </si>
  <si>
    <t>Others**</t>
  </si>
  <si>
    <t>Aggregated</t>
  </si>
  <si>
    <t>*Residential includes Built environment for TYNDP, for GECO includes Buildings</t>
  </si>
  <si>
    <t>**Others for TYNDP includes agriculture and energy branch, for GECO includes Agriculture</t>
  </si>
  <si>
    <t xml:space="preserve"> </t>
  </si>
  <si>
    <t>Industry**</t>
  </si>
  <si>
    <t>Built environment*</t>
  </si>
  <si>
    <t>Transport***</t>
  </si>
  <si>
    <t>IA</t>
  </si>
  <si>
    <t>IA S3</t>
  </si>
  <si>
    <r>
      <rPr>
        <b/>
        <sz val="11"/>
        <color theme="1"/>
        <rFont val="Aptos Narrow"/>
        <family val="2"/>
        <scheme val="minor"/>
      </rPr>
      <t xml:space="preserve">Built environment </t>
    </r>
    <r>
      <rPr>
        <sz val="11"/>
        <color theme="1"/>
        <rFont val="Aptos Narrow"/>
        <family val="2"/>
        <scheme val="minor"/>
      </rPr>
      <t>includes households and buildings.</t>
    </r>
  </si>
  <si>
    <r>
      <t>Industry</t>
    </r>
    <r>
      <rPr>
        <sz val="11"/>
        <color rgb="FF000000"/>
        <rFont val="Lato"/>
        <family val="2"/>
      </rPr>
      <t xml:space="preserve"> comprehends refineries and does not comprehend the Non-energy uses.</t>
    </r>
  </si>
  <si>
    <r>
      <t>Transport</t>
    </r>
    <r>
      <rPr>
        <sz val="11"/>
        <color rgb="FF000000"/>
        <rFont val="Lato"/>
        <family val="2"/>
      </rPr>
      <t xml:space="preserve"> </t>
    </r>
    <r>
      <rPr>
        <b/>
        <sz val="11"/>
        <color rgb="FF000000"/>
        <rFont val="Lato"/>
        <family val="2"/>
      </rPr>
      <t>includes</t>
    </r>
    <r>
      <rPr>
        <sz val="11"/>
        <color rgb="FF000000"/>
        <rFont val="Lato"/>
        <family val="2"/>
      </rPr>
      <t xml:space="preserve"> international aviation and maritime bunkers.</t>
    </r>
  </si>
  <si>
    <t>Benchmark Methane demand by sector, EU27 (TWh)</t>
  </si>
  <si>
    <t>Industry **</t>
  </si>
  <si>
    <t>GECO</t>
  </si>
  <si>
    <r>
      <rPr>
        <b/>
        <sz val="11"/>
        <color rgb="FF000000"/>
        <rFont val="Aptos Narrow"/>
        <family val="2"/>
        <scheme val="minor"/>
      </rPr>
      <t xml:space="preserve">Built environment </t>
    </r>
    <r>
      <rPr>
        <sz val="11"/>
        <color rgb="FF000000"/>
        <rFont val="Aptos Narrow"/>
        <family val="2"/>
        <scheme val="minor"/>
      </rPr>
      <t>includes households and buildings.</t>
    </r>
  </si>
  <si>
    <r>
      <rPr>
        <b/>
        <sz val="11"/>
        <color rgb="FF000000"/>
        <rFont val="Lato"/>
        <family val="2"/>
      </rPr>
      <t>Industry</t>
    </r>
    <r>
      <rPr>
        <sz val="11"/>
        <color rgb="FF000000"/>
        <rFont val="Lato"/>
        <family val="2"/>
      </rPr>
      <t xml:space="preserve"> comprehends refineries and does not comprehend the Non-energy uses.</t>
    </r>
  </si>
  <si>
    <r>
      <rPr>
        <b/>
        <sz val="11"/>
        <color rgb="FF000000"/>
        <rFont val="Lato"/>
        <family val="2"/>
      </rPr>
      <t>Transport</t>
    </r>
    <r>
      <rPr>
        <sz val="11"/>
        <color rgb="FF000000"/>
        <rFont val="Lato"/>
        <family val="2"/>
      </rPr>
      <t xml:space="preserve"> </t>
    </r>
    <r>
      <rPr>
        <b/>
        <sz val="11"/>
        <color rgb="FF000000"/>
        <rFont val="Lato"/>
        <family val="2"/>
      </rPr>
      <t>does not include</t>
    </r>
    <r>
      <rPr>
        <sz val="11"/>
        <color rgb="FF000000"/>
        <rFont val="Lato"/>
        <family val="2"/>
      </rPr>
      <t xml:space="preserve"> international aviation and maritime bunkers.</t>
    </r>
  </si>
  <si>
    <t>E-fuels****</t>
  </si>
  <si>
    <r>
      <t>Transport</t>
    </r>
    <r>
      <rPr>
        <sz val="11"/>
        <color rgb="FF000000"/>
        <rFont val="Lato"/>
        <family val="2"/>
      </rPr>
      <t xml:space="preserve"> </t>
    </r>
    <r>
      <rPr>
        <b/>
        <sz val="11"/>
        <color rgb="FF000000"/>
        <rFont val="Lato"/>
        <family val="2"/>
      </rPr>
      <t>includes</t>
    </r>
    <r>
      <rPr>
        <sz val="11"/>
        <color rgb="FF000000"/>
        <rFont val="Lato"/>
        <family val="2"/>
      </rPr>
      <t xml:space="preserve"> international aviation and maritime bunkers</t>
    </r>
  </si>
  <si>
    <r>
      <rPr>
        <b/>
        <sz val="11"/>
        <color rgb="FF000000"/>
        <rFont val="Lato"/>
        <family val="2"/>
      </rPr>
      <t xml:space="preserve">E-fuels </t>
    </r>
    <r>
      <rPr>
        <sz val="11"/>
        <color rgb="FF000000"/>
        <rFont val="Lato"/>
        <family val="2"/>
      </rPr>
      <t>corresponds to the e-fuels demand (not representing hydrogen for e-fuels)</t>
    </r>
  </si>
  <si>
    <t>Benchmark Hydrogen demand by sector, EU27 (TWh)</t>
  </si>
  <si>
    <r>
      <t>Transport</t>
    </r>
    <r>
      <rPr>
        <sz val="11"/>
        <color rgb="FF000000"/>
        <rFont val="Lato"/>
        <family val="2"/>
      </rPr>
      <t xml:space="preserve"> </t>
    </r>
    <r>
      <rPr>
        <b/>
        <sz val="11"/>
        <color rgb="FF000000"/>
        <rFont val="Lato"/>
        <family val="2"/>
      </rPr>
      <t>does not include</t>
    </r>
    <r>
      <rPr>
        <sz val="11"/>
        <color rgb="FF000000"/>
        <rFont val="Lato"/>
        <family val="2"/>
      </rPr>
      <t xml:space="preserve"> international aviation and maritime bunkers</t>
    </r>
  </si>
  <si>
    <t>Benchmark of net installed capacitiy for electricity generation, EU27 (GW)</t>
  </si>
  <si>
    <t>Fossil fuels</t>
  </si>
  <si>
    <t>Renewables</t>
  </si>
  <si>
    <t>Benchmark of net installed capacitiy for electricity generation, NT+ vs IA, EU27 (GW)</t>
  </si>
  <si>
    <t xml:space="preserve">IA </t>
  </si>
  <si>
    <t>IA  S1</t>
  </si>
  <si>
    <t>IA  S2</t>
  </si>
  <si>
    <t>IA  S3</t>
  </si>
  <si>
    <t>IA  LIFE</t>
  </si>
  <si>
    <t>Benchmark of electricity generation, NT+ vs IA, EU27 (TWh)</t>
  </si>
  <si>
    <t>IA S1</t>
  </si>
  <si>
    <t>IA S2</t>
  </si>
  <si>
    <t>IA LIFE</t>
  </si>
  <si>
    <t>Methane supply</t>
  </si>
  <si>
    <t>Hydrogen supply</t>
  </si>
  <si>
    <t>GECO*</t>
  </si>
  <si>
    <t>IA**</t>
  </si>
  <si>
    <t xml:space="preserve">*Hydrogen in GECO is including calculated demand for E-fuels </t>
  </si>
  <si>
    <t>**Total consumption for AI</t>
  </si>
  <si>
    <t>Biomass supply</t>
  </si>
  <si>
    <t>Energy imports</t>
  </si>
  <si>
    <t>Solids**</t>
  </si>
  <si>
    <t>Biomass and biofuels</t>
  </si>
  <si>
    <t>E-fuels</t>
  </si>
  <si>
    <t>Non defined total imports*</t>
  </si>
  <si>
    <t xml:space="preserve">*only total imports of is given for 2030 in EC IA </t>
  </si>
  <si>
    <t>**Imports of solids was not considered in the NT+ scenario</t>
  </si>
  <si>
    <t>Innovation Number  </t>
  </si>
  <si>
    <t>Innovation </t>
  </si>
  <si>
    <t>How the innovation was or wasn’t implemented in 2026 cycle/where to find evidence  </t>
  </si>
  <si>
    <t xml:space="preserve">bn </t>
  </si>
  <si>
    <t>Toolchain innovations </t>
  </si>
  <si>
    <r>
      <t> </t>
    </r>
    <r>
      <rPr>
        <sz val="11"/>
        <rFont val="Calibri"/>
        <family val="2"/>
        <charset val="238"/>
      </rPr>
      <t> </t>
    </r>
  </si>
  <si>
    <t>Visualisation Platform </t>
  </si>
  <si>
    <t xml:space="preserve">Added time was set aside for proofreading and data cleaning, to ensure the platform is free from spelling mistakes and other errors so as to not detract from the results.  Along with clear unit display, EU27 aggregation is also included for every chart, giving users the option to filter the dashboard by EU membership or at country level. These measures address specific SRG feedback received last cycle and are part of a process to ensure greater transparency and tailoring of the visualisation platform for users. </t>
  </si>
  <si>
    <t>Data interfaces  </t>
  </si>
  <si>
    <t xml:space="preserve">This cycle required targeted interface innovations to avoid double counting of energy flows across tools, particularly for hybrid heat pumps (HHPs) and electric vehicles (EVs). HHP modelling was refined through increased disaggregation, ensuring consistent allocation of energy carriers across operating modes. For EVs, structured mappings were developed to translate ETM output templates into Plexos input formats, preserving behavioural assumptions while maintaining internal model consistency.  </t>
  </si>
  <si>
    <t>Documentation </t>
  </si>
  <si>
    <t xml:space="preserve">To strengthen transparency and methodological robustness, structured documentation tables were developed for the economic variants exercise and the gap filling methodology and shared with the SRG. For the variants, country specific tabs allowed users to explore parameter choices and resulting variations, complemented by dedicated tables capturing lower level methodological nuances. These documentation tools were not static annexes: they were actively used as discussion instruments during dedicated workshops and webinars, enabling iterative refinement. </t>
  </si>
  <si>
    <t>Innovations on the ETM </t>
  </si>
  <si>
    <t>5.1 </t>
  </si>
  <si>
    <t>Dashboard </t>
  </si>
  <si>
    <t xml:space="preserve">A new energy balance template (based on Eurostat’s methodology) was integrated in the Dashboard. This feature allows users to easily compare final energy consumptions in their ETM scenarios with future targets. Eurostat’s EU27 2023 values were integrated in the dashboard. </t>
  </si>
  <si>
    <t>Upgrading Scenario Modelling Tools: developing web-based interfaces for transparent scenario sharing in data visualisation. </t>
  </si>
  <si>
    <t>5.2 </t>
  </si>
  <si>
    <t>Improvements of reference values </t>
  </si>
  <si>
    <t>New reference scenarios based on 2023 data were not yet available in ETM. The official reference year on ETM remains 2019. The results of the demand scenarios developed by TSOs on ETM were re-organized based on Eurostat’s energy balance methodology on the Dashboard and compared with 2023 values from Eurostat. </t>
  </si>
  <si>
    <t>  </t>
  </si>
  <si>
    <t>5.3 </t>
  </si>
  <si>
    <t>Addition of climate year functionality </t>
  </si>
  <si>
    <t>ETM’s climate year functionalities were not used for this cycle but an own methodology was developed instead. In our tool chain ETM yearly values are interpreted as averaged weather year demand figures. Downstream tools (like DFT) take into account weather variability when creating hourly time series. Here climate change was considered (see 9.2).  </t>
  </si>
  <si>
    <t>Improving climate assumptions in modelling. </t>
  </si>
  <si>
    <t>5.4 </t>
  </si>
  <si>
    <t>Addition of countries to ETM </t>
  </si>
  <si>
    <r>
      <t>Reference scenarios for new countries such as Serbia and Norway were built. GB and NI split was implemented. For this cycle ETM was only used by one non-EU country: Switzerland. </t>
    </r>
    <r>
      <rPr>
        <sz val="11"/>
        <rFont val="WordVisiCarriageReturn_MSFontSe"/>
        <charset val="1"/>
      </rPr>
      <t> </t>
    </r>
    <r>
      <rPr>
        <sz val="11"/>
        <rFont val="Calibri"/>
        <family val="2"/>
        <charset val="238"/>
      </rPr>
      <t xml:space="preserve">
 </t>
    </r>
  </si>
  <si>
    <t>Non-EU countries like Norway and Switzerland by 2026. </t>
  </si>
  <si>
    <t>5.5 </t>
  </si>
  <si>
    <t>Stable ETM server for 2026 cycle </t>
  </si>
  <si>
    <t>A dedicated server was used for TYNDP2026. All ETM scenarios for TYNDP2026 were developed and saved in the stable server. This ensured that the version of the model remained consistent throughout the scenario cycle. </t>
  </si>
  <si>
    <t>Developing web-based interfaces for transparent scenario sharing in data visualisation. </t>
  </si>
  <si>
    <t>5.6 </t>
  </si>
  <si>
    <t>Integration of supply tool features in ETM </t>
  </si>
  <si>
    <t>For TYNDP26, only the “Demand” tab of ETM was used. Supply-side values like domestic production of alternative fuels were collected and analysed using other tools. </t>
  </si>
  <si>
    <t>5.7 </t>
  </si>
  <si>
    <t>Demand profile modelling in ETM </t>
  </si>
  <si>
    <t>Annual demand values were collected from ETM. Such annual values were then converted into hourly profiles using other tools like DFT. </t>
  </si>
  <si>
    <t>Transition to pan-European market modelling database (PEMMDB) app </t>
  </si>
  <si>
    <t>Transition to PEMMDB app </t>
  </si>
  <si>
    <t xml:space="preserve">The PEMMDB app recollects the relevant data from the different electricity TSOs. This data encompasses installed capacities, the PECD zones where the supply capacities are located, commissioning and decommissioning dates per supplying source. Since this data is provided in a disaggregated format, it then needs to be converted to an aggregated per bidding zone format to be fed into the model.  The files can be consulted in the PEMMDB 2.X. </t>
  </si>
  <si>
    <t>Quality control innovations </t>
  </si>
  <si>
    <t xml:space="preserve">In this cycle, a dedicated effort was undertaken to systematically map the most relevant data pipelines across the full Scenarios process. This mapping exercise enabled a clearer identification of critical data dependencies and high impact subsystems, improving transparency and traceability along the entire modelling chain. Building on this, a transversal Quality Control Task Force was formally established in mid2025. The Task Force brought together representatives from all main scenario subteams (demand, supply, toolchain and market modelling), enabling a coordinated, end-to-end approach to data quality management. Regular cross-team interactions allowed early detection of inconsistencies, improved alignment across tools and datasets, and reduced reliance on late-stage manual checks. Together, these initiatives marked a shift from isolated, team‑specific quality checks towards a more integrated and process‑oriented quality control framework, resulting in more robust data handling and more efficient ways of working. </t>
  </si>
  <si>
    <t>System modelling innovations </t>
  </si>
  <si>
    <t>8.1 </t>
  </si>
  <si>
    <t>Hydrogen storage </t>
  </si>
  <si>
    <t xml:space="preserve">Operation of H2 storages has been improved by  
a better representation of system flexibility offered by other hydrogen infrastructure and supply sources.  
An improved parametrization of storage facilities 
Continuous assessment whether the modeling of other flexibility sources is in accordance with reality 
@(i): Cross-border flow fluctuations are slightly constrained to better reflect local H2 storage needs. Furthermore the flexibility in H2 import flows (piped and shipped) are severely constrained to better reflect take-or-pay behaviour in this emerging market.  
@(ii) Parametrization of storage behaviour (IN, OUT, Working Gas Volume) has been improved, and differentiation between different storage types (seasonal, short term) has been analysed, though the latter has not yet been implemented in the model.  </t>
  </si>
  <si>
    <t>Differentiating short-term and seasonal needs for storage and flexibility. </t>
  </si>
  <si>
    <t>8.2 </t>
  </si>
  <si>
    <t>Integration of hybrid heat pumps </t>
  </si>
  <si>
    <t>The behaviour in the last cycle, where only electricity was used in hybrid heat pumps, was solved in this cycle by finetuning input data, resulting in the use of both electricity and hydrogen or electricity and natural gas depending on the type of hybrid heat pump. </t>
  </si>
  <si>
    <t>8.3 </t>
  </si>
  <si>
    <t>Grid topology </t>
  </si>
  <si>
    <t>The hydrogen grid topology has been improved in some aspects but the system wide granularity of the H2 system has not been revised. To better account for the physical H2 flow constraints , ramp rates are incorporated into the IC flow modelling. This enables more accurate simulations of H2 flow dynamics. </t>
  </si>
  <si>
    <t>Flow speed in pipelines and cross-border flows. </t>
  </si>
  <si>
    <t>8.4 </t>
  </si>
  <si>
    <t>Gas turbine usage and peaking unit utilisation </t>
  </si>
  <si>
    <t>The Gas turbine usage and peaking units utilization, is monitored explicitly by the Full Load Hours FLH [h] as one of the KPI included in the KPI Dashboard (see also Quality control innovations and Toolchain innovations above)  </t>
  </si>
  <si>
    <t>8.5 </t>
  </si>
  <si>
    <t>EV modelling </t>
  </si>
  <si>
    <t>Compared with the TYNDP 2024 cycle, EV passenger car modelling in TYNDP 2026 was revised through a Plexos-native implementation that resolves a previously identified battery bypass issue, where part of EV driving demand was met directly from the grid instead of through the battery. The updated setup also introduced a more detailed EV fleet structure, retaining the street/prosumer split but adding fixed charging profiles and a separation between commuter and non-commuter fleets to reduce the overestimation of charging flexibility observed in the earlier approach. The new formulation explicitly represents additional flexibility drivers such as updated driving profiles, fixed charging shares, charger-to-vehicle ratios and vehicle-to-grid participation rates. Evidence for these changes is provided in the TYNDP 2026 EV modelling documentation and methodology material. </t>
  </si>
  <si>
    <t>Simulating accurate charging and discharging patterns accurately by 2026, Grid flexibility. </t>
  </si>
  <si>
    <t>8.6 </t>
  </si>
  <si>
    <t>Economic assessment </t>
  </si>
  <si>
    <t>A simplified method was developed using the concept of ‘periodic payment’ (PMT) and Annuity. However, it was finally decided that an economic assessment was out of scope within the performed simulations of this cycle.  </t>
  </si>
  <si>
    <t>In any case the Full Load Hours FLH [h] and Electricity and Hydrogen Price (EUR/MWh_el &amp; EUR/MWh_h2) , as part of the KPI Dashboard, allow to easily compute revenues together with the merit order – marginal costs of each technology modelled and would easily allow to assess the annuity of assets once these are compared with other economic inputs like CAPEX and FOM, WACC, hurdle rates. </t>
  </si>
  <si>
    <t>8.7 </t>
  </si>
  <si>
    <t>Methane pricing structure and formation </t>
  </si>
  <si>
    <t>The production of synthetic gases (SNG) is now subject to the marginal domestic hydrogen production cost. SNG import pricing has been determined following a marginal cost approach that includes the entire value chain required for producing and importing SNG. </t>
  </si>
  <si>
    <t>8.8 </t>
  </si>
  <si>
    <t>Ammonia import costs </t>
  </si>
  <si>
    <t>The full supply chain for ammonia imports has been considered for calculating the marginal cost of producing, shipping, importing and conversion (to H2) of ammonia (section XX). A split has been made between concrete projects which, when executed, are expected to be based on take-or-pay contracts (low marginal costs) and future ambitions, for which no take-or-pay contracts can be assumed (high marginal costs). Please note that shipped ammonia imports are used as proxy for all hydrogen carriers (mains: LOHC, LH2, Ammonia) </t>
  </si>
  <si>
    <t>8.9 </t>
  </si>
  <si>
    <t>Distinction in hydrogen usage </t>
  </si>
  <si>
    <t>Hydrogen demand for synfuel is being calculated considering the feedstock need for their production processes. However, methodologies used for synfuel imports vs domestic production still differ especially due to the difficulty faced when modelling H2 production dynamics in exporting countries.  The model considers the domestic production potential of synfuel, hydrogen prices and the availability of biogenic CO2. Hence, hydrogen consumption for domestic production of synfuels is an output of the model.  </t>
  </si>
  <si>
    <t>8.10 </t>
  </si>
  <si>
    <t>Flexibility of heat pumps </t>
  </si>
  <si>
    <t>Focus on this innovation was out of scope for the 2026 cycle timeframe due to schedule constraints and the prioritisation of core scenario deliverables. </t>
  </si>
  <si>
    <t>8.11 </t>
  </si>
  <si>
    <t>Modelling of E-fuels </t>
  </si>
  <si>
    <t>The model still assumes that e-fuels produced within the European Union can be transported freely across Single Market to meet domestic demand. Domestic production competes with imports to meet domestic demand. However, since reported domestic production capacities are lower than domestic demand for e-fuels a significant share of supply will need to be imported. Furthermore, domestic production is constrained by the availability of biogenic CO2 as well as the stated production capacity limits per country.  </t>
  </si>
  <si>
    <t>8.12 </t>
  </si>
  <si>
    <t>Higher granularity topology </t>
  </si>
  <si>
    <t>The higher granularity of the electricity modelling is outside of the scope of the scenario modelling exercise. Such higher granularity it is considered later within the electricity TYNDP in the so called ‘Identification of System Needs’(IoSN) phase. </t>
  </si>
  <si>
    <t>8.13 </t>
  </si>
  <si>
    <t>Improved modelling for prosumer demand </t>
  </si>
  <si>
    <t>Besides improved passenger EV modelling for prosumers (see EV modelling) modelling of PV and battery capacities behind the meter was implemented for several countries.  </t>
  </si>
  <si>
    <t>8.14 </t>
  </si>
  <si>
    <t>Consider peaking units as expansion candidates </t>
  </si>
  <si>
    <t>No expansion has been considered in this cycle. Therefore, no technology (thus also no peaking units) has been considered as expansion candidates in this cycle. </t>
  </si>
  <si>
    <t>Still a SoS loop is performed after the main simulations to ensure the adequacy of the scenarios. The capacity added in the SoS loop is assumed 100% available and technology agnostic (ie no specific choice of technology is made when adding ‘virtual capacity’ during the SoS loop)  </t>
  </si>
  <si>
    <t>8.15 </t>
  </si>
  <si>
    <t>Check on Remaining CO2 emission in 2050 </t>
  </si>
  <si>
    <t>The Carbon budget reported in section XX is investigating if emission reduction is on track in 2050. In this cycle the budget is done ex post the modelling for all scenarios. This process could be improved as described so the model is considering the budget and targets when running. But this has not been implemented in this cycle. </t>
  </si>
  <si>
    <t>8.16 </t>
  </si>
  <si>
    <t>Implementation of hybrid electrolyser plants </t>
  </si>
  <si>
    <t>Hybrid electrolyser plants have been successfully implemented as shared RES electrolyser into the model during the TYNDP 2026 cycle  </t>
  </si>
  <si>
    <t>8.17 </t>
  </si>
  <si>
    <t>Hydrogen imports and pipeline assessments </t>
  </si>
  <si>
    <t>A revised hydrogen pipeline import methodology reflecting the seasonal availability of renewable H2 production in exporting countries has been implemented (section XX).  </t>
  </si>
  <si>
    <t>8.18 </t>
  </si>
  <si>
    <t>Geographical correlation in hydrogen production </t>
  </si>
  <si>
    <t>The scenario results are not contradicting the stipulations of the Delegated Acts regarding geographic correlation of renewable electricity generation and hydrogen production. Hydrogen producer specific compliance cannot be captured by the modelling framework used for the scenarios since optimization models that minimize total system costs assume a system optimal behaviour of electricity generators and hydrogen producers.  </t>
  </si>
  <si>
    <t>Stakeholder Reference Group and other stakeholders’ proposals </t>
  </si>
  <si>
    <t>9.1 </t>
  </si>
  <si>
    <t>Synthetic fuels </t>
  </si>
  <si>
    <t>Methanol was considered as being modelled as shipping fuels. However, for simplicity ammonia was used as a proxy representing all synthetic fuel demand for the shipping industry. Methanol might be part of the demand since the demand is only referred to as liquid.      </t>
  </si>
  <si>
    <t>9.2 </t>
  </si>
  <si>
    <t>Climatic variability </t>
  </si>
  <si>
    <t>The key innovations implemented: 
1. Shift to PECDv4.2 (new database). The 2026 cycle explicitly adopts the updated Pan-European Climate Database (PECDv4.2), replacing the older PECD dataset used in TYNDP 2024. 
2. Climate change-aware future weather scenarios. The most significant methodological leap: Instead of selecting historical years to represent the future, TYNDP 2026 selects weather scenarios for specific target years (2030, 2035, 2040, 2050) that explicitly account for climate change trends. This moves from a retrospective to a prospective framing. 
3. Improved clustering algorithm: The methodology has changed the use of K-medoids to K-means clustering for greater representativeness. The new methodology used Cooling Degree Days and Heating Degree days as proxy for the demand variability metrics, this allowed to select weather scenarios required for the process early in time, before the demand profiles are generated using Demand Forecasting Tool. Also, Principle Component Analysis has been used within the new methodology, which allowed to use more variables for the selections, while decreasing the computational burden.  
4. Multi-target-year specific selection. Whereas within the 2024 cycle selected 3 climatic years selected were applicable across time horizons, TYNDP 2026 performs target-year-specific selection (separate sets for 2030, 2035, 2040, 2050), better reflecting the different climate and system conditions at each horizon.</t>
  </si>
  <si>
    <t>9.3 </t>
  </si>
  <si>
    <t>Industrial applications </t>
  </si>
  <si>
    <t>The National Trends scenario (NT+) reflects national plans on the industrial transformations required to meet 2030 targets and long-term climate goals. In general, industrial transformations are not part of the modelling exercise. One of the exceptions is synfuel production, since it is coupling hydrogen with final demand for hydrocarbons. The model defines the operational levels of domestic production required to meet the targets and its competitiveness to alternative supply routes. Hence, considering the transformation needs for this sector. </t>
  </si>
  <si>
    <t>9.4 </t>
  </si>
  <si>
    <t>Sector-specific modelling </t>
  </si>
  <si>
    <r>
      <t>Sector coupling is implemented in the H2 and e modelling, explicit modelling of hybrid heat pumps as well as transport modelling of passenger EVs.</t>
    </r>
    <r>
      <rPr>
        <sz val="11"/>
        <rFont val="WordVisiCarriageReturn_MSFontSe"/>
        <charset val="1"/>
      </rPr>
      <t> 
 </t>
    </r>
    <r>
      <rPr>
        <sz val="11"/>
        <rFont val="Calibri"/>
        <family val="2"/>
        <charset val="238"/>
      </rPr>
      <t xml:space="preserve">
The hydrogen system's split into Z1 and Z2 does not represent an explicit sectoral split. Instead, it serves to isolate grey hydrogen in Zone 1, to ensure that the Zone 2 hydrogen market contains only low-carbon hydrogen (green, blue). However, it is assumed that grey hydrogen is used primarily in industrial clusters. </t>
    </r>
  </si>
  <si>
    <t>9.5 </t>
  </si>
  <si>
    <t>EV modelling techniques </t>
  </si>
  <si>
    <t>A taskforce was installed to assess the passenger EV modelling. For details see 8.5. </t>
  </si>
  <si>
    <t>9.6 </t>
  </si>
  <si>
    <t>District heating </t>
  </si>
  <si>
    <r>
      <t>In the 2026 cycle district heating technologies and efficiencies was collected from the TSOs in the 2</t>
    </r>
    <r>
      <rPr>
        <vertAlign val="superscript"/>
        <sz val="8.5"/>
        <rFont val="Calibri"/>
        <family val="2"/>
        <charset val="238"/>
      </rPr>
      <t>nd</t>
    </r>
    <r>
      <rPr>
        <sz val="11"/>
        <rFont val="Calibri"/>
        <family val="2"/>
        <charset val="238"/>
      </rPr>
      <t> data collection. However, setting up a dedicated tool and working group was considered out of scope in this cycle.  </t>
    </r>
  </si>
  <si>
    <t>9.7 </t>
  </si>
  <si>
    <t>Liquefied hydrogen </t>
  </si>
  <si>
    <t>For most import projects and future ambitions it is not yet clear in what form hydrogen will be imported. Main candidates are ammonia, LH2, or LOHC, as also specified in https://www.entsog.eu/tyndp#entsog-ten-year-network-development-plan-2024, Annex A, please refer to column N. Based on these input data no clear split could be made between these carriers. Therefor only Ammonia has been modelled, but with the understanding that Ammonia is representing all possible carriers.  </t>
  </si>
  <si>
    <t>9.8 </t>
  </si>
  <si>
    <t>H2 import quotas </t>
  </si>
  <si>
    <t>An H2 import quota is only specified for the year 2030 by RePOWER EU. Despite the improvement of H2 import methodologies (section XX/innovations 8.8 and 8.17), for modelling technical reasons the import of H2 in 2030 was limited to ~27% compared to ~73% renewable hydrogen produced in the EU, thus not achieving the 50/50 split as specified in RePOWER EU. This was basically due to an oversupply of (renewable) energy compared to demand.  </t>
  </si>
  <si>
    <t>9.9 </t>
  </si>
  <si>
    <t>Electric heat pumps </t>
  </si>
  <si>
    <t>Hybrid heat pumps are modelled in Plexos, electric heat pumps not. </t>
  </si>
  <si>
    <t>9.10 </t>
  </si>
  <si>
    <t>Optimisation across energy sectors </t>
  </si>
  <si>
    <t>H2, electricity and hybrid heat pumps are modelled in Plexos and allow for sector coupling.  </t>
  </si>
  <si>
    <t>9.11 </t>
  </si>
  <si>
    <t>Transmission system losses </t>
  </si>
  <si>
    <t>An update/check of the statistics related to transmission losses has been performed during the data collection &amp; data quality process within this cycle. </t>
  </si>
  <si>
    <t>9.12 </t>
  </si>
  <si>
    <t>Additional hydrogen production pathways </t>
  </si>
  <si>
    <t>Pyrolysis was the only hydrogen production pathway added in the 2026 cycle since data for expected capacities was reported by 2 countries. No other additional hydrogen production pathway has been reported for any of the countries covered by the scenarios. The maturity of other H2 production technologies seems not far enough to be considered by the TSOs   </t>
  </si>
  <si>
    <t>9.13 </t>
  </si>
  <si>
    <t>Flexibility in modelling </t>
  </si>
  <si>
    <t xml:space="preserve">The modelling of flexibility is continuously revised within each cycle. 
Regarding the electricity market, the modelling was improved /refined, when possible, between the different end‑use technologies and for modelling demand‑side flexibility. Flexibility from electric vehicles, heat pumps, electric boilers, residential batteries and other electrified end uses is considered based on technology‑specific characteristics such as load profiles, charging or thermal storage possibilities and constraints, and aggregation potentials. These improvements aim to reflect as realistic as possible how various technologies can provide short‑term and medium‑term flexibility. The modelling strikes a balance between optimistic and conservative assumptions regarding flexibility.  
Eg a new data collection was launched to revise the assumptions regarding i) split of Passenger EVs between home and street charging; ii) Home and street charging EVs are split into fixed and flexible EVs; iii) Flexible Charging EVs are split into V2G and non-V2G EVs. 
For some countries prosumer nodes a battery dispatch calculation was performed before the Plexos modelling to optimize the behavior of batteries (and PV) behind the meter.  
On the hydrogen side, the ability of different supply, demand and infrastructure resources to offer flexibility has been reviewed and adjusted. The flexibility of ICs, non-EU import infrastructure, SMR and synfuel production has been reduced to better reflect technical and operational limits.  </t>
  </si>
  <si>
    <t>9.14 </t>
  </si>
  <si>
    <t>Price setting for hydrogen </t>
  </si>
  <si>
    <t xml:space="preserve">For Imported hydrogen (both piped and shipped),two different marginal costs bands are used. 
Concrete projects in an emerging market will only be economic feasible when an underlying take-or-pay contract is in place. Therefore, the Long Term Contract (LTC) band has been defined, characterized in a dispatch model by a low marginal cost (due to the take-or-pay character) and relatively low flexibility in production. 
Additional to LTC contracts, import infrastructure will be designed to cope with additional, more flexible, supplies. These supplies  are modeled with high marginal costs, covering full production and transportation costs. In case of ammonia imports, all additional import potentials that cannot be imported by currently reported terminal capacities are included with the high marginal costs in the SOS runs..  
For hydrogen produced in the  marginal hydrogen production costs are being considered. In case of electrolysers, these costs include at least water and operational costs. If connected to the e-market node, also the corresponding marginal electricity costs are considered. The marginal hydrogen cost to meet demand is determined for each hour of the year considering all available hydrogen sources available to each of the domestic hydrogen nodes. Marginal cost differences across countries and regions are the caused by limitations of IC capacities and their operational characteristics. </t>
  </si>
  <si>
    <t>9.15 </t>
  </si>
  <si>
    <t>Sensitivity to commodity prices </t>
  </si>
  <si>
    <t xml:space="preserve">A sensitivity exercise regarding commodity prices would have a limited reach due to the nature of the assumptions made in the model.  
For the Economic Variants preparation, a sensitivity on the commodity prices was performed using a range of +/-10%. In this sensitivity only a minor change in the merit order happened, making the “lignite new” units 0.1 EUR/MWh more expensive than the “Gas OCGT new” ones. This reflects the expected behaviour of the possible sensitivities: the merit order for the thermal generation units will change depending on the specific emissions factor and the commodity prices. </t>
  </si>
  <si>
    <t>9.16 </t>
  </si>
  <si>
    <t>Inclusion of emerging technologies </t>
  </si>
  <si>
    <t>9.17 a </t>
  </si>
  <si>
    <t>Out of scope innovation: Carbon capture and utilisation </t>
  </si>
  <si>
    <r>
      <t>CCS and CCUS has in this scenario cycle been collected from TSOs an added ex post to the carbon budget. Including these technologies in the model would require a lot of work and are considered out of scope in this cycle. </t>
    </r>
    <r>
      <rPr>
        <sz val="11"/>
        <rFont val="WordVisiCarriageReturn_MSFontSe"/>
        <charset val="1"/>
      </rPr>
      <t> </t>
    </r>
    <r>
      <rPr>
        <sz val="11"/>
        <rFont val="Calibri"/>
        <family val="2"/>
        <charset val="238"/>
      </rPr>
      <t xml:space="preserve">
The electricity consumption of CCS facilities not attached to power plants was collected in a 2</t>
    </r>
    <r>
      <rPr>
        <vertAlign val="superscript"/>
        <sz val="8.5"/>
        <rFont val="Calibri"/>
        <family val="2"/>
        <charset val="238"/>
      </rPr>
      <t>nd</t>
    </r>
    <r>
      <rPr>
        <sz val="11"/>
        <rFont val="Calibri"/>
        <family val="2"/>
        <charset val="238"/>
      </rPr>
      <t> data collection.</t>
    </r>
    <r>
      <rPr>
        <sz val="11"/>
        <rFont val="WordVisiCarriageReturn_MSFontSe"/>
        <charset val="1"/>
      </rPr>
      <t> </t>
    </r>
    <r>
      <rPr>
        <sz val="11"/>
        <rFont val="Calibri"/>
        <family val="2"/>
        <charset val="238"/>
      </rPr>
      <t xml:space="preserve">
CCS energy consumption in power plants is considered in the Plexos model via the power plants efficiencies. </t>
    </r>
  </si>
  <si>
    <t>9.17 b  </t>
  </si>
  <si>
    <t>Out of scope innovation: Innovative grid technologies </t>
  </si>
  <si>
    <t>The scenario models use net transfer capacities (NTCs) to represent the bottlenecks of the electric grid and do not consider static or dynamic grid modelling. Thus, Dynamic Line Rating and Power Flow Control are out of scope of this exercise. </t>
  </si>
  <si>
    <t>Recital</t>
  </si>
  <si>
    <t>Criteria</t>
  </si>
  <si>
    <t>How the criteria are met/where to find evidence</t>
  </si>
  <si>
    <t>16</t>
  </si>
  <si>
    <t>Biennial publication frequency</t>
  </si>
  <si>
    <t>Criterion met</t>
  </si>
  <si>
    <t>17</t>
  </si>
  <si>
    <t>Scenario timing is not fixed, but TEN‑E regulation implies a six‑month review and six‑month reporting cycle</t>
  </si>
  <si>
    <t>For information only – no actions required for this recital.</t>
  </si>
  <si>
    <t>18</t>
  </si>
  <si>
    <t>Scenario expected to be delivered by the end of odd-numbered years with scrutiny period for member states, Commission and ACER of six months.</t>
  </si>
  <si>
    <t>In the case of TYNDP 2026 scenarios, the delivery occurred later than planned. This delay was driven by justified process and methodology considerations. These steps were necessary to ensure consistency, robustness and alignment with the ACER Framework Guidelines. Despite the adjusted timeline, the process preserves the principles of transparency underpinning the TYNDP.</t>
  </si>
  <si>
    <t>19</t>
  </si>
  <si>
    <t>Identify and propose, together with SRG, a cut-off date until when adopted energy and climate policies should be taken into account by ENTSOs, agreed with Commission and ACER.</t>
  </si>
  <si>
    <t xml:space="preserve">The cut-off date was set to 24 December 2024 and communicated to the SRG. </t>
  </si>
  <si>
    <t>20</t>
  </si>
  <si>
    <t>Draft National Energy and Climate Plans (NECPs), taken into account in the scenario preparation to the extent possible.</t>
  </si>
  <si>
    <t>Most up-to-date data available at the time implemented, reflecting latest updated National Energy and Climate Plans (NECPs) included: final updated NECPs as of May 2025.</t>
  </si>
  <si>
    <t>21</t>
  </si>
  <si>
    <t>Storylines process separated and preceding the scenario preparation process, remaining applicable for more editions of the TYNDP scenarios, without restricting possibility for storylines to evolve.</t>
  </si>
  <si>
    <t>For TYNDP 2026 scenario cycle National Trend + (NT +) was approved to be modelled as central scenario, thus following NT +’s storyline. Evolution of storylines did not apply.</t>
  </si>
  <si>
    <t>22</t>
  </si>
  <si>
    <t>Prepare living roadmap document, detailing planned changes and larger innovations to be implemented for newly started and future scenarios cycles; invite feedback from stakeholders.</t>
  </si>
  <si>
    <t>Innovation Roadmap published in February 2025 and implementation in 2026 cycle summarised in Scenarios Report chapter. SRG provided potential innovation to be included in roadmap. Feedback on first published edition was provided via public consultations period June-July 2025.</t>
  </si>
  <si>
    <t>23</t>
  </si>
  <si>
    <t>Scenarios shall comply with European Union’s 2030 targets for energy and climate and 2050 climate neutrality objective and any adopted updates of EU’s concerned policies. Scenarios shall also consider NECPs and shall consider latest European Commission scenarios</t>
  </si>
  <si>
    <t>NT + is NECP-based scenario, whereas gap between sum of EU 27 NECPs (and data collected) and EC targets, was closed utilising gap filling methodology. 2050 climate neutrality objective as centre point in NT +. A benchmark is done against the EC scenario.</t>
  </si>
  <si>
    <t>24</t>
  </si>
  <si>
    <t>Details how specific assumptions are included in each time horizons</t>
  </si>
  <si>
    <t xml:space="preserve">for more details see Scenario Methodology report chapters covering the topics: EE1 on supply side, doc, EE1 on demand side; Level of flexibility (such as DSR); Offshore wind generation; Energy storage; Sector integration, Consideration of regional differences (e.g. in technology cost efficiency of wind and solar between North and South,..  </t>
  </si>
  <si>
    <t>25</t>
  </si>
  <si>
    <t>Analysis how the considered EU targets are achieved, including sufficient information about GHG from the energy sector and carbon budget</t>
  </si>
  <si>
    <t>see Scenario report, chapter 10 Compliance with the 2030 European energy and climate targets and carbon neutrality in 2050</t>
  </si>
  <si>
    <t>26</t>
  </si>
  <si>
    <t>Take into account up-to-date information on observed changes in energy sector due to climate change</t>
  </si>
  <si>
    <t>Weather year concept implemented, see Scenario Methodology report, chapter 7 Weather Year Selection and Annex III.  Regular robust internal data quality process implemented</t>
  </si>
  <si>
    <t>27</t>
  </si>
  <si>
    <t>Qualitative assessment of how scenarios would be impacted by uncertainty around main selected assumptions and drivers</t>
  </si>
  <si>
    <t>see Scenario report, chapter 9.3 Known limitations and interpretation context, chapter 9.2 sub-chapter Hydrogen supply variant analysis</t>
  </si>
  <si>
    <t>28</t>
  </si>
  <si>
    <t>Stability – choice of storylines do not necessarily deviate from one TYNDP cycle to another one</t>
  </si>
  <si>
    <t>For the TYNDP 2026 cycle existing NT+ storyline was applied</t>
  </si>
  <si>
    <t>Agility – adaptation of the changes (up-to-date assumptions and data) while stability in terms of direction</t>
  </si>
  <si>
    <t>Regular robust internal data quality process implemented, for scenario framework see Scenario report, chapter 4 TYNDP 2026 Scenario Framework, Annex I</t>
  </si>
  <si>
    <t>29</t>
  </si>
  <si>
    <t>Unexpected disruptions require fast update process to keep scenario assumptions meaningful</t>
  </si>
  <si>
    <t>For information only – no action required for this recital.</t>
  </si>
  <si>
    <t>30</t>
  </si>
  <si>
    <t>Scenarios shall build on feasible and broadly supported assumptions on energy supply and demand most probably through bottom-up of consultation and validation at national level</t>
  </si>
  <si>
    <t>Methodology bottom-up data collection;  see Scenario Report, chapter 11 TSO Survey introduction and Annex I</t>
  </si>
  <si>
    <t>31</t>
  </si>
  <si>
    <t>Consideration of NECP, if up to date</t>
  </si>
  <si>
    <t>Final updated NECPs, as available in May 2025, taken in. Alignment of the data collected from TSOs with the NECP in the relevant carriers, see Scenario Report chapter 11 TSO survey introduction and Annex I</t>
  </si>
  <si>
    <t>32</t>
  </si>
  <si>
    <t>Stakeholder scrutiny of scenario inputs and assumptions</t>
  </si>
  <si>
    <t>Public consultation, SRG regular exchanges, ENTSOs-EC-ACER meetings, see Scenario report, chapter 6 How Stakeholder Engagement Shaped the Scenario, Annex V</t>
  </si>
  <si>
    <t>33</t>
  </si>
  <si>
    <t>Stability and comparability enhanced by building the scenarios around consistent time horizons</t>
  </si>
  <si>
    <t>Target years compatible with TYNDP 2024 cycle and EU climate target years: 2030, 2035, 2040, 2050</t>
  </si>
  <si>
    <t>34</t>
  </si>
  <si>
    <t>Stability of the scenarios across TYNDP cycles</t>
  </si>
  <si>
    <t>NT+ storyline continuously used into 2026 cycle. Central Scenario and economic variants to be applied in 2028 cycle.</t>
  </si>
  <si>
    <t>35</t>
  </si>
  <si>
    <t>Set of scenarios must be objective oriented and must cover the main uncertainties that affect network development, possible further sensitivity analysis</t>
  </si>
  <si>
    <t>Implemented, see Scenario Report, chapter 4 TYNDP 2026 Scenario Framework</t>
  </si>
  <si>
    <t>36</t>
  </si>
  <si>
    <t>For the short-term best estimate scenario based on the NECP is prepared</t>
  </si>
  <si>
    <t>TYNDP 2026 scenario framework founded on NECP-based best estimate scenario. see Scenario Report, chapter 4 TYNDP 2026 Scenario Framework</t>
  </si>
  <si>
    <t>37</t>
  </si>
  <si>
    <t>The set of mid-terms and long-term shall include the best estimate central scenario and contrasting “low” -economy and “high” -economy variants that serve as a stress-test of the central scenario</t>
  </si>
  <si>
    <t>TYNDP 2026 scenario framework founded on best estimate central scenario and contrasting low and high economic variants serving as stress tests to central scenario. see Scenario Report, chapter 4 TYNDP 2026 Scenario Framework</t>
  </si>
  <si>
    <t>38</t>
  </si>
  <si>
    <t>Possible additional, balanced scenarios, including storylines confirmed by SRG, for mid-term and long-term</t>
  </si>
  <si>
    <t>Thus far, possibility of adding additional scenarios has been touched upon by ENTSOs in 2026 development cycle.</t>
  </si>
  <si>
    <t>39</t>
  </si>
  <si>
    <t>Inputs are checked for consistency both internally within scenarios and between scenarios</t>
  </si>
  <si>
    <t>Regular robust internal data quality process implemented. see Scenario Methodology report, chapter 2.3. Core principles and assumptions guiding the methodological development</t>
  </si>
  <si>
    <t>40</t>
  </si>
  <si>
    <t>Consistency is maintained as much as possible between the TYNDP scenarios and inputs used for the ERAA</t>
  </si>
  <si>
    <t>Alignment of the data collected from TSOs with the ERAA in the relevant carriers, see Scenario Report, chapter 11 TSO Survey Introduction, Annex I</t>
  </si>
  <si>
    <t>41</t>
  </si>
  <si>
    <t>The development of the scenario shall follow as much as possible an open process to involve stakeholders, enabling broad participation</t>
  </si>
  <si>
    <t>Public consultation processes in June-July 2025, weekly SRG exchanges, ENTSOs-EC-ACER meetings. More in chapter 6 How stakeholder Engagement Shaped the Scenarios</t>
  </si>
  <si>
    <t>42</t>
  </si>
  <si>
    <t>Create Stakeholder Reference Group (SRG)</t>
  </si>
  <si>
    <t>SRG fully operational since autumn 2023.</t>
  </si>
  <si>
    <t>43</t>
  </si>
  <si>
    <t>SRG: Balanced representation of stakeholders in SRG, ENTSOs as observers and facilitators, ACER, European Commission, member state representatives, ESABCC as observers</t>
  </si>
  <si>
    <t>Balanced representation of stakeholders in SRG, but missing demand-side representative. ENTSOs observe and facilitate SRG activities through answerable weekly engagement, digital workspace and website hosting. ACER, European Commission, ESABCC are observers. Member state representatives not involved yet. Full members and observers list available on SRG website.</t>
  </si>
  <si>
    <t>44</t>
  </si>
  <si>
    <t>SRG: One SRG convenor to ensure non-discriminatory dialogue, manage meetings, take minutes. SRG to propose new members to ENTSOs and issue public members list</t>
  </si>
  <si>
    <t>Two elected SRG convenors and working group convenors facilitate SRG activities. Stakeholders apply for SRG member via SRG website. Timely updates of public members list.</t>
  </si>
  <si>
    <t>45</t>
  </si>
  <si>
    <t>SRG as independent body from ENTSOs</t>
  </si>
  <si>
    <t>ENTSOs respect SRG’s independence and act as facilitator of SRG-decided activities.</t>
  </si>
  <si>
    <t>46</t>
  </si>
  <si>
    <t>Publish a comprehensive process timeline and stakeholder engagement plan before starting the scenario-building cycle</t>
  </si>
  <si>
    <t>Process timeline and stakeholder engagement plan published on TYNDP 2026 Scenarios website.</t>
  </si>
  <si>
    <t>47</t>
  </si>
  <si>
    <t>Requirements put on process timelines, comprehensive stakeholder engagement plan</t>
  </si>
  <si>
    <t>Implemented, see TYNDP 2026 Scenarios website.</t>
  </si>
  <si>
    <t>48</t>
  </si>
  <si>
    <t>Comprehensive recording of all stakeholder interaction in Stakeholder Engagement Plan</t>
  </si>
  <si>
    <t>Implemented, see Stakeholder Engagement Plan and stakeholder engagement timeline published on TYNDP Scenarios 2026 website.</t>
  </si>
  <si>
    <t>49</t>
  </si>
  <si>
    <t>Record of all stakeholder interactions by ENTSOs</t>
  </si>
  <si>
    <t>Available upon request.</t>
  </si>
  <si>
    <t>50</t>
  </si>
  <si>
    <t>Clear communication about the assumptions and proper documentation of the inputs, assumptions, models and scenarios</t>
  </si>
  <si>
    <t>Implemented, see Scenario Report, chapter 2 Content of the Scenarios package</t>
  </si>
  <si>
    <t>51</t>
  </si>
  <si>
    <t>Adopt academic standards for the presentation of inputs, assumptions, models and final scenarios</t>
  </si>
  <si>
    <t>52</t>
  </si>
  <si>
    <t>ENTSOs must make available information adjusted to different stakeholder needs and capabilities, shall publish all data sets, qualitative assumptions and formal hypotheses in an appropriate and predefined format, they shall provide technical documentation of the tools and model used.</t>
  </si>
  <si>
    <t>53</t>
  </si>
  <si>
    <t>ENTSOs shall benchmark their scenarios with the most relevant external scenarios by providing a comparison of key inputs and outputs for the whole scenario time frame.</t>
  </si>
  <si>
    <t>Implemented, see Scenario Report, chapter 12 Benchmark</t>
  </si>
  <si>
    <t>54</t>
  </si>
  <si>
    <t>Based on comprehensive information and prepared impartially, non-discriminatory scenario development process. Independent SRG scrutiny of inputs, assumptions and methodologies proposed by ENTSOs</t>
  </si>
  <si>
    <t>Implemented. see Scenario report, chapter 6 How Stakeholder Engagement Shaped the Scenarios</t>
  </si>
  <si>
    <t>55</t>
  </si>
  <si>
    <t>SRG provides advice to ENTSOs covering main outcomes of discussions, reflecting majority views and minority views. Advice to be included in draft Scenario Report</t>
  </si>
  <si>
    <t>Implemented. Further information in SRG opinion.  see Scenario Report, chapter 6 How Stakeholder Engagement Shaped the Scenarios</t>
  </si>
  <si>
    <t>56</t>
  </si>
  <si>
    <t>ENTSOs seek further advice from energy and climate scientists and experts in case SRG cannot reach significant majority view</t>
  </si>
  <si>
    <t>Implemented.</t>
  </si>
  <si>
    <t>57</t>
  </si>
  <si>
    <t>SRG can request all information and documents to carry out its tasks; ENTSOs make available information without harming confidential information in line with legal requirements</t>
  </si>
  <si>
    <t>58</t>
  </si>
  <si>
    <t>ENTSOs responsible for inputs, assumptions and timely submission of draft Scenario Report, not bound by advice of SRG</t>
  </si>
  <si>
    <t>SRG advice must be recorded and published in line with transparency requirements established in Section 4 of TYNDP Scenario Guidelines</t>
  </si>
  <si>
    <t>59</t>
  </si>
  <si>
    <t>Quick update is meant to add agility to scenario-development process if last minute changes need to be made to at least one of main scenario assumptions</t>
  </si>
  <si>
    <t>Not required in 2026 cycle as following sequential recitals’ requirements were not made use of.</t>
  </si>
  <si>
    <t>60</t>
  </si>
  <si>
    <t>Sufficiently and unintended significant event must occur after cut-off date; quick-update process can be activated by European Commission or ACER, or proposal to activate by either of ENTSOs, SRG or ESABCC</t>
  </si>
  <si>
    <t>Not made use of</t>
  </si>
  <si>
    <t>61</t>
  </si>
  <si>
    <t>Activating entity provides list of assumptions to be re-assessed by ENTSOs, answered by ENTSOs within one month from receipt of activation note</t>
  </si>
  <si>
    <t>62</t>
  </si>
  <si>
    <t>SRG review proposed amendments; within three weeks provide non-binding recommendations to ENTSOs</t>
  </si>
  <si>
    <t>63</t>
  </si>
  <si>
    <t>ENTSOs decide on scenario adaptations, taking account of SRG’s recommendations; produce amended scenario(s) within three weeks after receiving non-binding SRG recommendations</t>
  </si>
  <si>
    <t>64</t>
  </si>
  <si>
    <t>Quick-update process performed on central scenario, unless time allows also adaption of its variants; clear outline of changes in Scenario report</t>
  </si>
  <si>
    <t>65</t>
  </si>
  <si>
    <t>Scenario update and process transparently explained in final Scenario Report</t>
  </si>
  <si>
    <t>66</t>
  </si>
  <si>
    <t>ENTSOs transparently report on how scenarios and development process ensure compliance with TYNDP Scenarios Guidelines; appropriately cover all criteria in Guidelines and integrated in Scenario Report</t>
  </si>
  <si>
    <t>Criterion met via fulfilment of requiremetns listed in chapters 2-6. of Framework Guidelines</t>
  </si>
  <si>
    <t>67</t>
  </si>
  <si>
    <t>After draft Scenario Report submission, SRG shall formulate advice on evaluation of development process and recommendations for improvements for next cycle; share advice with ACER and ENTSOs</t>
  </si>
  <si>
    <t>SRG formulated advice after draft Scenario Report submission, included in final Scenario Report, shared with ENTSOs, ACER, European Commission, member states.</t>
  </si>
  <si>
    <r>
      <t>Feedback item</t>
    </r>
    <r>
      <rPr>
        <sz val="11"/>
        <rFont val="Calibri"/>
        <family val="2"/>
      </rPr>
      <t> </t>
    </r>
  </si>
  <si>
    <r>
      <t>Solution implemented for 2026 TYNDP Scenario cycle</t>
    </r>
    <r>
      <rPr>
        <sz val="11"/>
        <rFont val="Calibri"/>
        <family val="2"/>
      </rPr>
      <t> </t>
    </r>
  </si>
  <si>
    <t>Continued usage of diverging scenarios </t>
  </si>
  <si>
    <t>Not applicable for 2026 cycle, only NT+ scenario + high and low economic variants are developed </t>
  </si>
  <si>
    <t>Unbalanced set of scenarios </t>
  </si>
  <si>
    <t>Not applicable for the 2026 cycle, only NT+ scenario + high and low economic variants are developed </t>
  </si>
  <si>
    <t>Late creation of the Stakeholder Reference Group </t>
  </si>
  <si>
    <t>SRG established and has worked during whole 2026 cycle, for more detail see chapter 6 How Stakeholder Engagement Shaped the Scenarios/annex II </t>
  </si>
  <si>
    <t>Unmet transparency standards </t>
  </si>
  <si>
    <t>Transparency requirements according to FG met, for more details see chapter 2 Content of the Scenario Package</t>
  </si>
  <si>
    <t>Significantly delayed delivery of draft TYNDP 2024 Scenarios Report </t>
  </si>
  <si>
    <t>Stil delay noted in the 2026 cycle, but impacts on ENTSOs TYNDPs deliveries mitigated </t>
  </si>
  <si>
    <t>Unclear alignment with policy targets and latest national data </t>
  </si>
  <si>
    <t>For more details on alignment of EU policy targets and latest national data See chapter 10 Compliance with 2030 European energy and climate targets and carbon neutrality in 2050</t>
  </si>
  <si>
    <t>Final demand (inc. T&amp;D losses, excl. pump storage)</t>
  </si>
  <si>
    <t>Share of renewable gases in the gas system, EU27 (TWh)</t>
  </si>
  <si>
    <t>TYNDP 2026 Scenarios - Scenario Report Graphs &amp; Corresponding Data</t>
  </si>
  <si>
    <t>EU27 Total Primary energy supply in TWh</t>
  </si>
  <si>
    <t>EU27 Total Primary energy supply share</t>
  </si>
  <si>
    <t>Share of fossil, low carbon and renewable energy in EU27 total primary energy supply</t>
  </si>
  <si>
    <t>Economic Variants vs NT Benchmark. Share of fossil, low carbon and renewable energy in EU27 total primary energy supply</t>
  </si>
  <si>
    <t xml:space="preserve">Contribution of key flexibility sources to electricity system balancing in the EU27 NT+ scenario. </t>
  </si>
  <si>
    <t>Hourly electricity system balance during a winter period with high electricity demand in the EU27</t>
  </si>
  <si>
    <t>Hourly electricity system balance during a prolonged period of low wind and solar generation in the EU27</t>
  </si>
  <si>
    <t>Hourly electricity system balance during a typical summer period in the EU27</t>
  </si>
  <si>
    <t>Evolution of total electricity demand in the EU27 under the National Trends+ (NT+) scenario and Economic Variants</t>
  </si>
  <si>
    <t>Overview of methane supply in the EU27 under the NT+ scenario</t>
  </si>
  <si>
    <t>Share of imported methane in total methane supply in the EU27 under the NT+ scenario</t>
  </si>
  <si>
    <t>Share of renewable methane in the methane grid in the EU27 under the NT+ scenario</t>
  </si>
  <si>
    <t xml:space="preserve">Hydrogen Supply grouped by Sources </t>
  </si>
  <si>
    <t>Households heating technologies, National Trends, EU27 (TWh)</t>
  </si>
  <si>
    <t>Heat pump</t>
  </si>
  <si>
    <t>Hybrid heat pump</t>
  </si>
  <si>
    <t>Gas boiler</t>
  </si>
  <si>
    <t>Hydrogen boiler</t>
  </si>
  <si>
    <t>District heating</t>
  </si>
  <si>
    <t>Other</t>
  </si>
  <si>
    <t>Households heating technologies, economic variants, EU27 (TWh)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</si>
</sst>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3" formatCode="_(* #,##0.00_);_(* \(#,##0.00\);_(* &quot;-&quot;??_);_(@_)"/>
    <numFmt numFmtId="164" formatCode="_-* #,##0.00_-;\-* #,##0.00_-;_-* &quot;-&quot;??_-;_-@_-"/>
    <numFmt numFmtId="165" formatCode="_-&quot;€&quot;* #,##0.00_-;\-&quot;€&quot;* #,##0.00_-;_-&quot;€&quot;* &quot;-&quot;??_-;_-@_-"/>
    <numFmt numFmtId="166" formatCode="_-* #,##0.00\ &quot;€&quot;_-;\-* #,##0.00\ &quot;€&quot;_-;_-* &quot;-&quot;??\ &quot;€&quot;_-;_-@_-"/>
    <numFmt numFmtId="167" formatCode="_-* #,##0_-;\-* #,##0_-;_-* &quot;-&quot;??_-;_-@_-"/>
    <numFmt numFmtId="168" formatCode="_-* #,##0.00\ _€_-;\-* #,##0.00\ _€_-;_-* &quot;-&quot;??\ _€_-;_-@_-"/>
    <numFmt numFmtId="169" formatCode="0.0"/>
    <numFmt numFmtId="170" formatCode="???,???.00"/>
    <numFmt numFmtId="171" formatCode="#,##0.0000"/>
    <numFmt numFmtId="172" formatCode="_-* #,##0.0_-;\-* #,##0.0_-;_-* &quot;-&quot;??_-;_-@_-"/>
    <numFmt numFmtId="173" formatCode="0.0%"/>
    <numFmt numFmtId="174" formatCode="General_)"/>
    <numFmt numFmtId="175" formatCode="#\ ##0"/>
    <numFmt numFmtId="176" formatCode="m/d/yy\ h:mm;@"/>
    <numFmt numFmtId="177" formatCode="#,##0.##########"/>
    <numFmt numFmtId="178" formatCode="#,##0.000"/>
    <numFmt numFmtId="179" formatCode="#,##0.0"/>
    <numFmt numFmtId="180" formatCode="0_ ;\-0\ "/>
  </numFmts>
  <fonts count="85">
    <font>
      <sz val="11"/>
      <color theme="1"/>
      <name val="Aptos Narrow"/>
      <family val="2"/>
      <scheme val="minor"/>
    </font>
    <font>
      <sz val="11"/>
      <color theme="1"/>
      <name val="Lato"/>
      <family val="2"/>
    </font>
    <font>
      <sz val="11"/>
      <color theme="1"/>
      <name val="Aptos Narrow"/>
      <family val="2"/>
      <scheme val="minor"/>
    </font>
    <font>
      <sz val="11"/>
      <color rgb="FFFF0000"/>
      <name val="Aptos Narrow"/>
      <family val="2"/>
      <scheme val="minor"/>
    </font>
    <font>
      <b/>
      <sz val="11"/>
      <color theme="1"/>
      <name val="Aptos Narrow"/>
      <family val="2"/>
      <scheme val="minor"/>
    </font>
    <font>
      <i/>
      <sz val="11"/>
      <color theme="1"/>
      <name val="Aptos Narrow"/>
      <family val="2"/>
      <scheme val="minor"/>
    </font>
    <font>
      <sz val="11"/>
      <name val="Aptos Narrow"/>
      <family val="2"/>
      <scheme val="minor"/>
    </font>
    <font>
      <sz val="10"/>
      <color rgb="FF000000"/>
      <name val="Arial"/>
      <family val="2"/>
    </font>
    <font>
      <sz val="10"/>
      <name val="Arial"/>
      <family val="2"/>
    </font>
    <font>
      <sz val="11"/>
      <name val="Arial"/>
      <family val="2"/>
      <charset val="238"/>
    </font>
    <font>
      <sz val="11"/>
      <color rgb="FF000000"/>
      <name val="Aptos Narrow"/>
      <family val="2"/>
      <charset val="238"/>
    </font>
    <font>
      <sz val="11"/>
      <color theme="1"/>
      <name val="Aptos Narrow"/>
      <family val="2"/>
      <charset val="1"/>
      <scheme val="minor"/>
    </font>
    <font>
      <u/>
      <sz val="11"/>
      <color theme="10"/>
      <name val="Aptos Narrow"/>
      <family val="2"/>
      <scheme val="minor"/>
    </font>
    <font>
      <sz val="11"/>
      <name val="Calibri"/>
      <family val="2"/>
    </font>
    <font>
      <sz val="8"/>
      <name val="Arial"/>
      <family val="2"/>
      <charset val="161"/>
    </font>
    <font>
      <sz val="8"/>
      <name val="Arial"/>
      <family val="2"/>
    </font>
    <font>
      <sz val="10"/>
      <name val="Arial"/>
      <family val="2"/>
      <charset val="161"/>
    </font>
    <font>
      <u/>
      <sz val="10"/>
      <color theme="10"/>
      <name val="Arial"/>
      <family val="2"/>
    </font>
    <font>
      <sz val="9"/>
      <name val="Times New Roman"/>
      <family val="1"/>
    </font>
    <font>
      <b/>
      <sz val="9"/>
      <name val="Times New Roman"/>
      <family val="1"/>
    </font>
    <font>
      <b/>
      <sz val="12"/>
      <name val="Times New Roman"/>
      <family val="1"/>
    </font>
    <font>
      <sz val="9"/>
      <name val="Arial"/>
      <family val="2"/>
    </font>
    <font>
      <sz val="8"/>
      <name val="Helvetica"/>
    </font>
    <font>
      <b/>
      <sz val="12"/>
      <color indexed="10"/>
      <name val="Arial"/>
      <family val="2"/>
    </font>
    <font>
      <sz val="9"/>
      <color theme="1"/>
      <name val="Aptos Narrow"/>
      <family val="2"/>
      <scheme val="minor"/>
    </font>
    <font>
      <sz val="12"/>
      <color theme="1"/>
      <name val="Aptos Narrow"/>
      <family val="2"/>
      <scheme val="minor"/>
    </font>
    <font>
      <sz val="11"/>
      <color rgb="FF000000"/>
      <name val="Aptos Narrow"/>
      <family val="2"/>
    </font>
    <font>
      <sz val="11"/>
      <color theme="1"/>
      <name val="Lato"/>
      <family val="2"/>
    </font>
    <font>
      <sz val="11"/>
      <color rgb="FF000000"/>
      <name val="Lato"/>
      <family val="2"/>
    </font>
    <font>
      <b/>
      <sz val="11"/>
      <color rgb="FF000000"/>
      <name val="Aptos Narrow"/>
      <family val="2"/>
    </font>
    <font>
      <sz val="11"/>
      <color rgb="FF92D050"/>
      <name val="Lato"/>
      <family val="2"/>
    </font>
    <font>
      <b/>
      <sz val="11"/>
      <name val="Calibri"/>
      <family val="2"/>
      <charset val="238"/>
    </font>
    <font>
      <sz val="11"/>
      <name val="Calibri"/>
      <family val="2"/>
      <charset val="238"/>
    </font>
    <font>
      <vertAlign val="superscript"/>
      <sz val="8.5"/>
      <name val="Calibri"/>
      <family val="2"/>
      <charset val="238"/>
    </font>
    <font>
      <sz val="11"/>
      <color rgb="FFFFFFFF"/>
      <name val="Calibri"/>
      <family val="2"/>
      <charset val="238"/>
    </font>
    <font>
      <sz val="11"/>
      <name val="WordVisiCarriageReturn_MSFontSe"/>
      <charset val="1"/>
    </font>
    <font>
      <sz val="10"/>
      <name val="Verdana"/>
      <family val="2"/>
      <charset val="238"/>
    </font>
    <font>
      <sz val="11"/>
      <color rgb="FF000000"/>
      <name val="Calibri"/>
      <family val="2"/>
      <charset val="1"/>
    </font>
    <font>
      <sz val="11"/>
      <color theme="1"/>
      <name val="Calibri"/>
      <family val="2"/>
      <charset val="1"/>
    </font>
    <font>
      <b/>
      <sz val="11"/>
      <color rgb="FF000000"/>
      <name val="Calibri"/>
      <family val="2"/>
      <charset val="1"/>
    </font>
    <font>
      <b/>
      <sz val="11"/>
      <name val="Calibri"/>
      <family val="2"/>
    </font>
    <font>
      <i/>
      <sz val="11"/>
      <color rgb="FF000000"/>
      <name val="Aptos Narrow"/>
      <family val="2"/>
    </font>
    <font>
      <sz val="11"/>
      <color rgb="FF000000"/>
      <name val="Aptos Narrow"/>
      <family val="2"/>
      <scheme val="minor"/>
    </font>
    <font>
      <b/>
      <sz val="11"/>
      <color rgb="FF000000"/>
      <name val="Lato"/>
      <family val="2"/>
    </font>
    <font>
      <b/>
      <sz val="11"/>
      <color theme="1"/>
      <name val="Lato"/>
      <family val="2"/>
    </font>
    <font>
      <b/>
      <sz val="12"/>
      <color rgb="FF000000"/>
      <name val="Calibri"/>
      <family val="2"/>
    </font>
    <font>
      <b/>
      <sz val="11"/>
      <color rgb="FF000000"/>
      <name val="Calibri"/>
      <family val="2"/>
    </font>
    <font>
      <b/>
      <sz val="15"/>
      <color rgb="FF000000"/>
      <name val="Calibri"/>
      <family val="2"/>
    </font>
    <font>
      <sz val="11"/>
      <color rgb="FF000000"/>
      <name val="Calibri"/>
      <family val="2"/>
    </font>
    <font>
      <b/>
      <sz val="11"/>
      <color rgb="FFFFFFFF"/>
      <name val="Calibri"/>
      <family val="2"/>
    </font>
    <font>
      <b/>
      <sz val="11"/>
      <color rgb="FF000000"/>
      <name val="Calibri"/>
      <family val="2"/>
      <charset val="238"/>
    </font>
    <font>
      <b/>
      <i/>
      <sz val="11"/>
      <color rgb="FF000000"/>
      <name val="Calibri"/>
      <family val="2"/>
    </font>
    <font>
      <b/>
      <sz val="11"/>
      <color theme="0"/>
      <name val="Aptos Narrow"/>
      <family val="2"/>
      <scheme val="minor"/>
    </font>
    <font>
      <b/>
      <sz val="11"/>
      <color theme="1"/>
      <name val="Aptos Narrow"/>
      <family val="2"/>
      <charset val="238"/>
      <scheme val="minor"/>
    </font>
    <font>
      <sz val="11"/>
      <color rgb="FF000000"/>
      <name val="Calibri"/>
      <family val="2"/>
      <charset val="238"/>
    </font>
    <font>
      <sz val="11"/>
      <color rgb="FF242424"/>
      <name val="Aptos Narrow"/>
      <family val="2"/>
    </font>
    <font>
      <i/>
      <sz val="10"/>
      <name val="Aptos Narrow"/>
      <family val="2"/>
      <scheme val="minor"/>
    </font>
    <font>
      <i/>
      <sz val="10"/>
      <color theme="1"/>
      <name val="Aptos Narrow"/>
      <family val="2"/>
      <scheme val="minor"/>
    </font>
    <font>
      <i/>
      <sz val="8"/>
      <name val="Arial"/>
      <family val="2"/>
    </font>
    <font>
      <b/>
      <sz val="8"/>
      <name val="Arial"/>
      <family val="2"/>
    </font>
    <font>
      <sz val="10"/>
      <color theme="1"/>
      <name val="Aptos Narrow"/>
      <family val="2"/>
      <scheme val="minor"/>
    </font>
    <font>
      <b/>
      <sz val="10"/>
      <color theme="1"/>
      <name val="Aptos Narrow"/>
      <family val="2"/>
      <scheme val="minor"/>
    </font>
    <font>
      <sz val="10"/>
      <color rgb="FFFF0000"/>
      <name val="Aptos Narrow"/>
      <family val="2"/>
      <scheme val="minor"/>
    </font>
    <font>
      <sz val="11"/>
      <color theme="1"/>
      <name val="Calibri"/>
      <family val="2"/>
    </font>
    <font>
      <sz val="12"/>
      <color rgb="FF292A2E"/>
      <name val="Calibri"/>
      <family val="2"/>
    </font>
    <font>
      <sz val="11"/>
      <color theme="1"/>
      <name val="Segoe UI"/>
      <family val="2"/>
    </font>
    <font>
      <sz val="14"/>
      <color rgb="FF595959"/>
      <name val="Aptos Narrow"/>
      <family val="2"/>
      <scheme val="minor"/>
    </font>
    <font>
      <sz val="11"/>
      <name val="Arial"/>
      <family val="2"/>
    </font>
    <font>
      <sz val="10"/>
      <name val="Aptos Narrow"/>
      <family val="2"/>
      <scheme val="minor"/>
    </font>
    <font>
      <b/>
      <sz val="11"/>
      <color rgb="FF000000"/>
      <name val="Aptos Narrow"/>
      <family val="2"/>
      <scheme val="minor"/>
    </font>
    <font>
      <b/>
      <sz val="10"/>
      <color theme="1"/>
      <name val="Arial"/>
      <family val="2"/>
      <charset val="238"/>
    </font>
    <font>
      <b/>
      <sz val="10"/>
      <color indexed="9"/>
      <name val="Arial"/>
      <family val="2"/>
      <charset val="238"/>
    </font>
    <font>
      <b/>
      <sz val="10"/>
      <name val="Arial"/>
      <family val="2"/>
      <charset val="238"/>
    </font>
    <font>
      <sz val="10"/>
      <name val="Arial"/>
      <family val="2"/>
      <charset val="238"/>
    </font>
    <font>
      <i/>
      <sz val="10"/>
      <color theme="1"/>
      <name val="Arial"/>
      <family val="2"/>
      <charset val="238"/>
    </font>
    <font>
      <i/>
      <sz val="11"/>
      <color rgb="FF000000"/>
      <name val="Calibri"/>
      <family val="2"/>
      <charset val="238"/>
    </font>
    <font>
      <i/>
      <sz val="11"/>
      <name val="Aptos Narrow"/>
      <family val="2"/>
      <scheme val="minor"/>
    </font>
    <font>
      <b/>
      <sz val="11"/>
      <name val="Aptos Narrow"/>
      <family val="2"/>
      <charset val="238"/>
      <scheme val="minor"/>
    </font>
    <font>
      <sz val="11"/>
      <name val="Aptos Narrow"/>
      <family val="2"/>
      <charset val="238"/>
      <scheme val="minor"/>
    </font>
    <font>
      <sz val="11"/>
      <color theme="1"/>
      <name val="Lato"/>
      <family val="2"/>
    </font>
    <font>
      <sz val="11"/>
      <color rgb="FF000000"/>
      <name val="Roboto"/>
    </font>
    <font>
      <i/>
      <sz val="11"/>
      <color rgb="FF000000"/>
      <name val="Calibri"/>
      <family val="2"/>
    </font>
    <font>
      <sz val="11"/>
      <color rgb="FF000000"/>
      <name val="Calibri"/>
      <charset val="238"/>
    </font>
    <font>
      <sz val="11"/>
      <color rgb="FF000000"/>
      <name val="Calibri"/>
    </font>
    <font>
      <b/>
      <sz val="15"/>
      <color theme="3"/>
      <name val="Aptos Narrow"/>
      <family val="2"/>
      <scheme val="minor"/>
    </font>
  </fonts>
  <fills count="22">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D9E1F2"/>
        <bgColor rgb="FF000000"/>
      </patternFill>
    </fill>
    <fill>
      <patternFill patternType="solid">
        <fgColor rgb="FFFFFFCC"/>
      </patternFill>
    </fill>
    <fill>
      <patternFill patternType="solid">
        <fgColor indexed="22"/>
        <bgColor indexed="64"/>
      </patternFill>
    </fill>
    <fill>
      <patternFill patternType="darkTrellis"/>
    </fill>
    <fill>
      <patternFill patternType="solid">
        <fgColor rgb="FF1F497D"/>
        <bgColor indexed="64"/>
      </patternFill>
    </fill>
    <fill>
      <patternFill patternType="solid">
        <fgColor theme="4" tint="0.79998168889431442"/>
        <bgColor theme="4" tint="0.79998168889431442"/>
      </patternFill>
    </fill>
    <fill>
      <patternFill patternType="solid">
        <fgColor rgb="FF000000"/>
        <bgColor rgb="FF000000"/>
      </patternFill>
    </fill>
    <fill>
      <patternFill patternType="solid">
        <fgColor rgb="FF00B0F0"/>
        <bgColor rgb="FF000000"/>
      </patternFill>
    </fill>
    <fill>
      <patternFill patternType="solid">
        <fgColor theme="1"/>
        <bgColor indexed="64"/>
      </patternFill>
    </fill>
    <fill>
      <patternFill patternType="solid">
        <fgColor rgb="FF00B0F0"/>
        <bgColor indexed="64"/>
      </patternFill>
    </fill>
    <fill>
      <patternFill patternType="solid">
        <fgColor theme="0"/>
        <bgColor indexed="8"/>
      </patternFill>
    </fill>
    <fill>
      <patternFill patternType="solid">
        <fgColor theme="4" tint="0.79998168889431442"/>
        <bgColor indexed="64"/>
      </patternFill>
    </fill>
    <fill>
      <patternFill patternType="solid">
        <fgColor rgb="FFC0E6F5"/>
        <bgColor rgb="FFC0E6F5"/>
      </patternFill>
    </fill>
    <fill>
      <patternFill patternType="solid">
        <fgColor rgb="FFFFFFFF"/>
        <bgColor rgb="FF000000"/>
      </patternFill>
    </fill>
    <fill>
      <patternFill patternType="solid">
        <fgColor rgb="FF4669AF"/>
      </patternFill>
    </fill>
    <fill>
      <patternFill patternType="solid">
        <fgColor rgb="FFDCE6F1"/>
      </patternFill>
    </fill>
    <fill>
      <patternFill patternType="solid">
        <fgColor rgb="FFF6F6F6"/>
      </patternFill>
    </fill>
    <fill>
      <patternFill patternType="solid">
        <fgColor rgb="FFE7E6E6"/>
        <bgColor rgb="FF000000"/>
      </patternFill>
    </fill>
  </fills>
  <borders count="10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rgb="FFB2B2B2"/>
      </left>
      <right style="thin">
        <color rgb="FFB2B2B2"/>
      </right>
      <top style="thin">
        <color rgb="FFB2B2B2"/>
      </top>
      <bottom style="thin">
        <color rgb="FFB2B2B2"/>
      </bottom>
      <diagonal/>
    </border>
    <border>
      <left style="medium">
        <color indexed="64"/>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style="thin">
        <color theme="4" tint="0.39997558519241921"/>
      </bottom>
      <diagonal/>
    </border>
    <border>
      <left style="thin">
        <color indexed="64"/>
      </left>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indexed="64"/>
      </top>
      <bottom style="thin">
        <color indexed="64"/>
      </bottom>
      <diagonal/>
    </border>
    <border>
      <left/>
      <right style="hair">
        <color indexed="64"/>
      </right>
      <top/>
      <bottom/>
      <diagonal/>
    </border>
    <border>
      <left style="thin">
        <color theme="0"/>
      </left>
      <right style="thin">
        <color indexed="64"/>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indexed="64"/>
      </left>
      <right style="thin">
        <color theme="0"/>
      </right>
      <top style="thin">
        <color indexed="64"/>
      </top>
      <bottom style="thin">
        <color indexed="64"/>
      </bottom>
      <diagonal/>
    </border>
    <border>
      <left style="thin">
        <color theme="0"/>
      </left>
      <right style="thin">
        <color indexed="64"/>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indexed="64"/>
      </left>
      <right style="thin">
        <color theme="0"/>
      </right>
      <top style="thin">
        <color theme="0"/>
      </top>
      <bottom style="thin">
        <color indexed="64"/>
      </bottom>
      <diagonal/>
    </border>
    <border>
      <left style="thin">
        <color theme="0"/>
      </left>
      <right style="thin">
        <color indexed="64"/>
      </right>
      <top style="thin">
        <color theme="0"/>
      </top>
      <bottom/>
      <diagonal/>
    </border>
    <border>
      <left style="thin">
        <color theme="0"/>
      </left>
      <right style="thin">
        <color theme="0"/>
      </right>
      <top style="thin">
        <color theme="0"/>
      </top>
      <bottom/>
      <diagonal/>
    </border>
    <border>
      <left style="thin">
        <color indexed="64"/>
      </left>
      <right style="thin">
        <color theme="0"/>
      </right>
      <top style="thin">
        <color theme="0"/>
      </top>
      <bottom/>
      <diagonal/>
    </border>
    <border>
      <left style="thin">
        <color theme="0"/>
      </left>
      <right style="thin">
        <color indexed="64"/>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style="thin">
        <color theme="0"/>
      </right>
      <top style="thin">
        <color theme="0"/>
      </top>
      <bottom style="thin">
        <color theme="0"/>
      </bottom>
      <diagonal/>
    </border>
    <border>
      <left style="thin">
        <color theme="0"/>
      </left>
      <right style="thin">
        <color indexed="64"/>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style="thin">
        <color theme="0"/>
      </bottom>
      <diagonal/>
    </border>
    <border>
      <left/>
      <right/>
      <top/>
      <bottom style="dashed">
        <color auto="1"/>
      </bottom>
      <diagonal/>
    </border>
    <border>
      <left style="thin">
        <color rgb="FF000000"/>
      </left>
      <right style="dashed">
        <color auto="1"/>
      </right>
      <top style="thin">
        <color rgb="FF000000"/>
      </top>
      <bottom style="dashed">
        <color auto="1"/>
      </bottom>
      <diagonal/>
    </border>
    <border>
      <left style="dashed">
        <color auto="1"/>
      </left>
      <right style="thin">
        <color rgb="FF000000"/>
      </right>
      <top style="thin">
        <color rgb="FF000000"/>
      </top>
      <bottom style="dashed">
        <color auto="1"/>
      </bottom>
      <diagonal/>
    </border>
    <border>
      <left style="thin">
        <color rgb="FF000000"/>
      </left>
      <right style="dashed">
        <color auto="1"/>
      </right>
      <top style="dashed">
        <color auto="1"/>
      </top>
      <bottom style="dashed">
        <color auto="1"/>
      </bottom>
      <diagonal/>
    </border>
    <border>
      <left style="dashed">
        <color auto="1"/>
      </left>
      <right style="thin">
        <color rgb="FF000000"/>
      </right>
      <top style="dashed">
        <color auto="1"/>
      </top>
      <bottom style="dashed">
        <color auto="1"/>
      </bottom>
      <diagonal/>
    </border>
    <border>
      <left style="thin">
        <color rgb="FF000000"/>
      </left>
      <right style="dashed">
        <color auto="1"/>
      </right>
      <top style="dashed">
        <color auto="1"/>
      </top>
      <bottom style="thin">
        <color rgb="FF000000"/>
      </bottom>
      <diagonal/>
    </border>
    <border>
      <left style="dashed">
        <color auto="1"/>
      </left>
      <right style="thin">
        <color rgb="FF000000"/>
      </right>
      <top style="dashed">
        <color auto="1"/>
      </top>
      <bottom style="thin">
        <color rgb="FF000000"/>
      </bottom>
      <diagonal/>
    </border>
    <border>
      <left/>
      <right/>
      <top/>
      <bottom style="thin">
        <color rgb="FF44B3E1"/>
      </bottom>
      <diagonal/>
    </border>
    <border>
      <left style="thin">
        <color indexed="64"/>
      </left>
      <right/>
      <top style="thin">
        <color indexed="64"/>
      </top>
      <bottom style="thin">
        <color theme="4" tint="0.39997558519241921"/>
      </bottom>
      <diagonal/>
    </border>
    <border>
      <left/>
      <right/>
      <top style="thin">
        <color indexed="64"/>
      </top>
      <bottom style="thin">
        <color theme="4" tint="0.39997558519241921"/>
      </bottom>
      <diagonal/>
    </border>
    <border>
      <left/>
      <right style="thin">
        <color indexed="64"/>
      </right>
      <top style="thin">
        <color indexed="64"/>
      </top>
      <bottom style="thin">
        <color theme="4" tint="0.39997558519241921"/>
      </bottom>
      <diagonal/>
    </border>
    <border>
      <left style="thin">
        <color indexed="64"/>
      </left>
      <right/>
      <top style="thin">
        <color indexed="64"/>
      </top>
      <bottom style="thin">
        <color theme="0"/>
      </bottom>
      <diagonal/>
    </border>
    <border>
      <left style="thin">
        <color indexed="64"/>
      </left>
      <right style="thin">
        <color indexed="64"/>
      </right>
      <top style="thin">
        <color indexed="64"/>
      </top>
      <bottom style="thin">
        <color theme="0"/>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thin">
        <color indexed="64"/>
      </left>
      <right/>
      <top/>
      <bottom style="thin">
        <color theme="0"/>
      </bottom>
      <diagonal/>
    </border>
    <border>
      <left style="thin">
        <color indexed="64"/>
      </left>
      <right style="thin">
        <color indexed="64"/>
      </right>
      <top/>
      <bottom style="thin">
        <color theme="0"/>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thin">
        <color indexed="64"/>
      </left>
      <right style="thin">
        <color indexed="64"/>
      </right>
      <top style="thin">
        <color theme="0"/>
      </top>
      <bottom/>
      <diagonal/>
    </border>
    <border>
      <left/>
      <right style="thin">
        <color theme="0"/>
      </right>
      <top style="thin">
        <color theme="0"/>
      </top>
      <bottom/>
      <diagonal/>
    </border>
    <border>
      <left style="thin">
        <color theme="0"/>
      </left>
      <right/>
      <top style="thin">
        <color theme="0"/>
      </top>
      <bottom/>
      <diagonal/>
    </border>
    <border>
      <left style="thin">
        <color indexed="64"/>
      </left>
      <right/>
      <top style="thin">
        <color theme="0"/>
      </top>
      <bottom style="thin">
        <color theme="0"/>
      </bottom>
      <diagonal/>
    </border>
    <border>
      <left style="thin">
        <color indexed="64"/>
      </left>
      <right/>
      <top style="thin">
        <color theme="0"/>
      </top>
      <bottom/>
      <diagonal/>
    </border>
    <border>
      <left/>
      <right/>
      <top style="thin">
        <color theme="0"/>
      </top>
      <bottom/>
      <diagonal/>
    </border>
    <border>
      <left style="thin">
        <color indexed="64"/>
      </left>
      <right/>
      <top style="thin">
        <color theme="0"/>
      </top>
      <bottom style="thin">
        <color indexed="64"/>
      </bottom>
      <diagonal/>
    </border>
    <border>
      <left style="thin">
        <color indexed="64"/>
      </left>
      <right style="thin">
        <color indexed="64"/>
      </right>
      <top style="thin">
        <color theme="0"/>
      </top>
      <bottom style="thin">
        <color indexed="64"/>
      </bottom>
      <diagonal/>
    </border>
    <border>
      <left/>
      <right style="thin">
        <color theme="0"/>
      </right>
      <top style="thin">
        <color theme="0"/>
      </top>
      <bottom style="thin">
        <color theme="1" tint="0.499984740745262"/>
      </bottom>
      <diagonal/>
    </border>
    <border>
      <left style="thin">
        <color theme="0"/>
      </left>
      <right style="thin">
        <color theme="0"/>
      </right>
      <top style="thin">
        <color theme="0"/>
      </top>
      <bottom style="thin">
        <color theme="1" tint="0.499984740745262"/>
      </bottom>
      <diagonal/>
    </border>
    <border>
      <left style="thin">
        <color theme="0"/>
      </left>
      <right/>
      <top style="thin">
        <color theme="0"/>
      </top>
      <bottom style="thin">
        <color theme="1" tint="0.499984740745262"/>
      </bottom>
      <diagonal/>
    </border>
    <border>
      <left style="thin">
        <color indexed="64"/>
      </left>
      <right style="thin">
        <color indexed="64"/>
      </right>
      <top style="thin">
        <color theme="0"/>
      </top>
      <bottom style="thin">
        <color theme="1" tint="0.499984740745262"/>
      </bottom>
      <diagonal/>
    </border>
    <border>
      <left/>
      <right style="thin">
        <color indexed="64"/>
      </right>
      <top style="thin">
        <color theme="0"/>
      </top>
      <bottom style="thin">
        <color indexed="64"/>
      </bottom>
      <diagonal/>
    </border>
    <border>
      <left style="thin">
        <color rgb="FFB0B0B0"/>
      </left>
      <right style="thin">
        <color rgb="FFB0B0B0"/>
      </right>
      <top style="thin">
        <color rgb="FFB0B0B0"/>
      </top>
      <bottom style="thin">
        <color rgb="FFB0B0B0"/>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style="thin">
        <color rgb="FFFFFFFF"/>
      </right>
      <top style="thin">
        <color rgb="FFFFFFFF"/>
      </top>
      <bottom style="thin">
        <color rgb="FFFFFFFF"/>
      </bottom>
      <diagonal/>
    </border>
    <border>
      <left/>
      <right style="thin">
        <color rgb="FFFFFFFF"/>
      </right>
      <top/>
      <bottom style="thin">
        <color rgb="FFFFFFFF"/>
      </bottom>
      <diagonal/>
    </border>
    <border>
      <left style="thin">
        <color rgb="FFFFFFFF"/>
      </left>
      <right style="thin">
        <color rgb="FFFFFFFF"/>
      </right>
      <top/>
      <bottom style="thin">
        <color indexed="64"/>
      </bottom>
      <diagonal/>
    </border>
    <border>
      <left/>
      <right style="thin">
        <color rgb="FFFFFFFF"/>
      </right>
      <top/>
      <bottom style="thin">
        <color indexed="64"/>
      </bottom>
      <diagonal/>
    </border>
    <border>
      <left style="thin">
        <color rgb="FFFFFFFF"/>
      </left>
      <right style="thin">
        <color rgb="FFFFFFFF"/>
      </right>
      <top/>
      <bottom/>
      <diagonal/>
    </border>
    <border>
      <left/>
      <right style="thin">
        <color rgb="FFFFFFFF"/>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FFFFFF"/>
      </left>
      <right/>
      <top style="thin">
        <color rgb="FFFFFFFF"/>
      </top>
      <bottom style="thin">
        <color rgb="FFFFFFFF"/>
      </bottom>
      <diagonal/>
    </border>
    <border>
      <left/>
      <right style="thin">
        <color rgb="FFFFFFFF"/>
      </right>
      <top style="thin">
        <color rgb="FFFFFFFF"/>
      </top>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right/>
      <top/>
      <bottom style="thick">
        <color theme="4"/>
      </bottom>
      <diagonal/>
    </border>
  </borders>
  <cellStyleXfs count="70">
    <xf numFmtId="0" fontId="0" fillId="0" borderId="0"/>
    <xf numFmtId="164" fontId="2" fillId="0" borderId="0" applyFont="0" applyFill="0" applyBorder="0" applyAlignment="0" applyProtection="0"/>
    <xf numFmtId="9" fontId="2" fillId="0" borderId="0" applyFont="0" applyFill="0" applyBorder="0" applyAlignment="0" applyProtection="0"/>
    <xf numFmtId="164" fontId="2" fillId="0" borderId="0" applyFont="0" applyFill="0" applyBorder="0" applyAlignment="0" applyProtection="0"/>
    <xf numFmtId="0" fontId="11" fillId="0" borderId="0"/>
    <xf numFmtId="168" fontId="11" fillId="0" borderId="0" applyFont="0" applyFill="0" applyBorder="0" applyAlignment="0" applyProtection="0"/>
    <xf numFmtId="9" fontId="11" fillId="0" borderId="0" applyFont="0" applyFill="0" applyBorder="0" applyAlignment="0" applyProtection="0"/>
    <xf numFmtId="0" fontId="12" fillId="0" borderId="0" applyNumberFormat="0" applyFill="0" applyBorder="0" applyAlignment="0" applyProtection="0"/>
    <xf numFmtId="168" fontId="2" fillId="0" borderId="0" applyFont="0" applyFill="0" applyBorder="0" applyAlignment="0" applyProtection="0"/>
    <xf numFmtId="166" fontId="2" fillId="0" borderId="0" applyFont="0" applyFill="0" applyBorder="0" applyAlignment="0" applyProtection="0"/>
    <xf numFmtId="0" fontId="8" fillId="0" borderId="0"/>
    <xf numFmtId="164" fontId="2" fillId="0" borderId="0" applyFont="0" applyFill="0" applyBorder="0" applyAlignment="0" applyProtection="0"/>
    <xf numFmtId="169" fontId="8" fillId="0" borderId="0" applyFont="0" applyFill="0" applyBorder="0" applyAlignment="0" applyProtection="0"/>
    <xf numFmtId="0" fontId="14" fillId="0" borderId="0"/>
    <xf numFmtId="0" fontId="8" fillId="0" borderId="0"/>
    <xf numFmtId="0" fontId="2" fillId="0" borderId="0"/>
    <xf numFmtId="0" fontId="8" fillId="0" borderId="0"/>
    <xf numFmtId="164" fontId="2" fillId="0" borderId="0" applyFont="0" applyFill="0" applyBorder="0" applyAlignment="0" applyProtection="0"/>
    <xf numFmtId="0" fontId="8" fillId="0" borderId="0"/>
    <xf numFmtId="0" fontId="8" fillId="0" borderId="0"/>
    <xf numFmtId="0" fontId="16" fillId="0" borderId="0"/>
    <xf numFmtId="0" fontId="8" fillId="0" borderId="0"/>
    <xf numFmtId="0" fontId="8" fillId="0" borderId="0"/>
    <xf numFmtId="0" fontId="8" fillId="0" borderId="0"/>
    <xf numFmtId="0" fontId="12" fillId="0" borderId="0" applyNumberFormat="0" applyFill="0" applyBorder="0" applyAlignment="0" applyProtection="0"/>
    <xf numFmtId="0" fontId="8" fillId="0" borderId="0"/>
    <xf numFmtId="9" fontId="8" fillId="0" borderId="0" applyFont="0" applyFill="0" applyBorder="0" applyAlignment="0" applyProtection="0"/>
    <xf numFmtId="0" fontId="8" fillId="5" borderId="9" applyNumberFormat="0" applyFont="0" applyAlignment="0" applyProtection="0"/>
    <xf numFmtId="0" fontId="17" fillId="0" borderId="0" applyNumberFormat="0" applyFill="0" applyBorder="0" applyAlignment="0" applyProtection="0"/>
    <xf numFmtId="0" fontId="8" fillId="0" borderId="0"/>
    <xf numFmtId="0" fontId="8" fillId="0" borderId="0"/>
    <xf numFmtId="0" fontId="8" fillId="0" borderId="0"/>
    <xf numFmtId="0" fontId="8" fillId="0" borderId="0"/>
    <xf numFmtId="9" fontId="16" fillId="0" borderId="0" applyFont="0" applyFill="0" applyBorder="0" applyAlignment="0" applyProtection="0"/>
    <xf numFmtId="0" fontId="8" fillId="0" borderId="0"/>
    <xf numFmtId="9" fontId="8" fillId="0" borderId="0" applyFont="0" applyFill="0" applyBorder="0" applyAlignment="0" applyProtection="0"/>
    <xf numFmtId="0" fontId="13" fillId="0" borderId="0"/>
    <xf numFmtId="9" fontId="13" fillId="0" borderId="0" applyFont="0" applyFill="0" applyBorder="0" applyAlignment="0" applyProtection="0"/>
    <xf numFmtId="0" fontId="8" fillId="0" borderId="0"/>
    <xf numFmtId="0" fontId="2" fillId="0" borderId="0"/>
    <xf numFmtId="164" fontId="2" fillId="0" borderId="0" applyFont="0" applyFill="0" applyBorder="0" applyAlignment="0" applyProtection="0"/>
    <xf numFmtId="49" fontId="18" fillId="0" borderId="10" applyNumberFormat="0" applyFont="0" applyFill="0" applyBorder="0" applyProtection="0">
      <alignment horizontal="left" vertical="center" indent="5"/>
    </xf>
    <xf numFmtId="4" fontId="19" fillId="0" borderId="5" applyFill="0" applyBorder="0" applyProtection="0">
      <alignment horizontal="right" vertical="center"/>
    </xf>
    <xf numFmtId="164" fontId="2" fillId="0" borderId="0" applyFont="0" applyFill="0" applyBorder="0" applyAlignment="0" applyProtection="0"/>
    <xf numFmtId="0" fontId="20" fillId="0" borderId="0" applyNumberFormat="0" applyFill="0" applyBorder="0" applyAlignment="0" applyProtection="0"/>
    <xf numFmtId="0" fontId="15" fillId="0" borderId="0"/>
    <xf numFmtId="170" fontId="21" fillId="0" borderId="0" applyNumberFormat="0" applyProtection="0">
      <alignment horizontal="center" vertical="center"/>
    </xf>
    <xf numFmtId="4" fontId="18" fillId="0" borderId="3" applyFill="0" applyBorder="0" applyProtection="0">
      <alignment horizontal="right" vertical="center"/>
    </xf>
    <xf numFmtId="0" fontId="18" fillId="0" borderId="3" applyNumberFormat="0" applyFill="0" applyAlignment="0" applyProtection="0"/>
    <xf numFmtId="0" fontId="22" fillId="6" borderId="0" applyNumberFormat="0" applyFont="0" applyBorder="0" applyAlignment="0" applyProtection="0"/>
    <xf numFmtId="171" fontId="18" fillId="7" borderId="3" applyNumberFormat="0" applyFont="0" applyBorder="0" applyAlignment="0" applyProtection="0">
      <alignment horizontal="right" vertical="center"/>
    </xf>
    <xf numFmtId="0" fontId="23" fillId="0" borderId="11">
      <alignment horizontal="center"/>
      <protection hidden="1"/>
    </xf>
    <xf numFmtId="0" fontId="16" fillId="0" borderId="0"/>
    <xf numFmtId="0" fontId="8" fillId="0" borderId="0"/>
    <xf numFmtId="0" fontId="8" fillId="0" borderId="0"/>
    <xf numFmtId="0" fontId="8" fillId="0" borderId="0"/>
    <xf numFmtId="168" fontId="11" fillId="0" borderId="0" applyFont="0" applyFill="0" applyBorder="0" applyAlignment="0" applyProtection="0"/>
    <xf numFmtId="9" fontId="2" fillId="0" borderId="0" applyFont="0" applyFill="0" applyBorder="0" applyAlignment="0" applyProtection="0"/>
    <xf numFmtId="0" fontId="8" fillId="0" borderId="0"/>
    <xf numFmtId="165" fontId="2" fillId="0" borderId="0" applyFont="0" applyFill="0" applyBorder="0" applyAlignment="0" applyProtection="0"/>
    <xf numFmtId="0" fontId="24" fillId="0" borderId="0"/>
    <xf numFmtId="0" fontId="12" fillId="0" borderId="0" applyNumberFormat="0" applyFill="0" applyBorder="0" applyAlignment="0" applyProtection="0"/>
    <xf numFmtId="0" fontId="25" fillId="0" borderId="0"/>
    <xf numFmtId="0" fontId="27" fillId="0" borderId="0"/>
    <xf numFmtId="164" fontId="27" fillId="0" borderId="0" applyFont="0" applyFill="0" applyBorder="0" applyAlignment="0" applyProtection="0"/>
    <xf numFmtId="9" fontId="27" fillId="0" borderId="0" applyFont="0" applyFill="0" applyBorder="0" applyAlignment="0" applyProtection="0"/>
    <xf numFmtId="0" fontId="60" fillId="0" borderId="0"/>
    <xf numFmtId="0" fontId="2" fillId="0" borderId="0"/>
    <xf numFmtId="0" fontId="1" fillId="0" borderId="0"/>
    <xf numFmtId="0" fontId="84" fillId="0" borderId="105" applyNumberFormat="0" applyFill="0" applyAlignment="0" applyProtection="0"/>
  </cellStyleXfs>
  <cellXfs count="481">
    <xf numFmtId="0" fontId="0" fillId="0" borderId="0" xfId="0"/>
    <xf numFmtId="0" fontId="4" fillId="0" borderId="0" xfId="0" applyFont="1"/>
    <xf numFmtId="0" fontId="0" fillId="0" borderId="3" xfId="0" applyBorder="1"/>
    <xf numFmtId="1" fontId="0" fillId="0" borderId="0" xfId="0" applyNumberFormat="1"/>
    <xf numFmtId="0" fontId="0" fillId="0" borderId="0" xfId="0" applyAlignment="1">
      <alignment vertical="center" wrapText="1"/>
    </xf>
    <xf numFmtId="9" fontId="0" fillId="0" borderId="0" xfId="2" applyFont="1"/>
    <xf numFmtId="0" fontId="5" fillId="0" borderId="0" xfId="0" applyFont="1"/>
    <xf numFmtId="0" fontId="0" fillId="0" borderId="0" xfId="0" applyAlignment="1">
      <alignment horizontal="left" vertical="center"/>
    </xf>
    <xf numFmtId="0" fontId="6" fillId="0" borderId="0" xfId="0" applyFont="1"/>
    <xf numFmtId="0" fontId="0" fillId="3" borderId="0" xfId="0" applyFill="1"/>
    <xf numFmtId="0" fontId="0" fillId="0" borderId="0" xfId="0" applyAlignment="1">
      <alignment horizontal="right" vertical="center"/>
    </xf>
    <xf numFmtId="0" fontId="7" fillId="0" borderId="6" xfId="0" applyFont="1" applyBorder="1"/>
    <xf numFmtId="0" fontId="9" fillId="0" borderId="0" xfId="0" applyFont="1"/>
    <xf numFmtId="0" fontId="10" fillId="0" borderId="0" xfId="0" applyFont="1"/>
    <xf numFmtId="2" fontId="7" fillId="0" borderId="5" xfId="0" applyNumberFormat="1" applyFont="1" applyBorder="1"/>
    <xf numFmtId="2" fontId="8" fillId="0" borderId="7" xfId="0" applyNumberFormat="1" applyFont="1" applyBorder="1"/>
    <xf numFmtId="2" fontId="7" fillId="4" borderId="3" xfId="0" applyNumberFormat="1" applyFont="1" applyFill="1" applyBorder="1"/>
    <xf numFmtId="2" fontId="8" fillId="4" borderId="3" xfId="0" applyNumberFormat="1" applyFont="1" applyFill="1" applyBorder="1"/>
    <xf numFmtId="2" fontId="8" fillId="0" borderId="5" xfId="0" applyNumberFormat="1" applyFont="1" applyBorder="1"/>
    <xf numFmtId="0" fontId="26" fillId="0" borderId="0" xfId="0" applyFont="1"/>
    <xf numFmtId="0" fontId="0" fillId="0" borderId="0" xfId="0" applyAlignment="1">
      <alignment wrapText="1"/>
    </xf>
    <xf numFmtId="0" fontId="27" fillId="0" borderId="0" xfId="63"/>
    <xf numFmtId="1" fontId="27" fillId="0" borderId="0" xfId="63" applyNumberFormat="1"/>
    <xf numFmtId="1" fontId="27" fillId="0" borderId="0" xfId="63" applyNumberFormat="1" applyAlignment="1">
      <alignment horizontal="center" vertical="center"/>
    </xf>
    <xf numFmtId="0" fontId="27" fillId="0" borderId="0" xfId="63" applyAlignment="1">
      <alignment horizontal="right"/>
    </xf>
    <xf numFmtId="0" fontId="27" fillId="0" borderId="16" xfId="63" applyBorder="1"/>
    <xf numFmtId="0" fontId="27" fillId="0" borderId="17" xfId="63" applyBorder="1"/>
    <xf numFmtId="1" fontId="27" fillId="0" borderId="16" xfId="63" applyNumberFormat="1" applyBorder="1" applyAlignment="1">
      <alignment horizontal="center"/>
    </xf>
    <xf numFmtId="1" fontId="27" fillId="0" borderId="6" xfId="63" applyNumberFormat="1" applyBorder="1" applyAlignment="1">
      <alignment horizontal="center"/>
    </xf>
    <xf numFmtId="9" fontId="27" fillId="0" borderId="0" xfId="63" applyNumberFormat="1"/>
    <xf numFmtId="172" fontId="28" fillId="0" borderId="0" xfId="64" applyNumberFormat="1" applyFont="1" applyFill="1" applyBorder="1"/>
    <xf numFmtId="173" fontId="7" fillId="0" borderId="0" xfId="63" applyNumberFormat="1" applyFont="1" applyAlignment="1">
      <alignment horizontal="center" vertical="center"/>
    </xf>
    <xf numFmtId="173" fontId="26" fillId="0" borderId="0" xfId="63" applyNumberFormat="1" applyFont="1"/>
    <xf numFmtId="173" fontId="29" fillId="0" borderId="0" xfId="63" applyNumberFormat="1" applyFont="1"/>
    <xf numFmtId="1" fontId="27" fillId="0" borderId="0" xfId="63" applyNumberFormat="1" applyAlignment="1">
      <alignment horizontal="center"/>
    </xf>
    <xf numFmtId="1" fontId="27" fillId="0" borderId="17" xfId="63" applyNumberFormat="1" applyBorder="1" applyAlignment="1">
      <alignment horizontal="center"/>
    </xf>
    <xf numFmtId="1" fontId="30" fillId="0" borderId="0" xfId="63" applyNumberFormat="1" applyFont="1"/>
    <xf numFmtId="1" fontId="27" fillId="0" borderId="8" xfId="63" applyNumberFormat="1" applyBorder="1" applyAlignment="1">
      <alignment horizontal="center"/>
    </xf>
    <xf numFmtId="1" fontId="27" fillId="0" borderId="7" xfId="63" applyNumberFormat="1" applyBorder="1" applyAlignment="1">
      <alignment horizontal="center"/>
    </xf>
    <xf numFmtId="0" fontId="32" fillId="0" borderId="0" xfId="0" applyFont="1" applyAlignment="1">
      <alignment wrapText="1" readingOrder="1"/>
    </xf>
    <xf numFmtId="0" fontId="32" fillId="0" borderId="0" xfId="0" applyFont="1" applyAlignment="1">
      <alignment wrapText="1"/>
    </xf>
    <xf numFmtId="0" fontId="12" fillId="0" borderId="0" xfId="7" applyAlignment="1">
      <alignment wrapText="1" readingOrder="1"/>
    </xf>
    <xf numFmtId="0" fontId="31" fillId="0" borderId="0" xfId="0" applyFont="1" applyAlignment="1">
      <alignment wrapText="1" readingOrder="1"/>
    </xf>
    <xf numFmtId="0" fontId="36" fillId="0" borderId="0" xfId="0" applyFont="1" applyAlignment="1">
      <alignment wrapText="1"/>
    </xf>
    <xf numFmtId="0" fontId="37" fillId="0" borderId="0" xfId="0" applyFont="1" applyAlignment="1">
      <alignment wrapText="1"/>
    </xf>
    <xf numFmtId="0" fontId="38" fillId="0" borderId="0" xfId="0" applyFont="1" applyAlignment="1">
      <alignment wrapText="1"/>
    </xf>
    <xf numFmtId="0" fontId="12" fillId="0" borderId="0" xfId="7" applyAlignment="1">
      <alignment wrapText="1"/>
    </xf>
    <xf numFmtId="0" fontId="39" fillId="0" borderId="0" xfId="0" applyFont="1" applyAlignment="1">
      <alignment wrapText="1"/>
    </xf>
    <xf numFmtId="9" fontId="26" fillId="0" borderId="0" xfId="0" applyNumberFormat="1" applyFont="1"/>
    <xf numFmtId="0" fontId="41" fillId="0" borderId="0" xfId="0" applyFont="1"/>
    <xf numFmtId="0" fontId="0" fillId="0" borderId="0" xfId="0" applyAlignment="1">
      <alignment horizontal="left"/>
    </xf>
    <xf numFmtId="2" fontId="0" fillId="0" borderId="0" xfId="0" applyNumberFormat="1" applyAlignment="1">
      <alignment horizontal="right" shrinkToFit="1"/>
    </xf>
    <xf numFmtId="2" fontId="0" fillId="0" borderId="17" xfId="0" applyNumberFormat="1" applyBorder="1" applyAlignment="1">
      <alignment horizontal="right" shrinkToFit="1"/>
    </xf>
    <xf numFmtId="2" fontId="0" fillId="0" borderId="0" xfId="0" applyNumberFormat="1"/>
    <xf numFmtId="0" fontId="28" fillId="0" borderId="0" xfId="0" applyFont="1"/>
    <xf numFmtId="0" fontId="44" fillId="9" borderId="0" xfId="0" applyFont="1" applyFill="1"/>
    <xf numFmtId="0" fontId="44" fillId="9" borderId="27" xfId="0" applyFont="1" applyFill="1" applyBorder="1"/>
    <xf numFmtId="0" fontId="44" fillId="0" borderId="0" xfId="0" applyFont="1"/>
    <xf numFmtId="164" fontId="0" fillId="0" borderId="0" xfId="0" applyNumberFormat="1"/>
    <xf numFmtId="0" fontId="44" fillId="0" borderId="27" xfId="0" applyFont="1" applyBorder="1"/>
    <xf numFmtId="173" fontId="0" fillId="0" borderId="0" xfId="0" applyNumberFormat="1"/>
    <xf numFmtId="17" fontId="43" fillId="0" borderId="0" xfId="63" applyNumberFormat="1" applyFont="1"/>
    <xf numFmtId="0" fontId="26" fillId="0" borderId="0" xfId="63" applyFont="1"/>
    <xf numFmtId="1" fontId="27" fillId="0" borderId="16" xfId="63" applyNumberFormat="1" applyBorder="1"/>
    <xf numFmtId="1" fontId="27" fillId="0" borderId="17" xfId="63" applyNumberFormat="1" applyBorder="1"/>
    <xf numFmtId="1" fontId="27" fillId="0" borderId="6" xfId="63" applyNumberFormat="1" applyBorder="1"/>
    <xf numFmtId="1" fontId="27" fillId="0" borderId="8" xfId="63" applyNumberFormat="1" applyBorder="1"/>
    <xf numFmtId="1" fontId="27" fillId="0" borderId="7" xfId="63" applyNumberFormat="1" applyBorder="1"/>
    <xf numFmtId="43" fontId="0" fillId="0" borderId="0" xfId="0" applyNumberFormat="1"/>
    <xf numFmtId="0" fontId="42" fillId="0" borderId="0" xfId="0" applyFont="1"/>
    <xf numFmtId="0" fontId="45" fillId="0" borderId="0" xfId="0" applyFont="1"/>
    <xf numFmtId="0" fontId="46" fillId="0" borderId="0" xfId="0" applyFont="1"/>
    <xf numFmtId="0" fontId="48" fillId="0" borderId="0" xfId="0" applyFont="1"/>
    <xf numFmtId="0" fontId="13" fillId="0" borderId="0" xfId="0" applyFont="1"/>
    <xf numFmtId="0" fontId="46" fillId="11" borderId="0" xfId="0" applyFont="1" applyFill="1"/>
    <xf numFmtId="0" fontId="48" fillId="0" borderId="3" xfId="0" applyFont="1" applyBorder="1"/>
    <xf numFmtId="0" fontId="48" fillId="0" borderId="5" xfId="0" applyFont="1" applyBorder="1"/>
    <xf numFmtId="0" fontId="52" fillId="0" borderId="0" xfId="0" applyFont="1"/>
    <xf numFmtId="0" fontId="0" fillId="0" borderId="8" xfId="0" applyBorder="1"/>
    <xf numFmtId="0" fontId="4" fillId="13" borderId="8" xfId="0" applyFont="1" applyFill="1" applyBorder="1"/>
    <xf numFmtId="9" fontId="0" fillId="0" borderId="3" xfId="2" applyFont="1" applyBorder="1"/>
    <xf numFmtId="0" fontId="32" fillId="0" borderId="3" xfId="0" applyFont="1" applyBorder="1"/>
    <xf numFmtId="0" fontId="32" fillId="0" borderId="5" xfId="0" applyFont="1" applyBorder="1"/>
    <xf numFmtId="0" fontId="54" fillId="0" borderId="3" xfId="0" applyFont="1" applyBorder="1"/>
    <xf numFmtId="9" fontId="0" fillId="0" borderId="0" xfId="0" applyNumberFormat="1"/>
    <xf numFmtId="0" fontId="39" fillId="0" borderId="0" xfId="0" applyFont="1" applyAlignment="1">
      <alignment horizontal="right" wrapText="1"/>
    </xf>
    <xf numFmtId="0" fontId="37" fillId="0" borderId="0" xfId="0" applyFont="1" applyAlignment="1">
      <alignment horizontal="right" wrapText="1"/>
    </xf>
    <xf numFmtId="0" fontId="38" fillId="0" borderId="0" xfId="0" applyFont="1" applyAlignment="1">
      <alignment horizontal="right" wrapText="1"/>
    </xf>
    <xf numFmtId="0" fontId="0" fillId="0" borderId="0" xfId="0" applyAlignment="1">
      <alignment horizontal="right" wrapText="1"/>
    </xf>
    <xf numFmtId="0" fontId="27" fillId="0" borderId="0" xfId="63" applyAlignment="1">
      <alignment horizontal="center"/>
    </xf>
    <xf numFmtId="0" fontId="55" fillId="0" borderId="0" xfId="0" applyFont="1"/>
    <xf numFmtId="0" fontId="56" fillId="0" borderId="0" xfId="0" applyFont="1" applyAlignment="1">
      <alignment vertical="center"/>
    </xf>
    <xf numFmtId="0" fontId="57" fillId="0" borderId="0" xfId="0" applyFont="1" applyAlignment="1">
      <alignment vertical="center"/>
    </xf>
    <xf numFmtId="0" fontId="27" fillId="0" borderId="0" xfId="63" applyAlignment="1">
      <alignment wrapText="1"/>
    </xf>
    <xf numFmtId="0" fontId="4" fillId="0" borderId="3" xfId="0" applyFont="1" applyBorder="1" applyAlignment="1">
      <alignment horizontal="center"/>
    </xf>
    <xf numFmtId="169" fontId="0" fillId="0" borderId="0" xfId="0" applyNumberFormat="1"/>
    <xf numFmtId="175" fontId="15" fillId="14" borderId="31" xfId="0" applyNumberFormat="1" applyFont="1" applyFill="1" applyBorder="1"/>
    <xf numFmtId="9" fontId="58" fillId="3" borderId="31" xfId="0" applyNumberFormat="1" applyFont="1" applyFill="1" applyBorder="1"/>
    <xf numFmtId="175" fontId="0" fillId="0" borderId="0" xfId="0" applyNumberFormat="1"/>
    <xf numFmtId="1" fontId="0" fillId="15" borderId="32" xfId="0" applyNumberFormat="1" applyFill="1" applyBorder="1"/>
    <xf numFmtId="1" fontId="0" fillId="15" borderId="33" xfId="0" applyNumberFormat="1" applyFill="1" applyBorder="1"/>
    <xf numFmtId="1" fontId="0" fillId="15" borderId="34" xfId="0" applyNumberFormat="1" applyFill="1" applyBorder="1"/>
    <xf numFmtId="1" fontId="0" fillId="15" borderId="35" xfId="0" applyNumberFormat="1" applyFill="1" applyBorder="1"/>
    <xf numFmtId="1" fontId="0" fillId="15" borderId="36" xfId="0" applyNumberFormat="1" applyFill="1" applyBorder="1"/>
    <xf numFmtId="0" fontId="0" fillId="15" borderId="37" xfId="0" applyFill="1" applyBorder="1"/>
    <xf numFmtId="1" fontId="0" fillId="15" borderId="38" xfId="0" applyNumberFormat="1" applyFill="1" applyBorder="1"/>
    <xf numFmtId="1" fontId="0" fillId="15" borderId="39" xfId="0" applyNumberFormat="1" applyFill="1" applyBorder="1"/>
    <xf numFmtId="0" fontId="0" fillId="15" borderId="40" xfId="0" applyFill="1" applyBorder="1"/>
    <xf numFmtId="1" fontId="0" fillId="15" borderId="41" xfId="0" applyNumberFormat="1" applyFill="1" applyBorder="1"/>
    <xf numFmtId="1" fontId="0" fillId="15" borderId="42" xfId="0" applyNumberFormat="1" applyFill="1" applyBorder="1"/>
    <xf numFmtId="0" fontId="0" fillId="15" borderId="43" xfId="0" applyFill="1" applyBorder="1"/>
    <xf numFmtId="1" fontId="0" fillId="15" borderId="44" xfId="0" applyNumberFormat="1" applyFill="1" applyBorder="1"/>
    <xf numFmtId="1" fontId="0" fillId="15" borderId="45" xfId="0" applyNumberFormat="1" applyFill="1" applyBorder="1"/>
    <xf numFmtId="0" fontId="0" fillId="15" borderId="46" xfId="0" applyFill="1" applyBorder="1"/>
    <xf numFmtId="0" fontId="4" fillId="3" borderId="0" xfId="0" applyFont="1" applyFill="1"/>
    <xf numFmtId="1" fontId="0" fillId="0" borderId="3" xfId="0" applyNumberFormat="1" applyBorder="1" applyAlignment="1">
      <alignment horizontal="center"/>
    </xf>
    <xf numFmtId="0" fontId="4" fillId="0" borderId="3" xfId="0" applyFont="1" applyBorder="1"/>
    <xf numFmtId="0" fontId="4" fillId="0" borderId="1" xfId="0" applyFont="1" applyBorder="1" applyAlignment="1">
      <alignment horizontal="center"/>
    </xf>
    <xf numFmtId="0" fontId="4" fillId="0" borderId="30" xfId="0" applyFont="1" applyBorder="1" applyAlignment="1">
      <alignment horizontal="center"/>
    </xf>
    <xf numFmtId="0" fontId="4" fillId="0" borderId="2" xfId="0" applyFont="1" applyBorder="1" applyAlignment="1">
      <alignment horizontal="center"/>
    </xf>
    <xf numFmtId="1" fontId="4" fillId="0" borderId="3" xfId="0" applyNumberFormat="1" applyFont="1" applyBorder="1" applyAlignment="1">
      <alignment horizontal="center"/>
    </xf>
    <xf numFmtId="0" fontId="5" fillId="0" borderId="0" xfId="0" applyFont="1" applyAlignment="1">
      <alignment horizontal="left"/>
    </xf>
    <xf numFmtId="0" fontId="61" fillId="0" borderId="8" xfId="66" applyFont="1" applyBorder="1" applyAlignment="1">
      <alignment horizontal="left" vertical="center" indent="1"/>
    </xf>
    <xf numFmtId="0" fontId="61" fillId="0" borderId="8" xfId="66" applyFont="1" applyBorder="1" applyAlignment="1">
      <alignment horizontal="right" vertical="center" indent="1"/>
    </xf>
    <xf numFmtId="0" fontId="61" fillId="0" borderId="8" xfId="66" applyFont="1" applyBorder="1" applyAlignment="1">
      <alignment horizontal="center" vertical="center"/>
    </xf>
    <xf numFmtId="0" fontId="60" fillId="0" borderId="0" xfId="66" applyAlignment="1">
      <alignment horizontal="left" vertical="center" indent="1"/>
    </xf>
    <xf numFmtId="0" fontId="12" fillId="0" borderId="0" xfId="7" applyAlignment="1">
      <alignment horizontal="left" vertical="center" indent="1"/>
    </xf>
    <xf numFmtId="1" fontId="60" fillId="0" borderId="0" xfId="66" applyNumberFormat="1" applyAlignment="1">
      <alignment horizontal="left" vertical="center" indent="1"/>
    </xf>
    <xf numFmtId="3" fontId="60" fillId="0" borderId="0" xfId="66" applyNumberFormat="1" applyAlignment="1">
      <alignment horizontal="right" vertical="center" indent="1"/>
    </xf>
    <xf numFmtId="0" fontId="60" fillId="0" borderId="0" xfId="66" applyAlignment="1">
      <alignment horizontal="right" vertical="center" indent="1"/>
    </xf>
    <xf numFmtId="3" fontId="60" fillId="0" borderId="0" xfId="66" applyNumberFormat="1" applyAlignment="1">
      <alignment horizontal="center" vertical="center"/>
    </xf>
    <xf numFmtId="1" fontId="60" fillId="0" borderId="0" xfId="66" applyNumberFormat="1" applyAlignment="1">
      <alignment horizontal="right" vertical="center" indent="1"/>
    </xf>
    <xf numFmtId="0" fontId="60" fillId="0" borderId="47" xfId="66" quotePrefix="1" applyBorder="1" applyAlignment="1">
      <alignment horizontal="left" vertical="center" indent="1"/>
    </xf>
    <xf numFmtId="0" fontId="2" fillId="0" borderId="0" xfId="67"/>
    <xf numFmtId="1" fontId="62" fillId="0" borderId="0" xfId="66" applyNumberFormat="1" applyFont="1" applyAlignment="1">
      <alignment horizontal="left" vertical="center" indent="1"/>
    </xf>
    <xf numFmtId="1" fontId="2" fillId="0" borderId="0" xfId="67" applyNumberFormat="1"/>
    <xf numFmtId="0" fontId="63" fillId="0" borderId="0" xfId="0" applyFont="1"/>
    <xf numFmtId="0" fontId="63" fillId="0" borderId="3" xfId="0" applyFont="1" applyBorder="1"/>
    <xf numFmtId="1" fontId="63" fillId="0" borderId="3" xfId="0" applyNumberFormat="1" applyFont="1" applyBorder="1"/>
    <xf numFmtId="1" fontId="63" fillId="0" borderId="0" xfId="0" applyNumberFormat="1" applyFont="1"/>
    <xf numFmtId="0" fontId="65" fillId="0" borderId="0" xfId="0" applyFont="1" applyAlignment="1">
      <alignment vertical="center"/>
    </xf>
    <xf numFmtId="0" fontId="64" fillId="0" borderId="17" xfId="0" applyFont="1" applyBorder="1"/>
    <xf numFmtId="0" fontId="66" fillId="0" borderId="0" xfId="0" applyFont="1" applyAlignment="1">
      <alignment horizontal="center" vertical="center" readingOrder="1"/>
    </xf>
    <xf numFmtId="0" fontId="4" fillId="9" borderId="27" xfId="0" applyFont="1" applyFill="1" applyBorder="1"/>
    <xf numFmtId="176" fontId="4" fillId="9" borderId="27" xfId="0" applyNumberFormat="1" applyFont="1" applyFill="1" applyBorder="1"/>
    <xf numFmtId="176" fontId="0" fillId="0" borderId="0" xfId="0" applyNumberFormat="1"/>
    <xf numFmtId="0" fontId="43" fillId="0" borderId="0" xfId="0" applyFont="1"/>
    <xf numFmtId="0" fontId="43" fillId="0" borderId="54" xfId="0" applyFont="1" applyBorder="1"/>
    <xf numFmtId="1" fontId="0" fillId="0" borderId="29" xfId="0" applyNumberFormat="1" applyBorder="1"/>
    <xf numFmtId="0" fontId="4" fillId="0" borderId="1" xfId="0" applyFont="1" applyBorder="1"/>
    <xf numFmtId="0" fontId="4" fillId="0" borderId="4" xfId="0" applyFont="1" applyBorder="1"/>
    <xf numFmtId="172" fontId="0" fillId="0" borderId="0" xfId="0" applyNumberFormat="1"/>
    <xf numFmtId="168" fontId="0" fillId="0" borderId="0" xfId="0" applyNumberFormat="1"/>
    <xf numFmtId="0" fontId="0" fillId="0" borderId="0" xfId="0" pivotButton="1"/>
    <xf numFmtId="167" fontId="0" fillId="0" borderId="3" xfId="0" applyNumberFormat="1" applyBorder="1"/>
    <xf numFmtId="1" fontId="0" fillId="0" borderId="0" xfId="0" applyNumberFormat="1" applyAlignment="1">
      <alignment horizontal="center"/>
    </xf>
    <xf numFmtId="0" fontId="0" fillId="0" borderId="1" xfId="0" applyBorder="1"/>
    <xf numFmtId="0" fontId="0" fillId="0" borderId="2" xfId="0" applyBorder="1"/>
    <xf numFmtId="0" fontId="43" fillId="0" borderId="3" xfId="0" applyFont="1" applyBorder="1"/>
    <xf numFmtId="0" fontId="48" fillId="0" borderId="17" xfId="0" applyFont="1" applyBorder="1"/>
    <xf numFmtId="0" fontId="47" fillId="0" borderId="0" xfId="0" applyFont="1"/>
    <xf numFmtId="0" fontId="29" fillId="16" borderId="54" xfId="0" applyFont="1" applyFill="1" applyBorder="1"/>
    <xf numFmtId="22" fontId="26" fillId="0" borderId="0" xfId="0" applyNumberFormat="1" applyFont="1"/>
    <xf numFmtId="0" fontId="13" fillId="0" borderId="3" xfId="0" applyFont="1" applyBorder="1"/>
    <xf numFmtId="0" fontId="29" fillId="0" borderId="0" xfId="0" applyFont="1"/>
    <xf numFmtId="167" fontId="43" fillId="0" borderId="3" xfId="0" applyNumberFormat="1" applyFont="1" applyBorder="1"/>
    <xf numFmtId="0" fontId="43" fillId="0" borderId="5" xfId="0" applyFont="1" applyBorder="1"/>
    <xf numFmtId="0" fontId="40" fillId="0" borderId="48" xfId="0" applyFont="1" applyBorder="1" applyAlignment="1">
      <alignment wrapText="1" readingOrder="1"/>
    </xf>
    <xf numFmtId="0" fontId="40" fillId="0" borderId="49" xfId="0" applyFont="1" applyBorder="1" applyAlignment="1">
      <alignment wrapText="1" readingOrder="1"/>
    </xf>
    <xf numFmtId="0" fontId="13" fillId="0" borderId="50" xfId="0" applyFont="1" applyBorder="1" applyAlignment="1">
      <alignment wrapText="1" readingOrder="1"/>
    </xf>
    <xf numFmtId="0" fontId="13" fillId="0" borderId="51" xfId="0" applyFont="1" applyBorder="1" applyAlignment="1">
      <alignment wrapText="1" readingOrder="1"/>
    </xf>
    <xf numFmtId="0" fontId="48" fillId="0" borderId="50" xfId="0" applyFont="1" applyBorder="1" applyAlignment="1">
      <alignment wrapText="1" readingOrder="1"/>
    </xf>
    <xf numFmtId="0" fontId="13" fillId="0" borderId="52" xfId="0" applyFont="1" applyBorder="1" applyAlignment="1">
      <alignment wrapText="1" readingOrder="1"/>
    </xf>
    <xf numFmtId="0" fontId="13" fillId="0" borderId="53" xfId="0" applyFont="1" applyBorder="1" applyAlignment="1">
      <alignment wrapText="1" readingOrder="1"/>
    </xf>
    <xf numFmtId="0" fontId="65" fillId="0" borderId="0" xfId="0" applyFont="1" applyAlignment="1">
      <alignment vertical="center" wrapText="1"/>
    </xf>
    <xf numFmtId="167" fontId="0" fillId="0" borderId="0" xfId="0" applyNumberFormat="1"/>
    <xf numFmtId="0" fontId="44" fillId="0" borderId="0" xfId="0" applyFont="1" applyAlignment="1">
      <alignment horizontal="left"/>
    </xf>
    <xf numFmtId="0" fontId="43" fillId="0" borderId="0" xfId="0" applyFont="1" applyAlignment="1">
      <alignment vertical="top"/>
    </xf>
    <xf numFmtId="0" fontId="44" fillId="0" borderId="0" xfId="0" applyFont="1" applyAlignment="1">
      <alignment horizontal="left" vertical="center"/>
    </xf>
    <xf numFmtId="0" fontId="43" fillId="0" borderId="0" xfId="0" applyFont="1" applyAlignment="1">
      <alignment vertical="center"/>
    </xf>
    <xf numFmtId="0" fontId="28" fillId="0" borderId="0" xfId="0" applyFont="1" applyAlignment="1">
      <alignment vertical="center"/>
    </xf>
    <xf numFmtId="0" fontId="1" fillId="0" borderId="0" xfId="0" applyFont="1"/>
    <xf numFmtId="0" fontId="1" fillId="0" borderId="1" xfId="0" applyFont="1" applyBorder="1"/>
    <xf numFmtId="0" fontId="1" fillId="0" borderId="3" xfId="0" applyFont="1" applyBorder="1"/>
    <xf numFmtId="0" fontId="1" fillId="0" borderId="2" xfId="0" applyFont="1" applyBorder="1"/>
    <xf numFmtId="167" fontId="1" fillId="0" borderId="3" xfId="0" applyNumberFormat="1" applyFont="1" applyBorder="1"/>
    <xf numFmtId="0" fontId="3" fillId="0" borderId="0" xfId="0" applyFont="1"/>
    <xf numFmtId="0" fontId="4" fillId="0" borderId="3" xfId="0" applyFont="1" applyBorder="1" applyAlignment="1">
      <alignment horizontal="left"/>
    </xf>
    <xf numFmtId="0" fontId="4" fillId="0" borderId="3" xfId="0" applyFont="1" applyBorder="1" applyAlignment="1">
      <alignment horizontal="left" vertical="center" wrapText="1"/>
    </xf>
    <xf numFmtId="1" fontId="4" fillId="0" borderId="3" xfId="0" applyNumberFormat="1" applyFont="1" applyBorder="1" applyAlignment="1">
      <alignment horizontal="center" vertical="center"/>
    </xf>
    <xf numFmtId="167" fontId="2" fillId="0" borderId="3" xfId="1" applyNumberFormat="1" applyFont="1" applyFill="1" applyBorder="1"/>
    <xf numFmtId="167" fontId="0" fillId="0" borderId="3" xfId="1" applyNumberFormat="1" applyFont="1" applyBorder="1"/>
    <xf numFmtId="1" fontId="63" fillId="0" borderId="0" xfId="0" applyNumberFormat="1" applyFont="1" applyAlignment="1">
      <alignment horizontal="left"/>
    </xf>
    <xf numFmtId="0" fontId="27" fillId="0" borderId="22" xfId="63" applyBorder="1"/>
    <xf numFmtId="0" fontId="27" fillId="0" borderId="23" xfId="63" applyBorder="1"/>
    <xf numFmtId="1" fontId="27" fillId="0" borderId="22" xfId="63" applyNumberFormat="1" applyBorder="1"/>
    <xf numFmtId="1" fontId="27" fillId="0" borderId="23" xfId="63" applyNumberFormat="1" applyBorder="1"/>
    <xf numFmtId="1" fontId="27" fillId="0" borderId="24" xfId="63" applyNumberFormat="1" applyBorder="1"/>
    <xf numFmtId="1" fontId="27" fillId="0" borderId="25" xfId="63" applyNumberFormat="1" applyBorder="1"/>
    <xf numFmtId="1" fontId="27" fillId="0" borderId="26" xfId="63" applyNumberFormat="1" applyBorder="1"/>
    <xf numFmtId="1" fontId="27" fillId="0" borderId="22" xfId="63" applyNumberFormat="1" applyBorder="1" applyAlignment="1">
      <alignment horizontal="center"/>
    </xf>
    <xf numFmtId="1" fontId="27" fillId="0" borderId="24" xfId="63" applyNumberFormat="1" applyBorder="1" applyAlignment="1">
      <alignment horizontal="center"/>
    </xf>
    <xf numFmtId="1" fontId="27" fillId="0" borderId="25" xfId="63" applyNumberFormat="1" applyBorder="1" applyAlignment="1">
      <alignment horizontal="center"/>
    </xf>
    <xf numFmtId="174" fontId="59" fillId="0" borderId="0" xfId="0" applyNumberFormat="1" applyFont="1" applyAlignment="1">
      <alignment horizontal="center"/>
    </xf>
    <xf numFmtId="175" fontId="15" fillId="0" borderId="0" xfId="0" applyNumberFormat="1" applyFont="1"/>
    <xf numFmtId="9" fontId="58" fillId="0" borderId="0" xfId="0" applyNumberFormat="1" applyFont="1"/>
    <xf numFmtId="0" fontId="0" fillId="0" borderId="0" xfId="0" applyAlignment="1">
      <alignment horizontal="center" vertical="center"/>
    </xf>
    <xf numFmtId="172" fontId="1" fillId="0" borderId="0" xfId="0" applyNumberFormat="1" applyFont="1"/>
    <xf numFmtId="0" fontId="0" fillId="0" borderId="14" xfId="0" applyBorder="1"/>
    <xf numFmtId="0" fontId="0" fillId="0" borderId="12" xfId="0" applyBorder="1"/>
    <xf numFmtId="0" fontId="0" fillId="0" borderId="16" xfId="0" applyBorder="1"/>
    <xf numFmtId="0" fontId="0" fillId="0" borderId="6" xfId="0" applyBorder="1"/>
    <xf numFmtId="1" fontId="0" fillId="0" borderId="14" xfId="0" applyNumberFormat="1" applyBorder="1"/>
    <xf numFmtId="1" fontId="0" fillId="0" borderId="15" xfId="0" applyNumberFormat="1" applyBorder="1"/>
    <xf numFmtId="1" fontId="0" fillId="0" borderId="17" xfId="0" applyNumberFormat="1" applyBorder="1"/>
    <xf numFmtId="1" fontId="0" fillId="0" borderId="8" xfId="0" applyNumberFormat="1" applyBorder="1"/>
    <xf numFmtId="1" fontId="0" fillId="0" borderId="7" xfId="0" applyNumberFormat="1" applyBorder="1"/>
    <xf numFmtId="0" fontId="68" fillId="0" borderId="0" xfId="0" applyFont="1" applyAlignment="1">
      <alignment horizontal="left" vertical="top" readingOrder="1"/>
    </xf>
    <xf numFmtId="0" fontId="4" fillId="9" borderId="55" xfId="0" applyFont="1" applyFill="1" applyBorder="1"/>
    <xf numFmtId="0" fontId="4" fillId="9" borderId="56" xfId="0" applyFont="1" applyFill="1" applyBorder="1"/>
    <xf numFmtId="0" fontId="4" fillId="9" borderId="57" xfId="0" applyFont="1" applyFill="1" applyBorder="1"/>
    <xf numFmtId="0" fontId="4" fillId="9" borderId="6" xfId="0" applyFont="1" applyFill="1" applyBorder="1"/>
    <xf numFmtId="0" fontId="4" fillId="9" borderId="8" xfId="0" applyFont="1" applyFill="1" applyBorder="1"/>
    <xf numFmtId="0" fontId="4" fillId="9" borderId="7" xfId="0" applyFont="1" applyFill="1" applyBorder="1"/>
    <xf numFmtId="1" fontId="6" fillId="0" borderId="14" xfId="0" applyNumberFormat="1" applyFont="1" applyBorder="1"/>
    <xf numFmtId="1" fontId="6" fillId="0" borderId="15" xfId="0" applyNumberFormat="1" applyFont="1" applyBorder="1"/>
    <xf numFmtId="1" fontId="6" fillId="0" borderId="0" xfId="0" applyNumberFormat="1" applyFont="1"/>
    <xf numFmtId="1" fontId="6" fillId="0" borderId="17" xfId="0" applyNumberFormat="1" applyFont="1" applyBorder="1"/>
    <xf numFmtId="1" fontId="6" fillId="0" borderId="8" xfId="0" applyNumberFormat="1" applyFont="1" applyBorder="1"/>
    <xf numFmtId="1" fontId="6" fillId="0" borderId="7" xfId="0" applyNumberFormat="1" applyFont="1" applyBorder="1"/>
    <xf numFmtId="0" fontId="28" fillId="0" borderId="17" xfId="0" applyFont="1" applyBorder="1"/>
    <xf numFmtId="1" fontId="13" fillId="17" borderId="0" xfId="0" applyNumberFormat="1" applyFont="1" applyFill="1"/>
    <xf numFmtId="0" fontId="63" fillId="17" borderId="4" xfId="0" applyFont="1" applyFill="1" applyBorder="1" applyAlignment="1">
      <alignment horizontal="center"/>
    </xf>
    <xf numFmtId="1" fontId="40" fillId="17" borderId="0" xfId="0" applyNumberFormat="1" applyFont="1" applyFill="1"/>
    <xf numFmtId="0" fontId="46" fillId="17" borderId="13" xfId="0" applyFont="1" applyFill="1" applyBorder="1"/>
    <xf numFmtId="0" fontId="46" fillId="17" borderId="0" xfId="0" applyFont="1" applyFill="1"/>
    <xf numFmtId="0" fontId="0" fillId="15" borderId="58" xfId="0" applyFill="1" applyBorder="1"/>
    <xf numFmtId="1" fontId="0" fillId="15" borderId="59" xfId="0" applyNumberFormat="1" applyFill="1" applyBorder="1"/>
    <xf numFmtId="1" fontId="0" fillId="15" borderId="58" xfId="0" applyNumberFormat="1" applyFill="1" applyBorder="1"/>
    <xf numFmtId="1" fontId="0" fillId="15" borderId="60" xfId="0" applyNumberFormat="1" applyFill="1" applyBorder="1"/>
    <xf numFmtId="1" fontId="0" fillId="15" borderId="61" xfId="0" applyNumberFormat="1" applyFill="1" applyBorder="1"/>
    <xf numFmtId="1" fontId="0" fillId="15" borderId="62" xfId="0" applyNumberFormat="1" applyFill="1" applyBorder="1"/>
    <xf numFmtId="0" fontId="0" fillId="15" borderId="63" xfId="0" applyFill="1" applyBorder="1"/>
    <xf numFmtId="1" fontId="0" fillId="15" borderId="64" xfId="0" applyNumberFormat="1" applyFill="1" applyBorder="1"/>
    <xf numFmtId="1" fontId="0" fillId="15" borderId="65" xfId="0" applyNumberFormat="1" applyFill="1" applyBorder="1"/>
    <xf numFmtId="1" fontId="0" fillId="15" borderId="66" xfId="0" applyNumberFormat="1" applyFill="1" applyBorder="1"/>
    <xf numFmtId="1" fontId="0" fillId="15" borderId="67" xfId="0" applyNumberFormat="1" applyFill="1" applyBorder="1"/>
    <xf numFmtId="1" fontId="0" fillId="15" borderId="13" xfId="0" applyNumberFormat="1" applyFill="1" applyBorder="1"/>
    <xf numFmtId="1" fontId="0" fillId="15" borderId="68" xfId="0" applyNumberFormat="1" applyFill="1" applyBorder="1"/>
    <xf numFmtId="1" fontId="0" fillId="15" borderId="69" xfId="0" applyNumberFormat="1" applyFill="1" applyBorder="1"/>
    <xf numFmtId="1" fontId="0" fillId="15" borderId="70" xfId="0" applyNumberFormat="1" applyFill="1" applyBorder="1"/>
    <xf numFmtId="0" fontId="0" fillId="15" borderId="71" xfId="0" applyFill="1" applyBorder="1" applyAlignment="1">
      <alignment horizontal="left" indent="1"/>
    </xf>
    <xf numFmtId="0" fontId="0" fillId="15" borderId="72" xfId="0" applyFill="1" applyBorder="1" applyAlignment="1">
      <alignment horizontal="left" indent="1"/>
    </xf>
    <xf numFmtId="1" fontId="0" fillId="15" borderId="73" xfId="0" applyNumberFormat="1" applyFill="1" applyBorder="1"/>
    <xf numFmtId="0" fontId="0" fillId="15" borderId="72" xfId="0" applyFill="1" applyBorder="1"/>
    <xf numFmtId="0" fontId="0" fillId="15" borderId="74" xfId="0" applyFill="1" applyBorder="1" applyAlignment="1">
      <alignment horizontal="left"/>
    </xf>
    <xf numFmtId="1" fontId="0" fillId="15" borderId="75" xfId="0" applyNumberFormat="1" applyFill="1" applyBorder="1"/>
    <xf numFmtId="1" fontId="0" fillId="15" borderId="76" xfId="0" applyNumberFormat="1" applyFill="1" applyBorder="1"/>
    <xf numFmtId="1" fontId="0" fillId="15" borderId="77" xfId="0" applyNumberFormat="1" applyFill="1" applyBorder="1"/>
    <xf numFmtId="1" fontId="0" fillId="15" borderId="78" xfId="0" applyNumberFormat="1" applyFill="1" applyBorder="1"/>
    <xf numFmtId="1" fontId="0" fillId="15" borderId="79" xfId="0" applyNumberFormat="1" applyFill="1" applyBorder="1"/>
    <xf numFmtId="0" fontId="4" fillId="15" borderId="74" xfId="0" applyFont="1" applyFill="1" applyBorder="1" applyAlignment="1">
      <alignment horizontal="left"/>
    </xf>
    <xf numFmtId="1" fontId="4" fillId="15" borderId="75" xfId="0" applyNumberFormat="1" applyFont="1" applyFill="1" applyBorder="1"/>
    <xf numFmtId="1" fontId="4" fillId="15" borderId="74" xfId="0" applyNumberFormat="1" applyFont="1" applyFill="1" applyBorder="1"/>
    <xf numFmtId="1" fontId="4" fillId="15" borderId="80" xfId="0" applyNumberFormat="1" applyFont="1" applyFill="1" applyBorder="1"/>
    <xf numFmtId="0" fontId="69" fillId="0" borderId="0" xfId="0" applyFont="1" applyAlignment="1">
      <alignment vertical="top"/>
    </xf>
    <xf numFmtId="0" fontId="70" fillId="15" borderId="20" xfId="31" applyFont="1" applyFill="1" applyBorder="1" applyAlignment="1">
      <alignment horizontal="left" vertical="center"/>
    </xf>
    <xf numFmtId="0" fontId="71" fillId="18" borderId="0" xfId="31" applyFont="1" applyFill="1" applyAlignment="1">
      <alignment horizontal="left" vertical="center"/>
    </xf>
    <xf numFmtId="0" fontId="72" fillId="19" borderId="81" xfId="31" applyFont="1" applyFill="1" applyBorder="1" applyAlignment="1">
      <alignment horizontal="left" vertical="center"/>
    </xf>
    <xf numFmtId="177" fontId="73" fillId="20" borderId="0" xfId="31" applyNumberFormat="1" applyFont="1" applyFill="1" applyAlignment="1">
      <alignment horizontal="right" vertical="center" shrinkToFit="1"/>
    </xf>
    <xf numFmtId="178" fontId="73" fillId="0" borderId="0" xfId="31" applyNumberFormat="1" applyFont="1" applyAlignment="1">
      <alignment horizontal="right" vertical="center" shrinkToFit="1"/>
    </xf>
    <xf numFmtId="177" fontId="73" fillId="0" borderId="0" xfId="31" applyNumberFormat="1" applyFont="1" applyAlignment="1">
      <alignment horizontal="right" vertical="center" shrinkToFit="1"/>
    </xf>
    <xf numFmtId="0" fontId="74" fillId="3" borderId="0" xfId="31" applyFont="1" applyFill="1"/>
    <xf numFmtId="177" fontId="73" fillId="3" borderId="0" xfId="31" applyNumberFormat="1" applyFont="1" applyFill="1" applyAlignment="1">
      <alignment vertical="center"/>
    </xf>
    <xf numFmtId="177" fontId="0" fillId="0" borderId="0" xfId="0" applyNumberFormat="1"/>
    <xf numFmtId="178" fontId="0" fillId="0" borderId="0" xfId="0" applyNumberFormat="1"/>
    <xf numFmtId="0" fontId="63" fillId="0" borderId="3" xfId="0" applyFont="1" applyBorder="1" applyAlignment="1">
      <alignment horizontal="left" vertical="center"/>
    </xf>
    <xf numFmtId="0" fontId="13" fillId="0" borderId="3" xfId="0" applyFont="1" applyBorder="1" applyAlignment="1">
      <alignment horizontal="left"/>
    </xf>
    <xf numFmtId="0" fontId="13" fillId="0" borderId="1" xfId="0" applyFont="1" applyBorder="1" applyAlignment="1">
      <alignment horizontal="left" vertical="center"/>
    </xf>
    <xf numFmtId="0" fontId="13" fillId="0" borderId="3" xfId="0" applyFont="1" applyBorder="1" applyAlignment="1">
      <alignment horizontal="left" vertical="center"/>
    </xf>
    <xf numFmtId="0" fontId="13" fillId="0" borderId="1" xfId="0" applyFont="1" applyBorder="1" applyAlignment="1">
      <alignment horizontal="center" vertical="center"/>
    </xf>
    <xf numFmtId="2" fontId="63" fillId="0" borderId="0" xfId="0" applyNumberFormat="1" applyFont="1"/>
    <xf numFmtId="0" fontId="13" fillId="21" borderId="82" xfId="0" applyFont="1" applyFill="1" applyBorder="1"/>
    <xf numFmtId="0" fontId="13" fillId="21" borderId="83" xfId="0" applyFont="1" applyFill="1" applyBorder="1"/>
    <xf numFmtId="3" fontId="48" fillId="0" borderId="0" xfId="0" applyNumberFormat="1" applyFont="1"/>
    <xf numFmtId="0" fontId="28" fillId="0" borderId="23" xfId="0" applyFont="1" applyBorder="1"/>
    <xf numFmtId="1" fontId="5" fillId="0" borderId="29" xfId="0" applyNumberFormat="1" applyFont="1" applyBorder="1"/>
    <xf numFmtId="1" fontId="5" fillId="0" borderId="0" xfId="0" applyNumberFormat="1" applyFont="1"/>
    <xf numFmtId="0" fontId="13" fillId="21" borderId="84" xfId="0" applyFont="1" applyFill="1" applyBorder="1"/>
    <xf numFmtId="0" fontId="13" fillId="21" borderId="85" xfId="0" applyFont="1" applyFill="1" applyBorder="1"/>
    <xf numFmtId="0" fontId="13" fillId="21" borderId="86" xfId="0" applyFont="1" applyFill="1" applyBorder="1"/>
    <xf numFmtId="0" fontId="13" fillId="21" borderId="87" xfId="0" applyFont="1" applyFill="1" applyBorder="1"/>
    <xf numFmtId="0" fontId="13" fillId="21" borderId="88" xfId="0" applyFont="1" applyFill="1" applyBorder="1"/>
    <xf numFmtId="0" fontId="13" fillId="21" borderId="89" xfId="0" applyFont="1" applyFill="1" applyBorder="1"/>
    <xf numFmtId="169" fontId="0" fillId="0" borderId="17" xfId="0" applyNumberFormat="1" applyBorder="1" applyAlignment="1">
      <alignment horizontal="right" shrinkToFit="1"/>
    </xf>
    <xf numFmtId="169" fontId="0" fillId="0" borderId="0" xfId="0" applyNumberFormat="1" applyAlignment="1">
      <alignment horizontal="right" shrinkToFit="1"/>
    </xf>
    <xf numFmtId="0" fontId="54" fillId="0" borderId="29" xfId="0" applyFont="1" applyBorder="1"/>
    <xf numFmtId="173" fontId="48" fillId="0" borderId="29" xfId="0" applyNumberFormat="1" applyFont="1" applyBorder="1"/>
    <xf numFmtId="9" fontId="0" fillId="0" borderId="3" xfId="0" applyNumberFormat="1" applyBorder="1"/>
    <xf numFmtId="9" fontId="48" fillId="0" borderId="29" xfId="0" applyNumberFormat="1" applyFont="1" applyBorder="1"/>
    <xf numFmtId="0" fontId="50" fillId="0" borderId="0" xfId="0" applyFont="1"/>
    <xf numFmtId="14" fontId="0" fillId="0" borderId="0" xfId="0" applyNumberFormat="1"/>
    <xf numFmtId="0" fontId="32" fillId="21" borderId="82" xfId="0" applyFont="1" applyFill="1" applyBorder="1"/>
    <xf numFmtId="0" fontId="32" fillId="21" borderId="84" xfId="0" applyFont="1" applyFill="1" applyBorder="1"/>
    <xf numFmtId="0" fontId="32" fillId="21" borderId="83" xfId="0" applyFont="1" applyFill="1" applyBorder="1"/>
    <xf numFmtId="0" fontId="32" fillId="21" borderId="85" xfId="0" applyFont="1" applyFill="1" applyBorder="1"/>
    <xf numFmtId="0" fontId="32" fillId="0" borderId="0" xfId="0" applyFont="1"/>
    <xf numFmtId="0" fontId="50" fillId="2" borderId="3" xfId="0" applyFont="1" applyFill="1" applyBorder="1"/>
    <xf numFmtId="0" fontId="50" fillId="2" borderId="4" xfId="0" applyFont="1" applyFill="1" applyBorder="1" applyAlignment="1">
      <alignment horizontal="center" vertical="center"/>
    </xf>
    <xf numFmtId="179" fontId="54" fillId="0" borderId="3" xfId="0" applyNumberFormat="1" applyFont="1" applyBorder="1"/>
    <xf numFmtId="179" fontId="31" fillId="2" borderId="3" xfId="0" applyNumberFormat="1" applyFont="1" applyFill="1" applyBorder="1"/>
    <xf numFmtId="0" fontId="50" fillId="0" borderId="29" xfId="0" applyFont="1" applyBorder="1"/>
    <xf numFmtId="1" fontId="54" fillId="0" borderId="0" xfId="0" applyNumberFormat="1" applyFont="1"/>
    <xf numFmtId="0" fontId="76" fillId="0" borderId="0" xfId="0" applyFont="1"/>
    <xf numFmtId="0" fontId="50" fillId="0" borderId="0" xfId="0" applyFont="1" applyAlignment="1">
      <alignment horizontal="center" vertical="center"/>
    </xf>
    <xf numFmtId="0" fontId="63" fillId="0" borderId="13" xfId="0" applyFont="1" applyBorder="1" applyAlignment="1">
      <alignment vertical="center"/>
    </xf>
    <xf numFmtId="0" fontId="63" fillId="0" borderId="1" xfId="0" applyFont="1" applyBorder="1"/>
    <xf numFmtId="0" fontId="63" fillId="0" borderId="12" xfId="0" applyFont="1" applyBorder="1"/>
    <xf numFmtId="1" fontId="31" fillId="2" borderId="3" xfId="0" applyNumberFormat="1" applyFont="1" applyFill="1" applyBorder="1"/>
    <xf numFmtId="179" fontId="48" fillId="0" borderId="3" xfId="0" applyNumberFormat="1" applyFont="1" applyBorder="1"/>
    <xf numFmtId="179" fontId="0" fillId="0" borderId="3" xfId="0" applyNumberFormat="1" applyBorder="1"/>
    <xf numFmtId="0" fontId="50" fillId="2" borderId="3" xfId="0" applyFont="1" applyFill="1" applyBorder="1" applyAlignment="1">
      <alignment horizontal="center" vertical="center"/>
    </xf>
    <xf numFmtId="0" fontId="4" fillId="0" borderId="0" xfId="0" applyFont="1" applyAlignment="1">
      <alignment horizontal="center" vertical="center"/>
    </xf>
    <xf numFmtId="0" fontId="51" fillId="2" borderId="29" xfId="0" applyFont="1" applyFill="1" applyBorder="1" applyAlignment="1">
      <alignment horizontal="center" vertical="center"/>
    </xf>
    <xf numFmtId="0" fontId="46" fillId="2" borderId="29" xfId="0" applyFont="1" applyFill="1" applyBorder="1" applyAlignment="1">
      <alignment horizontal="center" vertical="center"/>
    </xf>
    <xf numFmtId="0" fontId="75" fillId="2" borderId="3" xfId="0" applyFont="1" applyFill="1" applyBorder="1" applyAlignment="1">
      <alignment horizontal="center" vertical="center"/>
    </xf>
    <xf numFmtId="0" fontId="46" fillId="2" borderId="3" xfId="0" applyFont="1" applyFill="1" applyBorder="1" applyAlignment="1">
      <alignment horizontal="center" vertical="center"/>
    </xf>
    <xf numFmtId="173" fontId="50" fillId="0" borderId="29" xfId="0" applyNumberFormat="1" applyFont="1" applyBorder="1"/>
    <xf numFmtId="0" fontId="54" fillId="0" borderId="92" xfId="0" applyFont="1" applyBorder="1"/>
    <xf numFmtId="9" fontId="4" fillId="0" borderId="30" xfId="0" applyNumberFormat="1" applyFont="1" applyBorder="1"/>
    <xf numFmtId="9" fontId="4" fillId="0" borderId="2" xfId="0" applyNumberFormat="1" applyFont="1" applyBorder="1"/>
    <xf numFmtId="0" fontId="77" fillId="2" borderId="3" xfId="0" applyFont="1" applyFill="1" applyBorder="1"/>
    <xf numFmtId="0" fontId="31" fillId="2" borderId="3" xfId="0" applyFont="1" applyFill="1" applyBorder="1"/>
    <xf numFmtId="0" fontId="78" fillId="0" borderId="3" xfId="0" applyFont="1" applyBorder="1"/>
    <xf numFmtId="4" fontId="0" fillId="0" borderId="3" xfId="0" applyNumberFormat="1" applyBorder="1"/>
    <xf numFmtId="180" fontId="0" fillId="0" borderId="0" xfId="0" applyNumberFormat="1"/>
    <xf numFmtId="0" fontId="78" fillId="0" borderId="0" xfId="0" applyFont="1"/>
    <xf numFmtId="179" fontId="48" fillId="0" borderId="7" xfId="0" applyNumberFormat="1" applyFont="1" applyBorder="1"/>
    <xf numFmtId="0" fontId="46" fillId="0" borderId="3" xfId="0" applyFont="1" applyBorder="1"/>
    <xf numFmtId="4" fontId="48" fillId="0" borderId="3" xfId="0" applyNumberFormat="1" applyFont="1" applyBorder="1"/>
    <xf numFmtId="169" fontId="48" fillId="0" borderId="3" xfId="0" applyNumberFormat="1" applyFont="1" applyBorder="1"/>
    <xf numFmtId="179" fontId="32" fillId="0" borderId="3" xfId="0" applyNumberFormat="1" applyFont="1" applyBorder="1"/>
    <xf numFmtId="0" fontId="31" fillId="0" borderId="3" xfId="0" applyFont="1" applyBorder="1"/>
    <xf numFmtId="0" fontId="40" fillId="0" borderId="0" xfId="0" applyFont="1"/>
    <xf numFmtId="0" fontId="6" fillId="0" borderId="3" xfId="0" applyFont="1" applyBorder="1"/>
    <xf numFmtId="0" fontId="77" fillId="0" borderId="3" xfId="0" applyFont="1" applyBorder="1"/>
    <xf numFmtId="0" fontId="46" fillId="0" borderId="93" xfId="0" applyFont="1" applyBorder="1"/>
    <xf numFmtId="0" fontId="63" fillId="0" borderId="96" xfId="0" applyFont="1" applyBorder="1"/>
    <xf numFmtId="0" fontId="63" fillId="0" borderId="97" xfId="0" applyFont="1" applyBorder="1"/>
    <xf numFmtId="0" fontId="63" fillId="0" borderId="98" xfId="0" applyFont="1" applyBorder="1"/>
    <xf numFmtId="1" fontId="63" fillId="0" borderId="99" xfId="0" applyNumberFormat="1" applyFont="1" applyBorder="1"/>
    <xf numFmtId="0" fontId="63" fillId="0" borderId="99" xfId="0" applyFont="1" applyBorder="1"/>
    <xf numFmtId="0" fontId="63" fillId="0" borderId="100" xfId="0" applyFont="1" applyBorder="1"/>
    <xf numFmtId="0" fontId="54" fillId="0" borderId="90" xfId="0" applyFont="1" applyBorder="1"/>
    <xf numFmtId="0" fontId="54" fillId="0" borderId="91" xfId="0" applyFont="1" applyBorder="1"/>
    <xf numFmtId="0" fontId="31" fillId="0" borderId="3" xfId="0" applyFont="1" applyBorder="1" applyAlignment="1">
      <alignment horizontal="center" vertical="top"/>
    </xf>
    <xf numFmtId="0" fontId="79" fillId="0" borderId="0" xfId="68" applyFont="1"/>
    <xf numFmtId="0" fontId="80" fillId="0" borderId="0" xfId="0" applyFont="1"/>
    <xf numFmtId="0" fontId="0" fillId="0" borderId="0" xfId="0" applyAlignment="1">
      <alignment horizontal="center"/>
    </xf>
    <xf numFmtId="3" fontId="48" fillId="0" borderId="3" xfId="0" applyNumberFormat="1" applyFont="1" applyBorder="1"/>
    <xf numFmtId="3" fontId="0" fillId="0" borderId="3" xfId="0" applyNumberFormat="1" applyBorder="1"/>
    <xf numFmtId="3" fontId="53" fillId="2" borderId="3" xfId="0" applyNumberFormat="1" applyFont="1" applyFill="1" applyBorder="1" applyAlignment="1">
      <alignment horizontal="right" shrinkToFit="1"/>
    </xf>
    <xf numFmtId="0" fontId="81" fillId="0" borderId="5" xfId="0" applyFont="1" applyBorder="1"/>
    <xf numFmtId="169" fontId="48" fillId="0" borderId="0" xfId="0" applyNumberFormat="1" applyFont="1"/>
    <xf numFmtId="179" fontId="82" fillId="0" borderId="3" xfId="0" applyNumberFormat="1" applyFont="1" applyBorder="1"/>
    <xf numFmtId="0" fontId="69" fillId="0" borderId="0" xfId="0" applyFont="1"/>
    <xf numFmtId="0" fontId="1" fillId="0" borderId="16" xfId="68" applyBorder="1"/>
    <xf numFmtId="0" fontId="1" fillId="0" borderId="0" xfId="68"/>
    <xf numFmtId="0" fontId="1" fillId="0" borderId="17" xfId="68" applyBorder="1"/>
    <xf numFmtId="22" fontId="1" fillId="0" borderId="0" xfId="68" applyNumberFormat="1"/>
    <xf numFmtId="1" fontId="1" fillId="0" borderId="0" xfId="68" applyNumberFormat="1"/>
    <xf numFmtId="1" fontId="1" fillId="0" borderId="17" xfId="68" applyNumberFormat="1" applyBorder="1"/>
    <xf numFmtId="0" fontId="1" fillId="0" borderId="6" xfId="68" applyBorder="1"/>
    <xf numFmtId="0" fontId="1" fillId="0" borderId="8" xfId="68" applyBorder="1"/>
    <xf numFmtId="1" fontId="1" fillId="0" borderId="8" xfId="68" applyNumberFormat="1" applyBorder="1"/>
    <xf numFmtId="1" fontId="1" fillId="0" borderId="7" xfId="68" applyNumberFormat="1" applyBorder="1"/>
    <xf numFmtId="22" fontId="28" fillId="0" borderId="0" xfId="0" applyNumberFormat="1" applyFont="1"/>
    <xf numFmtId="0" fontId="40" fillId="0" borderId="5" xfId="0" applyFont="1" applyBorder="1" applyAlignment="1">
      <alignment horizontal="center" vertical="top"/>
    </xf>
    <xf numFmtId="0" fontId="48" fillId="0" borderId="29" xfId="0" applyFont="1" applyBorder="1"/>
    <xf numFmtId="0" fontId="46" fillId="0" borderId="29" xfId="0" applyFont="1" applyBorder="1"/>
    <xf numFmtId="173" fontId="46" fillId="0" borderId="29" xfId="0" applyNumberFormat="1" applyFont="1" applyBorder="1"/>
    <xf numFmtId="9" fontId="48" fillId="0" borderId="0" xfId="0" applyNumberFormat="1" applyFont="1"/>
    <xf numFmtId="0" fontId="48" fillId="0" borderId="14" xfId="0" applyFont="1" applyBorder="1"/>
    <xf numFmtId="0" fontId="51" fillId="0" borderId="90" xfId="0" applyFont="1" applyBorder="1"/>
    <xf numFmtId="2" fontId="26" fillId="0" borderId="0" xfId="0" applyNumberFormat="1" applyFont="1"/>
    <xf numFmtId="0" fontId="26" fillId="0" borderId="0" xfId="0" applyFont="1" applyAlignment="1">
      <alignment horizontal="right"/>
    </xf>
    <xf numFmtId="0" fontId="26" fillId="0" borderId="8" xfId="0" applyFont="1" applyBorder="1" applyAlignment="1">
      <alignment horizontal="right"/>
    </xf>
    <xf numFmtId="2" fontId="26" fillId="0" borderId="8" xfId="0" applyNumberFormat="1" applyFont="1" applyBorder="1"/>
    <xf numFmtId="0" fontId="49" fillId="0" borderId="0" xfId="0" applyFont="1"/>
    <xf numFmtId="0" fontId="48" fillId="0" borderId="8" xfId="0" applyFont="1" applyBorder="1"/>
    <xf numFmtId="173" fontId="83" fillId="0" borderId="29" xfId="0" applyNumberFormat="1" applyFont="1" applyBorder="1"/>
    <xf numFmtId="9" fontId="82" fillId="0" borderId="91" xfId="0" applyNumberFormat="1" applyFont="1" applyBorder="1"/>
    <xf numFmtId="9" fontId="82" fillId="0" borderId="29" xfId="0" applyNumberFormat="1" applyFont="1" applyBorder="1"/>
    <xf numFmtId="9" fontId="82" fillId="0" borderId="90" xfId="0" applyNumberFormat="1" applyFont="1" applyBorder="1"/>
    <xf numFmtId="0" fontId="26" fillId="0" borderId="0" xfId="0" applyFont="1" applyAlignment="1">
      <alignment horizontal="center"/>
    </xf>
    <xf numFmtId="0" fontId="40" fillId="0" borderId="18" xfId="0" applyFont="1" applyBorder="1" applyAlignment="1">
      <alignment wrapText="1"/>
    </xf>
    <xf numFmtId="0" fontId="26" fillId="0" borderId="8" xfId="0" applyFont="1" applyBorder="1"/>
    <xf numFmtId="0" fontId="0" fillId="0" borderId="8" xfId="0" applyBorder="1" applyAlignment="1">
      <alignment horizontal="left" vertical="center"/>
    </xf>
    <xf numFmtId="2" fontId="0" fillId="0" borderId="8" xfId="0" applyNumberFormat="1" applyBorder="1" applyAlignment="1">
      <alignment horizontal="right" shrinkToFit="1"/>
    </xf>
    <xf numFmtId="2" fontId="0" fillId="0" borderId="7" xfId="0" applyNumberFormat="1" applyBorder="1" applyAlignment="1">
      <alignment horizontal="right" shrinkToFit="1"/>
    </xf>
    <xf numFmtId="0" fontId="40" fillId="0" borderId="3" xfId="0" applyFont="1" applyBorder="1"/>
    <xf numFmtId="0" fontId="48" fillId="0" borderId="84" xfId="0" applyFont="1" applyBorder="1"/>
    <xf numFmtId="0" fontId="48" fillId="0" borderId="82" xfId="0" applyFont="1" applyBorder="1"/>
    <xf numFmtId="14" fontId="48" fillId="0" borderId="82" xfId="0" applyNumberFormat="1" applyFont="1" applyBorder="1"/>
    <xf numFmtId="0" fontId="48" fillId="0" borderId="101" xfId="0" applyFont="1" applyBorder="1"/>
    <xf numFmtId="0" fontId="48" fillId="0" borderId="102" xfId="0" applyFont="1" applyBorder="1"/>
    <xf numFmtId="0" fontId="48" fillId="0" borderId="103" xfId="0" applyFont="1" applyBorder="1"/>
    <xf numFmtId="14" fontId="48" fillId="0" borderId="103" xfId="0" applyNumberFormat="1" applyFont="1" applyBorder="1"/>
    <xf numFmtId="0" fontId="48" fillId="0" borderId="104" xfId="0" applyFont="1" applyBorder="1"/>
    <xf numFmtId="0" fontId="53" fillId="0" borderId="0" xfId="0" applyFont="1"/>
    <xf numFmtId="9" fontId="0" fillId="0" borderId="0" xfId="2" applyFont="1" applyFill="1"/>
    <xf numFmtId="0" fontId="63" fillId="0" borderId="0" xfId="0" applyFont="1" applyAlignment="1">
      <alignment horizontal="center" wrapText="1"/>
    </xf>
    <xf numFmtId="1" fontId="6" fillId="0" borderId="3" xfId="0" applyNumberFormat="1" applyFont="1" applyBorder="1"/>
    <xf numFmtId="9" fontId="42" fillId="0" borderId="0" xfId="0" applyNumberFormat="1" applyFont="1"/>
    <xf numFmtId="0" fontId="84" fillId="0" borderId="105" xfId="69" applyAlignment="1">
      <alignment horizontal="center"/>
    </xf>
    <xf numFmtId="0" fontId="27" fillId="0" borderId="12" xfId="63" applyBorder="1" applyAlignment="1">
      <alignment horizontal="center"/>
    </xf>
    <xf numFmtId="0" fontId="27" fillId="0" borderId="14" xfId="63" applyBorder="1" applyAlignment="1">
      <alignment horizontal="center"/>
    </xf>
    <xf numFmtId="0" fontId="27" fillId="0" borderId="15" xfId="63" applyBorder="1" applyAlignment="1">
      <alignment horizontal="center"/>
    </xf>
    <xf numFmtId="0" fontId="0" fillId="0" borderId="0" xfId="0" applyAlignment="1">
      <alignment horizontal="center"/>
    </xf>
    <xf numFmtId="0" fontId="46" fillId="0" borderId="0" xfId="0" applyFont="1" applyAlignment="1">
      <alignment horizontal="center"/>
    </xf>
    <xf numFmtId="0" fontId="9" fillId="0" borderId="0" xfId="0" applyFont="1" applyAlignment="1">
      <alignment horizontal="center"/>
    </xf>
    <xf numFmtId="0" fontId="67" fillId="0" borderId="0" xfId="0" applyFont="1" applyAlignment="1">
      <alignment horizontal="center"/>
    </xf>
    <xf numFmtId="0" fontId="27" fillId="0" borderId="19" xfId="63" applyBorder="1" applyAlignment="1">
      <alignment horizontal="center"/>
    </xf>
    <xf numFmtId="0" fontId="27" fillId="0" borderId="20" xfId="63" applyBorder="1" applyAlignment="1">
      <alignment horizontal="center"/>
    </xf>
    <xf numFmtId="0" fontId="27" fillId="0" borderId="21" xfId="63" applyBorder="1" applyAlignment="1">
      <alignment horizontal="center"/>
    </xf>
    <xf numFmtId="0" fontId="46" fillId="0" borderId="3" xfId="0" applyFont="1" applyBorder="1" applyAlignment="1">
      <alignment horizontal="center"/>
    </xf>
    <xf numFmtId="0" fontId="47" fillId="0" borderId="0" xfId="0" applyFont="1"/>
    <xf numFmtId="0" fontId="50" fillId="2" borderId="3" xfId="0" applyFont="1" applyFill="1" applyBorder="1" applyAlignment="1">
      <alignment horizontal="center" vertical="center"/>
    </xf>
    <xf numFmtId="0" fontId="50" fillId="2" borderId="14" xfId="0" applyFont="1" applyFill="1" applyBorder="1" applyAlignment="1">
      <alignment horizontal="center" vertical="center"/>
    </xf>
    <xf numFmtId="0" fontId="50" fillId="2" borderId="15" xfId="0" applyFont="1" applyFill="1" applyBorder="1" applyAlignment="1">
      <alignment horizontal="center" vertical="center"/>
    </xf>
    <xf numFmtId="0" fontId="46" fillId="2" borderId="1" xfId="0" applyFont="1" applyFill="1" applyBorder="1" applyAlignment="1">
      <alignment horizontal="center" vertical="center"/>
    </xf>
    <xf numFmtId="0" fontId="46" fillId="2" borderId="30" xfId="0" applyFont="1" applyFill="1" applyBorder="1" applyAlignment="1">
      <alignment horizontal="center" vertical="center"/>
    </xf>
    <xf numFmtId="0" fontId="46" fillId="2" borderId="2" xfId="0" applyFont="1" applyFill="1" applyBorder="1" applyAlignment="1">
      <alignment horizontal="center" vertical="center"/>
    </xf>
    <xf numFmtId="0" fontId="13" fillId="2" borderId="1" xfId="0" applyFont="1" applyFill="1" applyBorder="1" applyAlignment="1">
      <alignment horizontal="center"/>
    </xf>
    <xf numFmtId="0" fontId="13" fillId="2" borderId="30" xfId="0" applyFont="1" applyFill="1" applyBorder="1" applyAlignment="1">
      <alignment horizontal="center"/>
    </xf>
    <xf numFmtId="0" fontId="13" fillId="2" borderId="2" xfId="0" applyFont="1" applyFill="1" applyBorder="1" applyAlignment="1">
      <alignment horizontal="center"/>
    </xf>
    <xf numFmtId="0" fontId="46" fillId="2" borderId="6" xfId="0" applyFont="1" applyFill="1" applyBorder="1" applyAlignment="1">
      <alignment horizontal="center" vertical="center"/>
    </xf>
    <xf numFmtId="0" fontId="46" fillId="2" borderId="8" xfId="0" applyFont="1" applyFill="1" applyBorder="1" applyAlignment="1">
      <alignment horizontal="center" vertical="center"/>
    </xf>
    <xf numFmtId="0" fontId="54" fillId="0" borderId="1" xfId="0" applyFont="1" applyBorder="1" applyAlignment="1">
      <alignment horizontal="center" vertical="center"/>
    </xf>
    <xf numFmtId="0" fontId="54" fillId="0" borderId="30" xfId="0" applyFont="1" applyBorder="1" applyAlignment="1">
      <alignment horizontal="center" vertical="center"/>
    </xf>
    <xf numFmtId="0" fontId="54" fillId="0" borderId="2" xfId="0" applyFont="1" applyBorder="1" applyAlignment="1">
      <alignment horizontal="center" vertical="center"/>
    </xf>
    <xf numFmtId="0" fontId="32" fillId="0" borderId="1" xfId="0" applyFont="1" applyBorder="1" applyAlignment="1">
      <alignment horizontal="center"/>
    </xf>
    <xf numFmtId="0" fontId="32" fillId="0" borderId="30" xfId="0" applyFont="1" applyBorder="1" applyAlignment="1">
      <alignment horizontal="center"/>
    </xf>
    <xf numFmtId="0" fontId="32" fillId="0" borderId="2" xfId="0" applyFont="1" applyBorder="1" applyAlignment="1">
      <alignment horizontal="center"/>
    </xf>
    <xf numFmtId="0" fontId="48" fillId="0" borderId="1" xfId="0" applyFont="1" applyBorder="1" applyAlignment="1">
      <alignment horizontal="center"/>
    </xf>
    <xf numFmtId="0" fontId="48" fillId="0" borderId="30" xfId="0" applyFont="1" applyBorder="1" applyAlignment="1">
      <alignment horizontal="center"/>
    </xf>
    <xf numFmtId="0" fontId="48" fillId="0" borderId="2" xfId="0" applyFont="1" applyBorder="1" applyAlignment="1">
      <alignment horizontal="center"/>
    </xf>
    <xf numFmtId="0" fontId="26" fillId="0" borderId="0" xfId="0" applyFont="1" applyAlignment="1">
      <alignment horizontal="center"/>
    </xf>
    <xf numFmtId="0" fontId="13" fillId="0" borderId="0" xfId="0" applyFont="1"/>
    <xf numFmtId="0" fontId="48" fillId="0" borderId="12" xfId="0" applyFont="1" applyBorder="1" applyAlignment="1">
      <alignment horizontal="center" vertical="center" wrapText="1"/>
    </xf>
    <xf numFmtId="0" fontId="48" fillId="0" borderId="16" xfId="0" applyFont="1" applyBorder="1" applyAlignment="1">
      <alignment horizontal="center" vertical="center" wrapText="1"/>
    </xf>
    <xf numFmtId="0" fontId="48" fillId="0" borderId="28" xfId="0" applyFont="1" applyBorder="1" applyAlignment="1">
      <alignment horizontal="center" vertical="center" wrapText="1"/>
    </xf>
    <xf numFmtId="0" fontId="52" fillId="12" borderId="0" xfId="0" applyFont="1" applyFill="1" applyAlignment="1">
      <alignment horizontal="center"/>
    </xf>
    <xf numFmtId="0" fontId="40" fillId="0" borderId="8" xfId="0" applyFont="1" applyBorder="1" applyAlignment="1">
      <alignment horizontal="center"/>
    </xf>
    <xf numFmtId="0" fontId="40" fillId="0" borderId="7" xfId="0" applyFont="1" applyBorder="1" applyAlignment="1">
      <alignment horizontal="center"/>
    </xf>
    <xf numFmtId="0" fontId="63" fillId="0" borderId="0" xfId="0" applyFont="1" applyAlignment="1">
      <alignment horizontal="center"/>
    </xf>
    <xf numFmtId="0" fontId="31" fillId="0" borderId="3" xfId="0" applyFont="1" applyBorder="1"/>
    <xf numFmtId="0" fontId="46" fillId="0" borderId="1" xfId="0" applyFont="1" applyBorder="1" applyAlignment="1">
      <alignment horizontal="center"/>
    </xf>
    <xf numFmtId="0" fontId="46" fillId="0" borderId="30" xfId="0" applyFont="1" applyBorder="1" applyAlignment="1">
      <alignment horizontal="center"/>
    </xf>
    <xf numFmtId="0" fontId="46" fillId="0" borderId="2" xfId="0" applyFont="1" applyBorder="1" applyAlignment="1">
      <alignment horizontal="center"/>
    </xf>
    <xf numFmtId="0" fontId="44" fillId="9" borderId="0" xfId="0" applyFont="1" applyFill="1" applyAlignment="1">
      <alignment horizontal="center"/>
    </xf>
    <xf numFmtId="0" fontId="44" fillId="9" borderId="0" xfId="0" applyFont="1" applyFill="1" applyAlignment="1">
      <alignment horizontal="center" wrapText="1"/>
    </xf>
    <xf numFmtId="0" fontId="63" fillId="17" borderId="16" xfId="0" quotePrefix="1" applyFont="1" applyFill="1" applyBorder="1" applyAlignment="1">
      <alignment horizontal="center"/>
    </xf>
    <xf numFmtId="0" fontId="63" fillId="17" borderId="0" xfId="0" quotePrefix="1" applyFont="1" applyFill="1" applyAlignment="1">
      <alignment horizontal="center"/>
    </xf>
    <xf numFmtId="0" fontId="63" fillId="17" borderId="17" xfId="0" quotePrefix="1" applyFont="1" applyFill="1" applyBorder="1" applyAlignment="1">
      <alignment horizontal="center"/>
    </xf>
    <xf numFmtId="0" fontId="63" fillId="17" borderId="16" xfId="0" applyFont="1" applyFill="1" applyBorder="1" applyAlignment="1">
      <alignment horizontal="center"/>
    </xf>
    <xf numFmtId="0" fontId="63" fillId="17" borderId="0" xfId="0" applyFont="1" applyFill="1" applyAlignment="1">
      <alignment horizontal="center"/>
    </xf>
    <xf numFmtId="0" fontId="63" fillId="17" borderId="17" xfId="0" applyFont="1" applyFill="1" applyBorder="1" applyAlignment="1">
      <alignment horizontal="center"/>
    </xf>
    <xf numFmtId="0" fontId="49" fillId="10" borderId="8" xfId="0" applyFont="1" applyFill="1" applyBorder="1" applyAlignment="1">
      <alignment horizontal="center"/>
    </xf>
    <xf numFmtId="0" fontId="49" fillId="10" borderId="7" xfId="0" applyFont="1" applyFill="1" applyBorder="1" applyAlignment="1">
      <alignment horizontal="center"/>
    </xf>
    <xf numFmtId="0" fontId="4" fillId="0" borderId="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5" xfId="0" applyFont="1" applyBorder="1" applyAlignment="1">
      <alignment horizontal="center" vertical="center" wrapText="1"/>
    </xf>
    <xf numFmtId="0" fontId="0" fillId="0" borderId="14" xfId="0" applyBorder="1" applyAlignment="1">
      <alignment horizontal="center"/>
    </xf>
    <xf numFmtId="0" fontId="4" fillId="0" borderId="1" xfId="0" applyFont="1" applyBorder="1" applyAlignment="1">
      <alignment horizontal="center"/>
    </xf>
    <xf numFmtId="0" fontId="4" fillId="0" borderId="30" xfId="0" applyFont="1" applyBorder="1" applyAlignment="1">
      <alignment horizontal="center"/>
    </xf>
    <xf numFmtId="0" fontId="4" fillId="0" borderId="2" xfId="0" applyFont="1" applyBorder="1" applyAlignment="1">
      <alignment horizontal="center"/>
    </xf>
    <xf numFmtId="1" fontId="0" fillId="0" borderId="0" xfId="0" applyNumberFormat="1" applyAlignment="1">
      <alignment horizontal="center"/>
    </xf>
    <xf numFmtId="0" fontId="63" fillId="0" borderId="94" xfId="0" applyFont="1" applyBorder="1" applyAlignment="1">
      <alignment horizontal="center"/>
    </xf>
    <xf numFmtId="0" fontId="63" fillId="0" borderId="95" xfId="0" applyFont="1" applyBorder="1" applyAlignment="1">
      <alignment horizontal="center"/>
    </xf>
    <xf numFmtId="0" fontId="34" fillId="8" borderId="0" xfId="0" applyFont="1" applyFill="1" applyAlignment="1">
      <alignment wrapText="1" readingOrder="1"/>
    </xf>
  </cellXfs>
  <cellStyles count="70">
    <cellStyle name="5x indented GHG Textfiels" xfId="41" xr:uid="{6F0761AA-88AC-4567-A66B-429297E1B179}"/>
    <cellStyle name="Bold GHG Numbers (0.00)" xfId="42" xr:uid="{FEB7F569-C05A-4A84-B7AB-0DF2E6C479E4}"/>
    <cellStyle name="Comma" xfId="1" builtinId="3"/>
    <cellStyle name="Comma 2" xfId="5" xr:uid="{8CFA73B6-1B6F-4FCB-889D-BB36E70EC3DC}"/>
    <cellStyle name="Comma 2 2" xfId="17" xr:uid="{F7E08359-226D-4059-8CF3-A7E8E0F4F747}"/>
    <cellStyle name="Comma 2 3" xfId="43" xr:uid="{95F4E928-DBA8-46A1-88BF-564E27BE7DF7}"/>
    <cellStyle name="Comma 2 4" xfId="11" xr:uid="{CAB2F3A9-41B1-4FAA-8042-E6546CD376DD}"/>
    <cellStyle name="Comma 3" xfId="12" xr:uid="{003124DA-2E5E-4139-A3D6-F15677DB78EE}"/>
    <cellStyle name="Comma 4" xfId="40" xr:uid="{37B40B8A-D126-4D4E-A44E-6121FB88CEF2}"/>
    <cellStyle name="Comma 5" xfId="56" xr:uid="{1EE32A1D-939C-4F9D-83F2-F6C432717B33}"/>
    <cellStyle name="Comma 6" xfId="64" xr:uid="{56A47CE3-5A72-4FAF-8685-18B15B4E1442}"/>
    <cellStyle name="Currency 2" xfId="59" xr:uid="{03DA5211-097B-4071-9BC6-1DF2DEE2DC31}"/>
    <cellStyle name="Heading 1" xfId="69" builtinId="16"/>
    <cellStyle name="Headline" xfId="44" xr:uid="{735BDE4E-CD90-4EA8-830B-79DD38EE1F16}"/>
    <cellStyle name="Hyperlink" xfId="7" xr:uid="{6D487955-21BC-42CD-98A4-596E4F391077}"/>
    <cellStyle name="Hyperlink 2" xfId="24" xr:uid="{F3305B8C-94D3-489E-AB89-D12443287ECF}"/>
    <cellStyle name="Hyperlink 2 2" xfId="28" xr:uid="{90946559-9078-4F6F-81F3-860A087FEA05}"/>
    <cellStyle name="Hyperlink 3" xfId="61" xr:uid="{E7B87E02-A61D-4FC1-A04A-C3E562FB36B9}"/>
    <cellStyle name="Migliaia 2" xfId="3" xr:uid="{AF9AA375-2505-445A-89C7-9DD938BD53E6}"/>
    <cellStyle name="Milliers 2" xfId="8" xr:uid="{392984B3-3861-477B-BB94-96BADF659243}"/>
    <cellStyle name="Normal" xfId="0" builtinId="0"/>
    <cellStyle name="Normal 10" xfId="53" xr:uid="{5BCACFDE-C2AC-4AFD-BC68-5EF4172825E8}"/>
    <cellStyle name="Normal 11" xfId="54" xr:uid="{F1FFCB28-D09C-441A-A4C8-3D3FE593EEBE}"/>
    <cellStyle name="Normal 12" xfId="19" xr:uid="{3C325EAC-D6CC-4A93-88D8-45C6829B6FF0}"/>
    <cellStyle name="Normal 13" xfId="55" xr:uid="{4B022197-3A8E-4997-BE8A-F13E4104749A}"/>
    <cellStyle name="Normal 14" xfId="63" xr:uid="{4470EBDC-FE54-4EDE-AA3E-7FBF349C18E9}"/>
    <cellStyle name="Normal 15" xfId="21" xr:uid="{9EEDBD0E-080A-43F0-A8DE-23183FCC7F31}"/>
    <cellStyle name="Normal 16" xfId="23" xr:uid="{60F60A2A-A056-4633-BF9C-70327CA9697A}"/>
    <cellStyle name="Normal 17" xfId="68" xr:uid="{A3BCF08A-9F3A-490D-A068-43FF9AA32A9C}"/>
    <cellStyle name="Normal 18" xfId="29" xr:uid="{88E9F649-E251-4281-8B34-9B699F709C81}"/>
    <cellStyle name="Normal 2" xfId="4" xr:uid="{0B41B8BC-5D80-4783-B829-E6EA512C6CD9}"/>
    <cellStyle name="Normal 2 2" xfId="13" xr:uid="{CC59D751-81C9-4607-B9E5-5F5B529C8C87}"/>
    <cellStyle name="Normal 2 3" xfId="20" xr:uid="{BFE32175-DDD9-4E4F-AEBB-EE54C4F6CDCE}"/>
    <cellStyle name="Normal 2 3 2" xfId="25" xr:uid="{0F612AA0-88FC-426F-B743-A062D6C4FF75}"/>
    <cellStyle name="Normal 2 4" xfId="60" xr:uid="{6423A582-A1C1-475E-8C59-D946042077CC}"/>
    <cellStyle name="Normal 2 5" xfId="14" xr:uid="{E46A4DD7-79B4-407E-A982-176069CCC68C}"/>
    <cellStyle name="Normal 21" xfId="30" xr:uid="{C7157E18-57A8-4321-962C-86CD870268FE}"/>
    <cellStyle name="Normal 22" xfId="31" xr:uid="{54253F1D-3A2F-449B-8B81-67C8B3A69D86}"/>
    <cellStyle name="Normal 24" xfId="32" xr:uid="{374BC3DD-8F7B-4C5C-9003-4584C45A8541}"/>
    <cellStyle name="Normal 3" xfId="18" xr:uid="{95EE2151-7636-4431-81BA-769CD5A7764C}"/>
    <cellStyle name="Normal 3 2" xfId="34" xr:uid="{A0A67D12-CBCA-4048-AAE8-7A28908D71EF}"/>
    <cellStyle name="Normal 3 3" xfId="45" xr:uid="{1AED6D1D-57F6-4413-888D-9BA69D2B7086}"/>
    <cellStyle name="Normal 3 4" xfId="39" xr:uid="{AB5EEAAB-E855-4F41-B13F-89C8CCF61921}"/>
    <cellStyle name="Normal 4" xfId="15" xr:uid="{1197967F-0E77-4FE0-A00D-CDF756B46539}"/>
    <cellStyle name="Normal 5" xfId="22" xr:uid="{65FC2B8E-E569-44CC-8D58-44B1194D23B0}"/>
    <cellStyle name="Normal 5 2" xfId="46" xr:uid="{FFB5A797-FC71-4540-BCCE-A2FA06A9588F}"/>
    <cellStyle name="Normal 6" xfId="10" xr:uid="{63861C58-E556-42E7-A085-35831BE196CD}"/>
    <cellStyle name="Normal 6 2" xfId="58" xr:uid="{94BFFDF2-76EB-4752-B053-68EA8BA41650}"/>
    <cellStyle name="Normal 7" xfId="36" xr:uid="{16B5397E-650C-4334-8129-69057D688092}"/>
    <cellStyle name="Normal 7 2" xfId="52" xr:uid="{181984D5-3E92-46AD-B46E-B708435BEEA8}"/>
    <cellStyle name="Normal 8" xfId="38" xr:uid="{89DBD2BE-FCEA-4928-99F2-5767B9EDE3BD}"/>
    <cellStyle name="Normal 9" xfId="16" xr:uid="{DBC584C6-D2D5-48D8-9E11-884FFB69E419}"/>
    <cellStyle name="Normal GHG Numbers (0.00)" xfId="47" xr:uid="{8FFB1F06-1640-40F6-9F32-D830623D7C2E}"/>
    <cellStyle name="Normal GHG whole table" xfId="48" xr:uid="{B4398595-4CEC-4E29-86BA-CB0D5236E4B7}"/>
    <cellStyle name="Normal GHG-Shade" xfId="49" xr:uid="{BD89022C-DABE-4C1A-B081-0E8120BAEA12}"/>
    <cellStyle name="Normale 2" xfId="62" xr:uid="{C844E16B-3B76-4606-9020-016C7F97B5A6}"/>
    <cellStyle name="Note 2" xfId="27" xr:uid="{80010F74-CDCD-4B09-9CC9-6574E9ABAAF5}"/>
    <cellStyle name="Pattern" xfId="50" xr:uid="{5F3E65E9-6DA7-4D60-9109-83A64140FA72}"/>
    <cellStyle name="Percent" xfId="2" builtinId="5"/>
    <cellStyle name="Percent 2" xfId="6" xr:uid="{6989B81C-AB90-478A-84DC-9F29FC5EBA8D}"/>
    <cellStyle name="Percent 2 2" xfId="26" xr:uid="{06222ED1-16B0-4DB5-93B0-3B00FF5F4AC9}"/>
    <cellStyle name="Percent 2 3" xfId="57" xr:uid="{BCBAD423-6038-403F-BA84-31432B25D8AA}"/>
    <cellStyle name="Percent 2 4" xfId="33" xr:uid="{5D2A8D2B-270D-4B1E-8116-D062B316FE0C}"/>
    <cellStyle name="Percent 3" xfId="35" xr:uid="{79539D60-04DB-45B8-AB10-257B62B6985B}"/>
    <cellStyle name="Percent 4" xfId="37" xr:uid="{9A42343C-0F64-4C17-821A-1F2D6EB9E9F0}"/>
    <cellStyle name="Percent 5" xfId="65" xr:uid="{0F4B7759-150D-4E08-8A7A-BB2FED46BF64}"/>
    <cellStyle name="Standaard 2" xfId="67" xr:uid="{DFE2D078-5D23-4DD6-AA28-1805106A3693}"/>
    <cellStyle name="Standard 23" xfId="66" xr:uid="{C4207773-8B96-4158-BA2A-9F1CF5BA8034}"/>
    <cellStyle name="Valuta 2" xfId="9" xr:uid="{E996D08C-B79D-4766-9B01-D0CEA42B3E75}"/>
    <cellStyle name="Year" xfId="51" xr:uid="{827DC150-CDE3-4A53-AC41-2554D867F2F8}"/>
  </cellStyles>
  <dxfs count="10">
    <dxf>
      <font>
        <color rgb="FF9C0006"/>
      </font>
      <fill>
        <patternFill>
          <bgColor rgb="FFFFC7CE"/>
        </patternFill>
      </fill>
    </dxf>
    <dxf>
      <font>
        <color rgb="FF9C0006"/>
      </font>
      <fill>
        <patternFill>
          <bgColor rgb="FFFFC7CE"/>
        </patternFill>
      </fill>
    </dxf>
    <dxf>
      <numFmt numFmtId="1" formatCode="0"/>
    </dxf>
    <dxf>
      <numFmt numFmtId="1" formatCode="0"/>
    </dxf>
    <dxf>
      <numFmt numFmtId="181" formatCode="dd/mm/yyyy"/>
    </dxf>
    <dxf>
      <border outline="0">
        <top style="thin">
          <color indexed="64"/>
        </top>
      </border>
    </dxf>
    <dxf>
      <border outline="0">
        <bottom style="thin">
          <color indexed="64"/>
        </bottom>
      </border>
    </dxf>
    <dxf>
      <font>
        <b/>
        <i val="0"/>
        <strike val="0"/>
        <condense val="0"/>
        <extend val="0"/>
        <outline val="0"/>
        <shadow val="0"/>
        <u val="none"/>
        <vertAlign val="baseline"/>
        <sz val="11"/>
        <color auto="1"/>
        <name val="Calibri"/>
        <scheme val="none"/>
      </font>
      <alignment horizontal="center" vertical="top" textRotation="0" wrapText="0" indent="0" justifyLastLine="0" shrinkToFit="0" readingOrder="0"/>
      <border diagonalUp="0" diagonalDown="0" outline="0">
        <left style="thin">
          <color indexed="64"/>
        </left>
        <right style="thin">
          <color indexed="64"/>
        </right>
        <top/>
        <bottom/>
      </border>
    </dxf>
    <dxf>
      <alignment horizontal="right" vertical="center" textRotation="0" wrapText="0" indent="0" justifyLastLine="0" shrinkToFit="0" readingOrder="0"/>
    </dxf>
    <dxf>
      <font>
        <b/>
        <i val="0"/>
        <strike val="0"/>
        <condense val="0"/>
        <extend val="0"/>
        <outline val="0"/>
        <shadow val="0"/>
        <u val="none"/>
        <vertAlign val="baseline"/>
        <sz val="11"/>
        <color theme="1"/>
        <name val="Aptos Narrow"/>
        <family val="2"/>
        <scheme val="minor"/>
      </font>
    </dxf>
  </dxfs>
  <tableStyles count="0" defaultTableStyle="TableStyleMedium2" defaultPivotStyle="PivotStyleLight16"/>
  <colors>
    <mruColors>
      <color rgb="FFFFFF00"/>
      <color rgb="FF0E2841"/>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pivotCacheDefinition" Target="pivotCache/pivotCacheDefinition1.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customXml" Target="../customXml/item1.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theme" Target="theme/theme1.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customXml" Target="../customXml/item2.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styles" Target="styles.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sharedStrings" Target="sharedStrings.xml"/><Relationship Id="rId125" Type="http://schemas.openxmlformats.org/officeDocument/2006/relationships/customXml" Target="../customXml/item3.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microsoft.com/office/2017/10/relationships/person" Target="persons/person.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00.xml.rels><?xml version="1.0" encoding="UTF-8" standalone="yes"?>
<Relationships xmlns="http://schemas.openxmlformats.org/package/2006/relationships"><Relationship Id="rId2" Type="http://schemas.microsoft.com/office/2011/relationships/chartColorStyle" Target="colors99.xml"/><Relationship Id="rId1" Type="http://schemas.microsoft.com/office/2011/relationships/chartStyle" Target="style99.xml"/></Relationships>
</file>

<file path=xl/charts/_rels/chart101.xml.rels><?xml version="1.0" encoding="UTF-8" standalone="yes"?>
<Relationships xmlns="http://schemas.openxmlformats.org/package/2006/relationships"><Relationship Id="rId2" Type="http://schemas.microsoft.com/office/2011/relationships/chartColorStyle" Target="colors100.xml"/><Relationship Id="rId1" Type="http://schemas.microsoft.com/office/2011/relationships/chartStyle" Target="style100.xml"/></Relationships>
</file>

<file path=xl/charts/_rels/chart102.xml.rels><?xml version="1.0" encoding="UTF-8" standalone="yes"?>
<Relationships xmlns="http://schemas.openxmlformats.org/package/2006/relationships"><Relationship Id="rId2" Type="http://schemas.microsoft.com/office/2011/relationships/chartColorStyle" Target="colors101.xml"/><Relationship Id="rId1" Type="http://schemas.microsoft.com/office/2011/relationships/chartStyle" Target="style101.xml"/></Relationships>
</file>

<file path=xl/charts/_rels/chart103.xml.rels><?xml version="1.0" encoding="UTF-8" standalone="yes"?>
<Relationships xmlns="http://schemas.openxmlformats.org/package/2006/relationships"><Relationship Id="rId2" Type="http://schemas.microsoft.com/office/2011/relationships/chartColorStyle" Target="colors102.xml"/><Relationship Id="rId1" Type="http://schemas.microsoft.com/office/2011/relationships/chartStyle" Target="style102.xml"/></Relationships>
</file>

<file path=xl/charts/_rels/chart104.xml.rels><?xml version="1.0" encoding="UTF-8" standalone="yes"?>
<Relationships xmlns="http://schemas.openxmlformats.org/package/2006/relationships"><Relationship Id="rId2" Type="http://schemas.microsoft.com/office/2011/relationships/chartColorStyle" Target="colors103.xml"/><Relationship Id="rId1" Type="http://schemas.microsoft.com/office/2011/relationships/chartStyle" Target="style103.xml"/></Relationships>
</file>

<file path=xl/charts/_rels/chart105.xml.rels><?xml version="1.0" encoding="UTF-8" standalone="yes"?>
<Relationships xmlns="http://schemas.openxmlformats.org/package/2006/relationships"><Relationship Id="rId2" Type="http://schemas.microsoft.com/office/2011/relationships/chartColorStyle" Target="colors104.xml"/><Relationship Id="rId1" Type="http://schemas.microsoft.com/office/2011/relationships/chartStyle" Target="style104.xml"/></Relationships>
</file>

<file path=xl/charts/_rels/chart106.xml.rels><?xml version="1.0" encoding="UTF-8" standalone="yes"?>
<Relationships xmlns="http://schemas.openxmlformats.org/package/2006/relationships"><Relationship Id="rId2" Type="http://schemas.microsoft.com/office/2011/relationships/chartColorStyle" Target="colors105.xml"/><Relationship Id="rId1" Type="http://schemas.microsoft.com/office/2011/relationships/chartStyle" Target="style105.xml"/></Relationships>
</file>

<file path=xl/charts/_rels/chart107.xml.rels><?xml version="1.0" encoding="UTF-8" standalone="yes"?>
<Relationships xmlns="http://schemas.openxmlformats.org/package/2006/relationships"><Relationship Id="rId2" Type="http://schemas.microsoft.com/office/2011/relationships/chartColorStyle" Target="colors106.xml"/><Relationship Id="rId1" Type="http://schemas.microsoft.com/office/2011/relationships/chartStyle" Target="style106.xml"/></Relationships>
</file>

<file path=xl/charts/_rels/chart108.xml.rels><?xml version="1.0" encoding="UTF-8" standalone="yes"?>
<Relationships xmlns="http://schemas.openxmlformats.org/package/2006/relationships"><Relationship Id="rId2" Type="http://schemas.microsoft.com/office/2011/relationships/chartColorStyle" Target="colors107.xml"/><Relationship Id="rId1" Type="http://schemas.microsoft.com/office/2011/relationships/chartStyle" Target="style107.xml"/></Relationships>
</file>

<file path=xl/charts/_rels/chart109.xml.rels><?xml version="1.0" encoding="UTF-8" standalone="yes"?>
<Relationships xmlns="http://schemas.openxmlformats.org/package/2006/relationships"><Relationship Id="rId2" Type="http://schemas.microsoft.com/office/2011/relationships/chartColorStyle" Target="colors108.xml"/><Relationship Id="rId1" Type="http://schemas.microsoft.com/office/2011/relationships/chartStyle" Target="style108.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10.xml.rels><?xml version="1.0" encoding="UTF-8" standalone="yes"?>
<Relationships xmlns="http://schemas.openxmlformats.org/package/2006/relationships"><Relationship Id="rId2" Type="http://schemas.microsoft.com/office/2011/relationships/chartColorStyle" Target="colors109.xml"/><Relationship Id="rId1" Type="http://schemas.microsoft.com/office/2011/relationships/chartStyle" Target="style109.xml"/></Relationships>
</file>

<file path=xl/charts/_rels/chart111.xml.rels><?xml version="1.0" encoding="UTF-8" standalone="yes"?>
<Relationships xmlns="http://schemas.openxmlformats.org/package/2006/relationships"><Relationship Id="rId2" Type="http://schemas.microsoft.com/office/2011/relationships/chartColorStyle" Target="colors110.xml"/><Relationship Id="rId1" Type="http://schemas.microsoft.com/office/2011/relationships/chartStyle" Target="style110.xml"/></Relationships>
</file>

<file path=xl/charts/_rels/chart112.xml.rels><?xml version="1.0" encoding="UTF-8" standalone="yes"?>
<Relationships xmlns="http://schemas.openxmlformats.org/package/2006/relationships"><Relationship Id="rId2" Type="http://schemas.microsoft.com/office/2011/relationships/chartColorStyle" Target="colors111.xml"/><Relationship Id="rId1" Type="http://schemas.microsoft.com/office/2011/relationships/chartStyle" Target="style111.xml"/></Relationships>
</file>

<file path=xl/charts/_rels/chart113.xml.rels><?xml version="1.0" encoding="UTF-8" standalone="yes"?>
<Relationships xmlns="http://schemas.openxmlformats.org/package/2006/relationships"><Relationship Id="rId2" Type="http://schemas.microsoft.com/office/2011/relationships/chartColorStyle" Target="colors112.xml"/><Relationship Id="rId1" Type="http://schemas.microsoft.com/office/2011/relationships/chartStyle" Target="style112.xml"/></Relationships>
</file>

<file path=xl/charts/_rels/chart114.xml.rels><?xml version="1.0" encoding="UTF-8" standalone="yes"?>
<Relationships xmlns="http://schemas.openxmlformats.org/package/2006/relationships"><Relationship Id="rId2" Type="http://schemas.microsoft.com/office/2011/relationships/chartColorStyle" Target="colors113.xml"/><Relationship Id="rId1" Type="http://schemas.microsoft.com/office/2011/relationships/chartStyle" Target="style113.xml"/></Relationships>
</file>

<file path=xl/charts/_rels/chart115.xml.rels><?xml version="1.0" encoding="UTF-8" standalone="yes"?>
<Relationships xmlns="http://schemas.openxmlformats.org/package/2006/relationships"><Relationship Id="rId2" Type="http://schemas.microsoft.com/office/2011/relationships/chartColorStyle" Target="colors114.xml"/><Relationship Id="rId1" Type="http://schemas.microsoft.com/office/2011/relationships/chartStyle" Target="style114.xml"/></Relationships>
</file>

<file path=xl/charts/_rels/chart116.xml.rels><?xml version="1.0" encoding="UTF-8" standalone="yes"?>
<Relationships xmlns="http://schemas.openxmlformats.org/package/2006/relationships"><Relationship Id="rId2" Type="http://schemas.microsoft.com/office/2011/relationships/chartColorStyle" Target="colors115.xml"/><Relationship Id="rId1" Type="http://schemas.microsoft.com/office/2011/relationships/chartStyle" Target="style115.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9.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1.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2.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3.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4.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5.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6.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7.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8.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9.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1.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2.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3.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4.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5.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6.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7.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8.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9.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1.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2.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3.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4.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5.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6.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7.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8.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9.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1.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2.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3.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54.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55.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56.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57.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58.xml.rels><?xml version="1.0" encoding="UTF-8" standalone="yes"?>
<Relationships xmlns="http://schemas.openxmlformats.org/package/2006/relationships"><Relationship Id="rId2" Type="http://schemas.microsoft.com/office/2011/relationships/chartColorStyle" Target="colors57.xml"/><Relationship Id="rId1" Type="http://schemas.microsoft.com/office/2011/relationships/chartStyle" Target="style57.xml"/></Relationships>
</file>

<file path=xl/charts/_rels/chart59.xml.rels><?xml version="1.0" encoding="UTF-8" standalone="yes"?>
<Relationships xmlns="http://schemas.openxmlformats.org/package/2006/relationships"><Relationship Id="rId2" Type="http://schemas.microsoft.com/office/2011/relationships/chartColorStyle" Target="colors58.xml"/><Relationship Id="rId1" Type="http://schemas.microsoft.com/office/2011/relationships/chartStyle" Target="style58.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60.xml.rels><?xml version="1.0" encoding="UTF-8" standalone="yes"?>
<Relationships xmlns="http://schemas.openxmlformats.org/package/2006/relationships"><Relationship Id="rId2" Type="http://schemas.microsoft.com/office/2011/relationships/chartColorStyle" Target="colors59.xml"/><Relationship Id="rId1" Type="http://schemas.microsoft.com/office/2011/relationships/chartStyle" Target="style59.xml"/></Relationships>
</file>

<file path=xl/charts/_rels/chart61.xml.rels><?xml version="1.0" encoding="UTF-8" standalone="yes"?>
<Relationships xmlns="http://schemas.openxmlformats.org/package/2006/relationships"><Relationship Id="rId2" Type="http://schemas.microsoft.com/office/2011/relationships/chartColorStyle" Target="colors60.xml"/><Relationship Id="rId1" Type="http://schemas.microsoft.com/office/2011/relationships/chartStyle" Target="style60.xml"/></Relationships>
</file>

<file path=xl/charts/_rels/chart62.xml.rels><?xml version="1.0" encoding="UTF-8" standalone="yes"?>
<Relationships xmlns="http://schemas.openxmlformats.org/package/2006/relationships"><Relationship Id="rId2" Type="http://schemas.microsoft.com/office/2011/relationships/chartColorStyle" Target="colors61.xml"/><Relationship Id="rId1" Type="http://schemas.microsoft.com/office/2011/relationships/chartStyle" Target="style61.xml"/></Relationships>
</file>

<file path=xl/charts/_rels/chart63.xml.rels><?xml version="1.0" encoding="UTF-8" standalone="yes"?>
<Relationships xmlns="http://schemas.openxmlformats.org/package/2006/relationships"><Relationship Id="rId2" Type="http://schemas.microsoft.com/office/2011/relationships/chartColorStyle" Target="colors62.xml"/><Relationship Id="rId1" Type="http://schemas.microsoft.com/office/2011/relationships/chartStyle" Target="style62.xml"/></Relationships>
</file>

<file path=xl/charts/_rels/chart64.xml.rels><?xml version="1.0" encoding="UTF-8" standalone="yes"?>
<Relationships xmlns="http://schemas.openxmlformats.org/package/2006/relationships"><Relationship Id="rId2" Type="http://schemas.microsoft.com/office/2011/relationships/chartColorStyle" Target="colors63.xml"/><Relationship Id="rId1" Type="http://schemas.microsoft.com/office/2011/relationships/chartStyle" Target="style63.xml"/></Relationships>
</file>

<file path=xl/charts/_rels/chart65.xml.rels><?xml version="1.0" encoding="UTF-8" standalone="yes"?>
<Relationships xmlns="http://schemas.openxmlformats.org/package/2006/relationships"><Relationship Id="rId2" Type="http://schemas.microsoft.com/office/2011/relationships/chartColorStyle" Target="colors64.xml"/><Relationship Id="rId1" Type="http://schemas.microsoft.com/office/2011/relationships/chartStyle" Target="style64.xml"/></Relationships>
</file>

<file path=xl/charts/_rels/chart66.xml.rels><?xml version="1.0" encoding="UTF-8" standalone="yes"?>
<Relationships xmlns="http://schemas.openxmlformats.org/package/2006/relationships"><Relationship Id="rId2" Type="http://schemas.microsoft.com/office/2011/relationships/chartColorStyle" Target="colors65.xml"/><Relationship Id="rId1" Type="http://schemas.microsoft.com/office/2011/relationships/chartStyle" Target="style65.xml"/></Relationships>
</file>

<file path=xl/charts/_rels/chart67.xml.rels><?xml version="1.0" encoding="UTF-8" standalone="yes"?>
<Relationships xmlns="http://schemas.openxmlformats.org/package/2006/relationships"><Relationship Id="rId2" Type="http://schemas.microsoft.com/office/2011/relationships/chartColorStyle" Target="colors66.xml"/><Relationship Id="rId1" Type="http://schemas.microsoft.com/office/2011/relationships/chartStyle" Target="style66.xml"/></Relationships>
</file>

<file path=xl/charts/_rels/chart68.xml.rels><?xml version="1.0" encoding="UTF-8" standalone="yes"?>
<Relationships xmlns="http://schemas.openxmlformats.org/package/2006/relationships"><Relationship Id="rId2" Type="http://schemas.microsoft.com/office/2011/relationships/chartColorStyle" Target="colors67.xml"/><Relationship Id="rId1" Type="http://schemas.microsoft.com/office/2011/relationships/chartStyle" Target="style67.xml"/></Relationships>
</file>

<file path=xl/charts/_rels/chart69.xml.rels><?xml version="1.0" encoding="UTF-8" standalone="yes"?>
<Relationships xmlns="http://schemas.openxmlformats.org/package/2006/relationships"><Relationship Id="rId2" Type="http://schemas.microsoft.com/office/2011/relationships/chartColorStyle" Target="colors68.xml"/><Relationship Id="rId1" Type="http://schemas.microsoft.com/office/2011/relationships/chartStyle" Target="style68.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70.xml.rels><?xml version="1.0" encoding="UTF-8" standalone="yes"?>
<Relationships xmlns="http://schemas.openxmlformats.org/package/2006/relationships"><Relationship Id="rId2" Type="http://schemas.microsoft.com/office/2011/relationships/chartColorStyle" Target="colors69.xml"/><Relationship Id="rId1" Type="http://schemas.microsoft.com/office/2011/relationships/chartStyle" Target="style69.xml"/></Relationships>
</file>

<file path=xl/charts/_rels/chart71.xml.rels><?xml version="1.0" encoding="UTF-8" standalone="yes"?>
<Relationships xmlns="http://schemas.openxmlformats.org/package/2006/relationships"><Relationship Id="rId2" Type="http://schemas.microsoft.com/office/2011/relationships/chartColorStyle" Target="colors70.xml"/><Relationship Id="rId1" Type="http://schemas.microsoft.com/office/2011/relationships/chartStyle" Target="style70.xml"/></Relationships>
</file>

<file path=xl/charts/_rels/chart72.xml.rels><?xml version="1.0" encoding="UTF-8" standalone="yes"?>
<Relationships xmlns="http://schemas.openxmlformats.org/package/2006/relationships"><Relationship Id="rId2" Type="http://schemas.microsoft.com/office/2011/relationships/chartColorStyle" Target="colors71.xml"/><Relationship Id="rId1" Type="http://schemas.microsoft.com/office/2011/relationships/chartStyle" Target="style71.xml"/></Relationships>
</file>

<file path=xl/charts/_rels/chart73.xml.rels><?xml version="1.0" encoding="UTF-8" standalone="yes"?>
<Relationships xmlns="http://schemas.openxmlformats.org/package/2006/relationships"><Relationship Id="rId2" Type="http://schemas.microsoft.com/office/2011/relationships/chartColorStyle" Target="colors72.xml"/><Relationship Id="rId1" Type="http://schemas.microsoft.com/office/2011/relationships/chartStyle" Target="style72.xml"/></Relationships>
</file>

<file path=xl/charts/_rels/chart74.xml.rels><?xml version="1.0" encoding="UTF-8" standalone="yes"?>
<Relationships xmlns="http://schemas.openxmlformats.org/package/2006/relationships"><Relationship Id="rId2" Type="http://schemas.microsoft.com/office/2011/relationships/chartColorStyle" Target="colors73.xml"/><Relationship Id="rId1" Type="http://schemas.microsoft.com/office/2011/relationships/chartStyle" Target="style73.xml"/></Relationships>
</file>

<file path=xl/charts/_rels/chart75.xml.rels><?xml version="1.0" encoding="UTF-8" standalone="yes"?>
<Relationships xmlns="http://schemas.openxmlformats.org/package/2006/relationships"><Relationship Id="rId2" Type="http://schemas.microsoft.com/office/2011/relationships/chartColorStyle" Target="colors74.xml"/><Relationship Id="rId1" Type="http://schemas.microsoft.com/office/2011/relationships/chartStyle" Target="style74.xml"/></Relationships>
</file>

<file path=xl/charts/_rels/chart76.xml.rels><?xml version="1.0" encoding="UTF-8" standalone="yes"?>
<Relationships xmlns="http://schemas.openxmlformats.org/package/2006/relationships"><Relationship Id="rId2" Type="http://schemas.microsoft.com/office/2011/relationships/chartColorStyle" Target="colors75.xml"/><Relationship Id="rId1" Type="http://schemas.microsoft.com/office/2011/relationships/chartStyle" Target="style75.xml"/></Relationships>
</file>

<file path=xl/charts/_rels/chart77.xml.rels><?xml version="1.0" encoding="UTF-8" standalone="yes"?>
<Relationships xmlns="http://schemas.openxmlformats.org/package/2006/relationships"><Relationship Id="rId2" Type="http://schemas.microsoft.com/office/2011/relationships/chartColorStyle" Target="colors76.xml"/><Relationship Id="rId1" Type="http://schemas.microsoft.com/office/2011/relationships/chartStyle" Target="style76.xml"/></Relationships>
</file>

<file path=xl/charts/_rels/chart78.xml.rels><?xml version="1.0" encoding="UTF-8" standalone="yes"?>
<Relationships xmlns="http://schemas.openxmlformats.org/package/2006/relationships"><Relationship Id="rId2" Type="http://schemas.microsoft.com/office/2011/relationships/chartColorStyle" Target="colors77.xml"/><Relationship Id="rId1" Type="http://schemas.microsoft.com/office/2011/relationships/chartStyle" Target="style77.xml"/></Relationships>
</file>

<file path=xl/charts/_rels/chart79.xml.rels><?xml version="1.0" encoding="UTF-8" standalone="yes"?>
<Relationships xmlns="http://schemas.openxmlformats.org/package/2006/relationships"><Relationship Id="rId2" Type="http://schemas.microsoft.com/office/2011/relationships/chartColorStyle" Target="colors78.xml"/><Relationship Id="rId1" Type="http://schemas.microsoft.com/office/2011/relationships/chartStyle" Target="style78.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80.xml.rels><?xml version="1.0" encoding="UTF-8" standalone="yes"?>
<Relationships xmlns="http://schemas.openxmlformats.org/package/2006/relationships"><Relationship Id="rId2" Type="http://schemas.microsoft.com/office/2011/relationships/chartColorStyle" Target="colors79.xml"/><Relationship Id="rId1" Type="http://schemas.microsoft.com/office/2011/relationships/chartStyle" Target="style79.xml"/></Relationships>
</file>

<file path=xl/charts/_rels/chart81.xml.rels><?xml version="1.0" encoding="UTF-8" standalone="yes"?>
<Relationships xmlns="http://schemas.openxmlformats.org/package/2006/relationships"><Relationship Id="rId2" Type="http://schemas.microsoft.com/office/2011/relationships/chartColorStyle" Target="colors80.xml"/><Relationship Id="rId1" Type="http://schemas.microsoft.com/office/2011/relationships/chartStyle" Target="style80.xml"/></Relationships>
</file>

<file path=xl/charts/_rels/chart82.xml.rels><?xml version="1.0" encoding="UTF-8" standalone="yes"?>
<Relationships xmlns="http://schemas.openxmlformats.org/package/2006/relationships"><Relationship Id="rId2" Type="http://schemas.microsoft.com/office/2011/relationships/chartColorStyle" Target="colors81.xml"/><Relationship Id="rId1" Type="http://schemas.microsoft.com/office/2011/relationships/chartStyle" Target="style81.xml"/></Relationships>
</file>

<file path=xl/charts/_rels/chart83.xml.rels><?xml version="1.0" encoding="UTF-8" standalone="yes"?>
<Relationships xmlns="http://schemas.openxmlformats.org/package/2006/relationships"><Relationship Id="rId2" Type="http://schemas.microsoft.com/office/2011/relationships/chartColorStyle" Target="colors82.xml"/><Relationship Id="rId1" Type="http://schemas.microsoft.com/office/2011/relationships/chartStyle" Target="style82.xml"/></Relationships>
</file>

<file path=xl/charts/_rels/chart84.xml.rels><?xml version="1.0" encoding="UTF-8" standalone="yes"?>
<Relationships xmlns="http://schemas.openxmlformats.org/package/2006/relationships"><Relationship Id="rId2" Type="http://schemas.microsoft.com/office/2011/relationships/chartColorStyle" Target="colors83.xml"/><Relationship Id="rId1" Type="http://schemas.microsoft.com/office/2011/relationships/chartStyle" Target="style83.xml"/></Relationships>
</file>

<file path=xl/charts/_rels/chart85.xml.rels><?xml version="1.0" encoding="UTF-8" standalone="yes"?>
<Relationships xmlns="http://schemas.openxmlformats.org/package/2006/relationships"><Relationship Id="rId2" Type="http://schemas.microsoft.com/office/2011/relationships/chartColorStyle" Target="colors84.xml"/><Relationship Id="rId1" Type="http://schemas.microsoft.com/office/2011/relationships/chartStyle" Target="style84.xml"/></Relationships>
</file>

<file path=xl/charts/_rels/chart86.xml.rels><?xml version="1.0" encoding="UTF-8" standalone="yes"?>
<Relationships xmlns="http://schemas.openxmlformats.org/package/2006/relationships"><Relationship Id="rId2" Type="http://schemas.microsoft.com/office/2011/relationships/chartColorStyle" Target="colors85.xml"/><Relationship Id="rId1" Type="http://schemas.microsoft.com/office/2011/relationships/chartStyle" Target="style85.xml"/></Relationships>
</file>

<file path=xl/charts/_rels/chart87.xml.rels><?xml version="1.0" encoding="UTF-8" standalone="yes"?>
<Relationships xmlns="http://schemas.openxmlformats.org/package/2006/relationships"><Relationship Id="rId2" Type="http://schemas.microsoft.com/office/2011/relationships/chartColorStyle" Target="colors86.xml"/><Relationship Id="rId1" Type="http://schemas.microsoft.com/office/2011/relationships/chartStyle" Target="style86.xml"/></Relationships>
</file>

<file path=xl/charts/_rels/chart88.xml.rels><?xml version="1.0" encoding="UTF-8" standalone="yes"?>
<Relationships xmlns="http://schemas.openxmlformats.org/package/2006/relationships"><Relationship Id="rId2" Type="http://schemas.microsoft.com/office/2011/relationships/chartColorStyle" Target="colors87.xml"/><Relationship Id="rId1" Type="http://schemas.microsoft.com/office/2011/relationships/chartStyle" Target="style87.xml"/></Relationships>
</file>

<file path=xl/charts/_rels/chart89.xml.rels><?xml version="1.0" encoding="UTF-8" standalone="yes"?>
<Relationships xmlns="http://schemas.openxmlformats.org/package/2006/relationships"><Relationship Id="rId2" Type="http://schemas.microsoft.com/office/2011/relationships/chartColorStyle" Target="colors88.xml"/><Relationship Id="rId1" Type="http://schemas.microsoft.com/office/2011/relationships/chartStyle" Target="style8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90.xml.rels><?xml version="1.0" encoding="UTF-8" standalone="yes"?>
<Relationships xmlns="http://schemas.openxmlformats.org/package/2006/relationships"><Relationship Id="rId2" Type="http://schemas.microsoft.com/office/2011/relationships/chartColorStyle" Target="colors89.xml"/><Relationship Id="rId1" Type="http://schemas.microsoft.com/office/2011/relationships/chartStyle" Target="style89.xml"/></Relationships>
</file>

<file path=xl/charts/_rels/chart91.xml.rels><?xml version="1.0" encoding="UTF-8" standalone="yes"?>
<Relationships xmlns="http://schemas.openxmlformats.org/package/2006/relationships"><Relationship Id="rId2" Type="http://schemas.microsoft.com/office/2011/relationships/chartColorStyle" Target="colors90.xml"/><Relationship Id="rId1" Type="http://schemas.microsoft.com/office/2011/relationships/chartStyle" Target="style90.xml"/></Relationships>
</file>

<file path=xl/charts/_rels/chart92.xml.rels><?xml version="1.0" encoding="UTF-8" standalone="yes"?>
<Relationships xmlns="http://schemas.openxmlformats.org/package/2006/relationships"><Relationship Id="rId2" Type="http://schemas.microsoft.com/office/2011/relationships/chartColorStyle" Target="colors91.xml"/><Relationship Id="rId1" Type="http://schemas.microsoft.com/office/2011/relationships/chartStyle" Target="style91.xml"/></Relationships>
</file>

<file path=xl/charts/_rels/chart93.xml.rels><?xml version="1.0" encoding="UTF-8" standalone="yes"?>
<Relationships xmlns="http://schemas.openxmlformats.org/package/2006/relationships"><Relationship Id="rId2" Type="http://schemas.microsoft.com/office/2011/relationships/chartColorStyle" Target="colors92.xml"/><Relationship Id="rId1" Type="http://schemas.microsoft.com/office/2011/relationships/chartStyle" Target="style92.xml"/></Relationships>
</file>

<file path=xl/charts/_rels/chart94.xml.rels><?xml version="1.0" encoding="UTF-8" standalone="yes"?>
<Relationships xmlns="http://schemas.openxmlformats.org/package/2006/relationships"><Relationship Id="rId2" Type="http://schemas.microsoft.com/office/2011/relationships/chartColorStyle" Target="colors93.xml"/><Relationship Id="rId1" Type="http://schemas.microsoft.com/office/2011/relationships/chartStyle" Target="style93.xml"/></Relationships>
</file>

<file path=xl/charts/_rels/chart95.xml.rels><?xml version="1.0" encoding="UTF-8" standalone="yes"?>
<Relationships xmlns="http://schemas.openxmlformats.org/package/2006/relationships"><Relationship Id="rId2" Type="http://schemas.microsoft.com/office/2011/relationships/chartColorStyle" Target="colors94.xml"/><Relationship Id="rId1" Type="http://schemas.microsoft.com/office/2011/relationships/chartStyle" Target="style94.xml"/></Relationships>
</file>

<file path=xl/charts/_rels/chart96.xml.rels><?xml version="1.0" encoding="UTF-8" standalone="yes"?>
<Relationships xmlns="http://schemas.openxmlformats.org/package/2006/relationships"><Relationship Id="rId2" Type="http://schemas.microsoft.com/office/2011/relationships/chartColorStyle" Target="colors95.xml"/><Relationship Id="rId1" Type="http://schemas.microsoft.com/office/2011/relationships/chartStyle" Target="style95.xml"/></Relationships>
</file>

<file path=xl/charts/_rels/chart97.xml.rels><?xml version="1.0" encoding="UTF-8" standalone="yes"?>
<Relationships xmlns="http://schemas.openxmlformats.org/package/2006/relationships"><Relationship Id="rId2" Type="http://schemas.microsoft.com/office/2011/relationships/chartColorStyle" Target="colors96.xml"/><Relationship Id="rId1" Type="http://schemas.microsoft.com/office/2011/relationships/chartStyle" Target="style96.xml"/></Relationships>
</file>

<file path=xl/charts/_rels/chart98.xml.rels><?xml version="1.0" encoding="UTF-8" standalone="yes"?>
<Relationships xmlns="http://schemas.openxmlformats.org/package/2006/relationships"><Relationship Id="rId2" Type="http://schemas.microsoft.com/office/2011/relationships/chartColorStyle" Target="colors97.xml"/><Relationship Id="rId1" Type="http://schemas.microsoft.com/office/2011/relationships/chartStyle" Target="style97.xml"/></Relationships>
</file>

<file path=xl/charts/_rels/chart99.xml.rels><?xml version="1.0" encoding="UTF-8" standalone="yes"?>
<Relationships xmlns="http://schemas.openxmlformats.org/package/2006/relationships"><Relationship Id="rId2" Type="http://schemas.microsoft.com/office/2011/relationships/chartColorStyle" Target="colors98.xml"/><Relationship Id="rId1" Type="http://schemas.microsoft.com/office/2011/relationships/chartStyle" Target="style9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0" i="0" u="none" strike="noStrike" kern="1200" spc="0" baseline="0">
                <a:solidFill>
                  <a:sysClr val="windowText" lastClr="000000">
                    <a:lumMod val="65000"/>
                    <a:lumOff val="35000"/>
                  </a:sysClr>
                </a:solidFill>
              </a:rPr>
              <a:t>Final energy demand per carrier, EU27</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'4'!$C$5</c:f>
              <c:strCache>
                <c:ptCount val="1"/>
                <c:pt idx="0">
                  <c:v>Electricity</c:v>
                </c:pt>
              </c:strCache>
            </c:strRef>
          </c:tx>
          <c:spPr>
            <a:solidFill>
              <a:schemeClr val="accent1"/>
            </a:solidFill>
            <a:ln>
              <a:noFill/>
            </a:ln>
            <a:effectLst/>
          </c:spPr>
          <c:invertIfNegative val="0"/>
          <c:cat>
            <c:numRef>
              <c:f>'4'!$B$6:$B$11</c:f>
              <c:numCache>
                <c:formatCode>General</c:formatCode>
                <c:ptCount val="6"/>
                <c:pt idx="0">
                  <c:v>2019</c:v>
                </c:pt>
                <c:pt idx="1">
                  <c:v>2023</c:v>
                </c:pt>
                <c:pt idx="2">
                  <c:v>2030</c:v>
                </c:pt>
                <c:pt idx="3">
                  <c:v>2035</c:v>
                </c:pt>
                <c:pt idx="4">
                  <c:v>2040</c:v>
                </c:pt>
                <c:pt idx="5">
                  <c:v>2050</c:v>
                </c:pt>
              </c:numCache>
            </c:numRef>
          </c:cat>
          <c:val>
            <c:numRef>
              <c:f>'4'!$C$6:$C$11</c:f>
              <c:numCache>
                <c:formatCode>0</c:formatCode>
                <c:ptCount val="6"/>
                <c:pt idx="0">
                  <c:v>2549.052618077219</c:v>
                </c:pt>
                <c:pt idx="1">
                  <c:v>2411.8203402300001</c:v>
                </c:pt>
                <c:pt idx="2">
                  <c:v>2954.9046477740603</c:v>
                </c:pt>
                <c:pt idx="3">
                  <c:v>3361.3684333235879</c:v>
                </c:pt>
                <c:pt idx="4">
                  <c:v>3740.7118826511419</c:v>
                </c:pt>
                <c:pt idx="5">
                  <c:v>4268.6505928974475</c:v>
                </c:pt>
              </c:numCache>
            </c:numRef>
          </c:val>
          <c:extLst>
            <c:ext xmlns:c16="http://schemas.microsoft.com/office/drawing/2014/chart" uri="{C3380CC4-5D6E-409C-BE32-E72D297353CC}">
              <c16:uniqueId val="{00000000-0A43-4B33-8002-AC92AC57F349}"/>
            </c:ext>
          </c:extLst>
        </c:ser>
        <c:ser>
          <c:idx val="1"/>
          <c:order val="1"/>
          <c:tx>
            <c:strRef>
              <c:f>'4'!$D$5</c:f>
              <c:strCache>
                <c:ptCount val="1"/>
                <c:pt idx="0">
                  <c:v>Hydrogen</c:v>
                </c:pt>
              </c:strCache>
            </c:strRef>
          </c:tx>
          <c:spPr>
            <a:solidFill>
              <a:schemeClr val="accent2"/>
            </a:solidFill>
            <a:ln>
              <a:noFill/>
            </a:ln>
            <a:effectLst/>
          </c:spPr>
          <c:invertIfNegative val="0"/>
          <c:cat>
            <c:numRef>
              <c:f>'4'!$B$6:$B$11</c:f>
              <c:numCache>
                <c:formatCode>General</c:formatCode>
                <c:ptCount val="6"/>
                <c:pt idx="0">
                  <c:v>2019</c:v>
                </c:pt>
                <c:pt idx="1">
                  <c:v>2023</c:v>
                </c:pt>
                <c:pt idx="2">
                  <c:v>2030</c:v>
                </c:pt>
                <c:pt idx="3">
                  <c:v>2035</c:v>
                </c:pt>
                <c:pt idx="4">
                  <c:v>2040</c:v>
                </c:pt>
                <c:pt idx="5">
                  <c:v>2050</c:v>
                </c:pt>
              </c:numCache>
            </c:numRef>
          </c:cat>
          <c:val>
            <c:numRef>
              <c:f>'4'!$D$6:$D$11</c:f>
              <c:numCache>
                <c:formatCode>0</c:formatCode>
                <c:ptCount val="6"/>
                <c:pt idx="0">
                  <c:v>0</c:v>
                </c:pt>
                <c:pt idx="1">
                  <c:v>0</c:v>
                </c:pt>
                <c:pt idx="2">
                  <c:v>211.44024034539518</c:v>
                </c:pt>
                <c:pt idx="3">
                  <c:v>455.51592216268517</c:v>
                </c:pt>
                <c:pt idx="4">
                  <c:v>699.91697151627477</c:v>
                </c:pt>
                <c:pt idx="5">
                  <c:v>1072.01960843852</c:v>
                </c:pt>
              </c:numCache>
            </c:numRef>
          </c:val>
          <c:extLst>
            <c:ext xmlns:c16="http://schemas.microsoft.com/office/drawing/2014/chart" uri="{C3380CC4-5D6E-409C-BE32-E72D297353CC}">
              <c16:uniqueId val="{00000001-0A43-4B33-8002-AC92AC57F349}"/>
            </c:ext>
          </c:extLst>
        </c:ser>
        <c:ser>
          <c:idx val="2"/>
          <c:order val="2"/>
          <c:tx>
            <c:strRef>
              <c:f>'4'!$E$5</c:f>
              <c:strCache>
                <c:ptCount val="1"/>
                <c:pt idx="0">
                  <c:v>Methane</c:v>
                </c:pt>
              </c:strCache>
            </c:strRef>
          </c:tx>
          <c:spPr>
            <a:solidFill>
              <a:schemeClr val="accent3"/>
            </a:solidFill>
            <a:ln>
              <a:noFill/>
            </a:ln>
            <a:effectLst/>
          </c:spPr>
          <c:invertIfNegative val="0"/>
          <c:cat>
            <c:numRef>
              <c:f>'4'!$B$6:$B$11</c:f>
              <c:numCache>
                <c:formatCode>General</c:formatCode>
                <c:ptCount val="6"/>
                <c:pt idx="0">
                  <c:v>2019</c:v>
                </c:pt>
                <c:pt idx="1">
                  <c:v>2023</c:v>
                </c:pt>
                <c:pt idx="2">
                  <c:v>2030</c:v>
                </c:pt>
                <c:pt idx="3">
                  <c:v>2035</c:v>
                </c:pt>
                <c:pt idx="4">
                  <c:v>2040</c:v>
                </c:pt>
                <c:pt idx="5">
                  <c:v>2050</c:v>
                </c:pt>
              </c:numCache>
            </c:numRef>
          </c:cat>
          <c:val>
            <c:numRef>
              <c:f>'4'!$E$6:$E$11</c:f>
              <c:numCache>
                <c:formatCode>0</c:formatCode>
                <c:ptCount val="6"/>
                <c:pt idx="0">
                  <c:v>2657.4338951001973</c:v>
                </c:pt>
                <c:pt idx="1">
                  <c:v>2237.5848904700006</c:v>
                </c:pt>
                <c:pt idx="2">
                  <c:v>2254.853441993163</c:v>
                </c:pt>
                <c:pt idx="3">
                  <c:v>1890.6975434415856</c:v>
                </c:pt>
                <c:pt idx="4">
                  <c:v>1559.7416389928626</c:v>
                </c:pt>
                <c:pt idx="5">
                  <c:v>1097.26782917385</c:v>
                </c:pt>
              </c:numCache>
            </c:numRef>
          </c:val>
          <c:extLst>
            <c:ext xmlns:c16="http://schemas.microsoft.com/office/drawing/2014/chart" uri="{C3380CC4-5D6E-409C-BE32-E72D297353CC}">
              <c16:uniqueId val="{00000002-0A43-4B33-8002-AC92AC57F349}"/>
            </c:ext>
          </c:extLst>
        </c:ser>
        <c:ser>
          <c:idx val="3"/>
          <c:order val="3"/>
          <c:tx>
            <c:strRef>
              <c:f>'4'!$F$5</c:f>
              <c:strCache>
                <c:ptCount val="1"/>
                <c:pt idx="0">
                  <c:v>Heat</c:v>
                </c:pt>
              </c:strCache>
            </c:strRef>
          </c:tx>
          <c:spPr>
            <a:solidFill>
              <a:schemeClr val="accent4"/>
            </a:solidFill>
            <a:ln>
              <a:noFill/>
            </a:ln>
            <a:effectLst/>
          </c:spPr>
          <c:invertIfNegative val="0"/>
          <c:cat>
            <c:numRef>
              <c:f>'4'!$B$6:$B$11</c:f>
              <c:numCache>
                <c:formatCode>General</c:formatCode>
                <c:ptCount val="6"/>
                <c:pt idx="0">
                  <c:v>2019</c:v>
                </c:pt>
                <c:pt idx="1">
                  <c:v>2023</c:v>
                </c:pt>
                <c:pt idx="2">
                  <c:v>2030</c:v>
                </c:pt>
                <c:pt idx="3">
                  <c:v>2035</c:v>
                </c:pt>
                <c:pt idx="4">
                  <c:v>2040</c:v>
                </c:pt>
                <c:pt idx="5">
                  <c:v>2050</c:v>
                </c:pt>
              </c:numCache>
            </c:numRef>
          </c:cat>
          <c:val>
            <c:numRef>
              <c:f>'4'!$F$6:$F$11</c:f>
              <c:numCache>
                <c:formatCode>0</c:formatCode>
                <c:ptCount val="6"/>
                <c:pt idx="0">
                  <c:v>654.73987723995367</c:v>
                </c:pt>
                <c:pt idx="1">
                  <c:v>492.62351674000007</c:v>
                </c:pt>
                <c:pt idx="2">
                  <c:v>540.76973894289563</c:v>
                </c:pt>
                <c:pt idx="3">
                  <c:v>535.20824595373062</c:v>
                </c:pt>
                <c:pt idx="4">
                  <c:v>533.45267643581246</c:v>
                </c:pt>
                <c:pt idx="5">
                  <c:v>551.01224489768504</c:v>
                </c:pt>
              </c:numCache>
            </c:numRef>
          </c:val>
          <c:extLst>
            <c:ext xmlns:c16="http://schemas.microsoft.com/office/drawing/2014/chart" uri="{C3380CC4-5D6E-409C-BE32-E72D297353CC}">
              <c16:uniqueId val="{00000003-0A43-4B33-8002-AC92AC57F349}"/>
            </c:ext>
          </c:extLst>
        </c:ser>
        <c:ser>
          <c:idx val="4"/>
          <c:order val="4"/>
          <c:tx>
            <c:strRef>
              <c:f>'4'!$G$5</c:f>
              <c:strCache>
                <c:ptCount val="1"/>
                <c:pt idx="0">
                  <c:v>Biomass</c:v>
                </c:pt>
              </c:strCache>
            </c:strRef>
          </c:tx>
          <c:spPr>
            <a:solidFill>
              <a:schemeClr val="accent5"/>
            </a:solidFill>
            <a:ln>
              <a:noFill/>
            </a:ln>
            <a:effectLst/>
          </c:spPr>
          <c:invertIfNegative val="0"/>
          <c:cat>
            <c:numRef>
              <c:f>'4'!$B$6:$B$11</c:f>
              <c:numCache>
                <c:formatCode>General</c:formatCode>
                <c:ptCount val="6"/>
                <c:pt idx="0">
                  <c:v>2019</c:v>
                </c:pt>
                <c:pt idx="1">
                  <c:v>2023</c:v>
                </c:pt>
                <c:pt idx="2">
                  <c:v>2030</c:v>
                </c:pt>
                <c:pt idx="3">
                  <c:v>2035</c:v>
                </c:pt>
                <c:pt idx="4">
                  <c:v>2040</c:v>
                </c:pt>
                <c:pt idx="5">
                  <c:v>2050</c:v>
                </c:pt>
              </c:numCache>
            </c:numRef>
          </c:cat>
          <c:val>
            <c:numRef>
              <c:f>'4'!$G$6:$G$11</c:f>
              <c:numCache>
                <c:formatCode>0</c:formatCode>
                <c:ptCount val="6"/>
                <c:pt idx="0">
                  <c:v>796.80032850954592</c:v>
                </c:pt>
                <c:pt idx="1">
                  <c:v>769.61787837999998</c:v>
                </c:pt>
                <c:pt idx="2">
                  <c:v>855.74882164366863</c:v>
                </c:pt>
                <c:pt idx="3">
                  <c:v>796.04867792687139</c:v>
                </c:pt>
                <c:pt idx="4">
                  <c:v>783.76391774831529</c:v>
                </c:pt>
                <c:pt idx="5">
                  <c:v>766.84717390768401</c:v>
                </c:pt>
              </c:numCache>
            </c:numRef>
          </c:val>
          <c:extLst>
            <c:ext xmlns:c16="http://schemas.microsoft.com/office/drawing/2014/chart" uri="{C3380CC4-5D6E-409C-BE32-E72D297353CC}">
              <c16:uniqueId val="{00000004-0A43-4B33-8002-AC92AC57F349}"/>
            </c:ext>
          </c:extLst>
        </c:ser>
        <c:ser>
          <c:idx val="5"/>
          <c:order val="5"/>
          <c:tx>
            <c:strRef>
              <c:f>'4'!$H$5</c:f>
              <c:strCache>
                <c:ptCount val="1"/>
                <c:pt idx="0">
                  <c:v>Solids</c:v>
                </c:pt>
              </c:strCache>
            </c:strRef>
          </c:tx>
          <c:spPr>
            <a:solidFill>
              <a:schemeClr val="accent6"/>
            </a:solidFill>
            <a:ln>
              <a:noFill/>
            </a:ln>
            <a:effectLst/>
          </c:spPr>
          <c:invertIfNegative val="0"/>
          <c:cat>
            <c:numRef>
              <c:f>'4'!$B$6:$B$11</c:f>
              <c:numCache>
                <c:formatCode>General</c:formatCode>
                <c:ptCount val="6"/>
                <c:pt idx="0">
                  <c:v>2019</c:v>
                </c:pt>
                <c:pt idx="1">
                  <c:v>2023</c:v>
                </c:pt>
                <c:pt idx="2">
                  <c:v>2030</c:v>
                </c:pt>
                <c:pt idx="3">
                  <c:v>2035</c:v>
                </c:pt>
                <c:pt idx="4">
                  <c:v>2040</c:v>
                </c:pt>
                <c:pt idx="5">
                  <c:v>2050</c:v>
                </c:pt>
              </c:numCache>
            </c:numRef>
          </c:cat>
          <c:val>
            <c:numRef>
              <c:f>'4'!$H$6:$H$11</c:f>
              <c:numCache>
                <c:formatCode>0</c:formatCode>
                <c:ptCount val="6"/>
                <c:pt idx="0">
                  <c:v>347.45464790809194</c:v>
                </c:pt>
                <c:pt idx="1">
                  <c:v>276.13069458000007</c:v>
                </c:pt>
                <c:pt idx="2">
                  <c:v>210.27914724639024</c:v>
                </c:pt>
                <c:pt idx="3">
                  <c:v>144.79879647238491</c:v>
                </c:pt>
                <c:pt idx="4">
                  <c:v>77.039746310939464</c:v>
                </c:pt>
                <c:pt idx="5">
                  <c:v>40.97212085728534</c:v>
                </c:pt>
              </c:numCache>
            </c:numRef>
          </c:val>
          <c:extLst>
            <c:ext xmlns:c16="http://schemas.microsoft.com/office/drawing/2014/chart" uri="{C3380CC4-5D6E-409C-BE32-E72D297353CC}">
              <c16:uniqueId val="{00000005-0A43-4B33-8002-AC92AC57F349}"/>
            </c:ext>
          </c:extLst>
        </c:ser>
        <c:ser>
          <c:idx val="6"/>
          <c:order val="6"/>
          <c:tx>
            <c:strRef>
              <c:f>'4'!$I$5</c:f>
              <c:strCache>
                <c:ptCount val="1"/>
                <c:pt idx="0">
                  <c:v>Liquids</c:v>
                </c:pt>
              </c:strCache>
            </c:strRef>
          </c:tx>
          <c:spPr>
            <a:solidFill>
              <a:schemeClr val="accent1">
                <a:lumMod val="60000"/>
              </a:schemeClr>
            </a:solidFill>
            <a:ln>
              <a:noFill/>
            </a:ln>
            <a:effectLst/>
          </c:spPr>
          <c:invertIfNegative val="0"/>
          <c:cat>
            <c:numRef>
              <c:f>'4'!$B$6:$B$11</c:f>
              <c:numCache>
                <c:formatCode>General</c:formatCode>
                <c:ptCount val="6"/>
                <c:pt idx="0">
                  <c:v>2019</c:v>
                </c:pt>
                <c:pt idx="1">
                  <c:v>2023</c:v>
                </c:pt>
                <c:pt idx="2">
                  <c:v>2030</c:v>
                </c:pt>
                <c:pt idx="3">
                  <c:v>2035</c:v>
                </c:pt>
                <c:pt idx="4">
                  <c:v>2040</c:v>
                </c:pt>
                <c:pt idx="5">
                  <c:v>2050</c:v>
                </c:pt>
              </c:numCache>
            </c:numRef>
          </c:cat>
          <c:val>
            <c:numRef>
              <c:f>'4'!$I$6:$I$11</c:f>
              <c:numCache>
                <c:formatCode>0</c:formatCode>
                <c:ptCount val="6"/>
                <c:pt idx="0">
                  <c:v>6300.1463330362385</c:v>
                </c:pt>
                <c:pt idx="1">
                  <c:v>5937.3616141500006</c:v>
                </c:pt>
                <c:pt idx="2">
                  <c:v>4840.274307220976</c:v>
                </c:pt>
                <c:pt idx="3">
                  <c:v>3995.5961876955871</c:v>
                </c:pt>
                <c:pt idx="4">
                  <c:v>3226.1776690757802</c:v>
                </c:pt>
                <c:pt idx="5">
                  <c:v>1964.4269063923232</c:v>
                </c:pt>
              </c:numCache>
            </c:numRef>
          </c:val>
          <c:extLst>
            <c:ext xmlns:c16="http://schemas.microsoft.com/office/drawing/2014/chart" uri="{C3380CC4-5D6E-409C-BE32-E72D297353CC}">
              <c16:uniqueId val="{00000006-0A43-4B33-8002-AC92AC57F349}"/>
            </c:ext>
          </c:extLst>
        </c:ser>
        <c:ser>
          <c:idx val="7"/>
          <c:order val="7"/>
          <c:tx>
            <c:strRef>
              <c:f>'4'!$J$5</c:f>
              <c:strCache>
                <c:ptCount val="1"/>
                <c:pt idx="0">
                  <c:v>Others</c:v>
                </c:pt>
              </c:strCache>
            </c:strRef>
          </c:tx>
          <c:spPr>
            <a:solidFill>
              <a:schemeClr val="accent2">
                <a:lumMod val="60000"/>
              </a:schemeClr>
            </a:solidFill>
            <a:ln>
              <a:noFill/>
            </a:ln>
            <a:effectLst/>
          </c:spPr>
          <c:invertIfNegative val="0"/>
          <c:cat>
            <c:numRef>
              <c:f>'4'!$B$6:$B$11</c:f>
              <c:numCache>
                <c:formatCode>General</c:formatCode>
                <c:ptCount val="6"/>
                <c:pt idx="0">
                  <c:v>2019</c:v>
                </c:pt>
                <c:pt idx="1">
                  <c:v>2023</c:v>
                </c:pt>
                <c:pt idx="2">
                  <c:v>2030</c:v>
                </c:pt>
                <c:pt idx="3">
                  <c:v>2035</c:v>
                </c:pt>
                <c:pt idx="4">
                  <c:v>2040</c:v>
                </c:pt>
                <c:pt idx="5">
                  <c:v>2050</c:v>
                </c:pt>
              </c:numCache>
            </c:numRef>
          </c:cat>
          <c:val>
            <c:numRef>
              <c:f>'4'!$J$6:$J$11</c:f>
              <c:numCache>
                <c:formatCode>0</c:formatCode>
                <c:ptCount val="6"/>
                <c:pt idx="0">
                  <c:v>27.045125158888798</c:v>
                </c:pt>
                <c:pt idx="1">
                  <c:v>38.401852950000006</c:v>
                </c:pt>
                <c:pt idx="2">
                  <c:v>62.747687239671798</c:v>
                </c:pt>
                <c:pt idx="3">
                  <c:v>81.827316643852484</c:v>
                </c:pt>
                <c:pt idx="4">
                  <c:v>115.76090915989398</c:v>
                </c:pt>
                <c:pt idx="5">
                  <c:v>134.73290519122983</c:v>
                </c:pt>
              </c:numCache>
            </c:numRef>
          </c:val>
          <c:extLst>
            <c:ext xmlns:c16="http://schemas.microsoft.com/office/drawing/2014/chart" uri="{C3380CC4-5D6E-409C-BE32-E72D297353CC}">
              <c16:uniqueId val="{00000007-0A43-4B33-8002-AC92AC57F349}"/>
            </c:ext>
          </c:extLst>
        </c:ser>
        <c:ser>
          <c:idx val="8"/>
          <c:order val="8"/>
          <c:tx>
            <c:strRef>
              <c:f>'4'!$K$5</c:f>
              <c:strCache>
                <c:ptCount val="1"/>
                <c:pt idx="0">
                  <c:v>Ammonia</c:v>
                </c:pt>
              </c:strCache>
            </c:strRef>
          </c:tx>
          <c:spPr>
            <a:solidFill>
              <a:schemeClr val="accent3">
                <a:lumMod val="60000"/>
              </a:schemeClr>
            </a:solidFill>
            <a:ln>
              <a:noFill/>
            </a:ln>
            <a:effectLst/>
          </c:spPr>
          <c:invertIfNegative val="0"/>
          <c:cat>
            <c:numRef>
              <c:f>'4'!$B$6:$B$11</c:f>
              <c:numCache>
                <c:formatCode>General</c:formatCode>
                <c:ptCount val="6"/>
                <c:pt idx="0">
                  <c:v>2019</c:v>
                </c:pt>
                <c:pt idx="1">
                  <c:v>2023</c:v>
                </c:pt>
                <c:pt idx="2">
                  <c:v>2030</c:v>
                </c:pt>
                <c:pt idx="3">
                  <c:v>2035</c:v>
                </c:pt>
                <c:pt idx="4">
                  <c:v>2040</c:v>
                </c:pt>
                <c:pt idx="5">
                  <c:v>2050</c:v>
                </c:pt>
              </c:numCache>
            </c:numRef>
          </c:cat>
          <c:val>
            <c:numRef>
              <c:f>'4'!$K$6:$K$11</c:f>
              <c:numCache>
                <c:formatCode>0</c:formatCode>
                <c:ptCount val="6"/>
                <c:pt idx="0">
                  <c:v>0</c:v>
                </c:pt>
                <c:pt idx="1">
                  <c:v>0</c:v>
                </c:pt>
                <c:pt idx="2">
                  <c:v>31.160944321151771</c:v>
                </c:pt>
                <c:pt idx="3">
                  <c:v>44.945864262283202</c:v>
                </c:pt>
                <c:pt idx="4">
                  <c:v>62.643412123984902</c:v>
                </c:pt>
                <c:pt idx="5">
                  <c:v>97.544991385415415</c:v>
                </c:pt>
              </c:numCache>
            </c:numRef>
          </c:val>
          <c:extLst>
            <c:ext xmlns:c16="http://schemas.microsoft.com/office/drawing/2014/chart" uri="{C3380CC4-5D6E-409C-BE32-E72D297353CC}">
              <c16:uniqueId val="{00000008-0A43-4B33-8002-AC92AC57F349}"/>
            </c:ext>
          </c:extLst>
        </c:ser>
        <c:dLbls>
          <c:showLegendKey val="0"/>
          <c:showVal val="0"/>
          <c:showCatName val="0"/>
          <c:showSerName val="0"/>
          <c:showPercent val="0"/>
          <c:showBubbleSize val="0"/>
        </c:dLbls>
        <c:gapWidth val="150"/>
        <c:overlap val="100"/>
        <c:axId val="1961077696"/>
        <c:axId val="1961081536"/>
      </c:barChart>
      <c:catAx>
        <c:axId val="19610776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61081536"/>
        <c:crosses val="autoZero"/>
        <c:auto val="1"/>
        <c:lblAlgn val="ctr"/>
        <c:lblOffset val="100"/>
        <c:noMultiLvlLbl val="0"/>
      </c:catAx>
      <c:valAx>
        <c:axId val="196108153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ES"/>
                  <a:t>TWh</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610776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nl-NL"/>
              <a:t>Industrial energy demand by sector, EU27 (TWh)</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'12'!$B$6</c:f>
              <c:strCache>
                <c:ptCount val="1"/>
                <c:pt idx="0">
                  <c:v>Metals</c:v>
                </c:pt>
              </c:strCache>
            </c:strRef>
          </c:tx>
          <c:spPr>
            <a:solidFill>
              <a:schemeClr val="accent1"/>
            </a:solidFill>
            <a:ln>
              <a:noFill/>
            </a:ln>
            <a:effectLst/>
          </c:spPr>
          <c:invertIfNegative val="0"/>
          <c:cat>
            <c:multiLvlStrRef>
              <c:f>'12'!$C$4:$H$5</c:f>
              <c:multiLvlStrCache>
                <c:ptCount val="6"/>
                <c:lvl>
                  <c:pt idx="0">
                    <c:v>2019</c:v>
                  </c:pt>
                  <c:pt idx="1">
                    <c:v>2023</c:v>
                  </c:pt>
                  <c:pt idx="2">
                    <c:v>2030</c:v>
                  </c:pt>
                  <c:pt idx="3">
                    <c:v>2035</c:v>
                  </c:pt>
                  <c:pt idx="4">
                    <c:v>2040</c:v>
                  </c:pt>
                  <c:pt idx="5">
                    <c:v>2050</c:v>
                  </c:pt>
                </c:lvl>
                <c:lvl>
                  <c:pt idx="0">
                    <c:v>Ref.</c:v>
                  </c:pt>
                  <c:pt idx="2">
                    <c:v>NT</c:v>
                  </c:pt>
                </c:lvl>
              </c:multiLvlStrCache>
            </c:multiLvlStrRef>
          </c:cat>
          <c:val>
            <c:numRef>
              <c:f>'12'!$C$6:$H$6</c:f>
              <c:numCache>
                <c:formatCode>General</c:formatCode>
                <c:ptCount val="6"/>
                <c:pt idx="0">
                  <c:v>108.56237623888879</c:v>
                </c:pt>
                <c:pt idx="1">
                  <c:v>81.148650640000014</c:v>
                </c:pt>
                <c:pt idx="2">
                  <c:v>97.121506876297133</c:v>
                </c:pt>
                <c:pt idx="3">
                  <c:v>103.68585321076191</c:v>
                </c:pt>
                <c:pt idx="4">
                  <c:v>113.64877027267949</c:v>
                </c:pt>
                <c:pt idx="5">
                  <c:v>116.1356988790501</c:v>
                </c:pt>
              </c:numCache>
            </c:numRef>
          </c:val>
          <c:extLst>
            <c:ext xmlns:c16="http://schemas.microsoft.com/office/drawing/2014/chart" uri="{C3380CC4-5D6E-409C-BE32-E72D297353CC}">
              <c16:uniqueId val="{00000000-F030-40F7-BA3A-E37436911CE3}"/>
            </c:ext>
          </c:extLst>
        </c:ser>
        <c:ser>
          <c:idx val="1"/>
          <c:order val="1"/>
          <c:tx>
            <c:strRef>
              <c:f>'12'!$B$7</c:f>
              <c:strCache>
                <c:ptCount val="1"/>
                <c:pt idx="0">
                  <c:v>Chemicals</c:v>
                </c:pt>
              </c:strCache>
            </c:strRef>
          </c:tx>
          <c:spPr>
            <a:solidFill>
              <a:schemeClr val="accent2"/>
            </a:solidFill>
            <a:ln>
              <a:noFill/>
            </a:ln>
            <a:effectLst/>
          </c:spPr>
          <c:invertIfNegative val="0"/>
          <c:cat>
            <c:multiLvlStrRef>
              <c:f>'12'!$C$4:$H$5</c:f>
              <c:multiLvlStrCache>
                <c:ptCount val="6"/>
                <c:lvl>
                  <c:pt idx="0">
                    <c:v>2019</c:v>
                  </c:pt>
                  <c:pt idx="1">
                    <c:v>2023</c:v>
                  </c:pt>
                  <c:pt idx="2">
                    <c:v>2030</c:v>
                  </c:pt>
                  <c:pt idx="3">
                    <c:v>2035</c:v>
                  </c:pt>
                  <c:pt idx="4">
                    <c:v>2040</c:v>
                  </c:pt>
                  <c:pt idx="5">
                    <c:v>2050</c:v>
                  </c:pt>
                </c:lvl>
                <c:lvl>
                  <c:pt idx="0">
                    <c:v>Ref.</c:v>
                  </c:pt>
                  <c:pt idx="2">
                    <c:v>NT</c:v>
                  </c:pt>
                </c:lvl>
              </c:multiLvlStrCache>
            </c:multiLvlStrRef>
          </c:cat>
          <c:val>
            <c:numRef>
              <c:f>'12'!$C$7:$H$7</c:f>
              <c:numCache>
                <c:formatCode>General</c:formatCode>
                <c:ptCount val="6"/>
                <c:pt idx="0">
                  <c:v>581.85415659859416</c:v>
                </c:pt>
                <c:pt idx="1">
                  <c:v>499.84015271000004</c:v>
                </c:pt>
                <c:pt idx="2">
                  <c:v>523.88485168287298</c:v>
                </c:pt>
                <c:pt idx="3">
                  <c:v>520.70619796236849</c:v>
                </c:pt>
                <c:pt idx="4">
                  <c:v>523.62312349242711</c:v>
                </c:pt>
                <c:pt idx="5">
                  <c:v>536.72888932747503</c:v>
                </c:pt>
              </c:numCache>
            </c:numRef>
          </c:val>
          <c:extLst>
            <c:ext xmlns:c16="http://schemas.microsoft.com/office/drawing/2014/chart" uri="{C3380CC4-5D6E-409C-BE32-E72D297353CC}">
              <c16:uniqueId val="{00000001-F030-40F7-BA3A-E37436911CE3}"/>
            </c:ext>
          </c:extLst>
        </c:ser>
        <c:ser>
          <c:idx val="2"/>
          <c:order val="2"/>
          <c:tx>
            <c:strRef>
              <c:f>'12'!$B$8</c:f>
              <c:strCache>
                <c:ptCount val="1"/>
                <c:pt idx="0">
                  <c:v>Food</c:v>
                </c:pt>
              </c:strCache>
            </c:strRef>
          </c:tx>
          <c:spPr>
            <a:solidFill>
              <a:schemeClr val="accent3"/>
            </a:solidFill>
            <a:ln>
              <a:noFill/>
            </a:ln>
            <a:effectLst/>
          </c:spPr>
          <c:invertIfNegative val="0"/>
          <c:cat>
            <c:multiLvlStrRef>
              <c:f>'12'!$C$4:$H$5</c:f>
              <c:multiLvlStrCache>
                <c:ptCount val="6"/>
                <c:lvl>
                  <c:pt idx="0">
                    <c:v>2019</c:v>
                  </c:pt>
                  <c:pt idx="1">
                    <c:v>2023</c:v>
                  </c:pt>
                  <c:pt idx="2">
                    <c:v>2030</c:v>
                  </c:pt>
                  <c:pt idx="3">
                    <c:v>2035</c:v>
                  </c:pt>
                  <c:pt idx="4">
                    <c:v>2040</c:v>
                  </c:pt>
                  <c:pt idx="5">
                    <c:v>2050</c:v>
                  </c:pt>
                </c:lvl>
                <c:lvl>
                  <c:pt idx="0">
                    <c:v>Ref.</c:v>
                  </c:pt>
                  <c:pt idx="2">
                    <c:v>NT</c:v>
                  </c:pt>
                </c:lvl>
              </c:multiLvlStrCache>
            </c:multiLvlStrRef>
          </c:cat>
          <c:val>
            <c:numRef>
              <c:f>'12'!$C$8:$H$8</c:f>
              <c:numCache>
                <c:formatCode>General</c:formatCode>
                <c:ptCount val="6"/>
                <c:pt idx="0">
                  <c:v>320.0415125003434</c:v>
                </c:pt>
                <c:pt idx="1">
                  <c:v>310.35231848000006</c:v>
                </c:pt>
                <c:pt idx="2">
                  <c:v>285.53086519651401</c:v>
                </c:pt>
                <c:pt idx="3">
                  <c:v>280.75790549106273</c:v>
                </c:pt>
                <c:pt idx="4">
                  <c:v>274.33482078575582</c:v>
                </c:pt>
                <c:pt idx="5">
                  <c:v>279.95374592411031</c:v>
                </c:pt>
              </c:numCache>
            </c:numRef>
          </c:val>
          <c:extLst>
            <c:ext xmlns:c16="http://schemas.microsoft.com/office/drawing/2014/chart" uri="{C3380CC4-5D6E-409C-BE32-E72D297353CC}">
              <c16:uniqueId val="{00000002-F030-40F7-BA3A-E37436911CE3}"/>
            </c:ext>
          </c:extLst>
        </c:ser>
        <c:ser>
          <c:idx val="3"/>
          <c:order val="3"/>
          <c:tx>
            <c:strRef>
              <c:f>'12'!$B$9</c:f>
              <c:strCache>
                <c:ptCount val="1"/>
                <c:pt idx="0">
                  <c:v>Others</c:v>
                </c:pt>
              </c:strCache>
            </c:strRef>
          </c:tx>
          <c:spPr>
            <a:solidFill>
              <a:schemeClr val="accent4"/>
            </a:solidFill>
            <a:ln>
              <a:noFill/>
            </a:ln>
            <a:effectLst/>
          </c:spPr>
          <c:invertIfNegative val="0"/>
          <c:cat>
            <c:multiLvlStrRef>
              <c:f>'12'!$C$4:$H$5</c:f>
              <c:multiLvlStrCache>
                <c:ptCount val="6"/>
                <c:lvl>
                  <c:pt idx="0">
                    <c:v>2019</c:v>
                  </c:pt>
                  <c:pt idx="1">
                    <c:v>2023</c:v>
                  </c:pt>
                  <c:pt idx="2">
                    <c:v>2030</c:v>
                  </c:pt>
                  <c:pt idx="3">
                    <c:v>2035</c:v>
                  </c:pt>
                  <c:pt idx="4">
                    <c:v>2040</c:v>
                  </c:pt>
                  <c:pt idx="5">
                    <c:v>2050</c:v>
                  </c:pt>
                </c:lvl>
                <c:lvl>
                  <c:pt idx="0">
                    <c:v>Ref.</c:v>
                  </c:pt>
                  <c:pt idx="2">
                    <c:v>NT</c:v>
                  </c:pt>
                </c:lvl>
              </c:multiLvlStrCache>
            </c:multiLvlStrRef>
          </c:cat>
          <c:val>
            <c:numRef>
              <c:f>'12'!$C$9:$H$9</c:f>
              <c:numCache>
                <c:formatCode>General</c:formatCode>
                <c:ptCount val="6"/>
                <c:pt idx="0">
                  <c:v>1206.6566950199924</c:v>
                </c:pt>
                <c:pt idx="1">
                  <c:v>1053.4727653899999</c:v>
                </c:pt>
                <c:pt idx="2">
                  <c:v>908.80970539017801</c:v>
                </c:pt>
                <c:pt idx="3">
                  <c:v>830.59554346256323</c:v>
                </c:pt>
                <c:pt idx="4">
                  <c:v>788.07174895782418</c:v>
                </c:pt>
                <c:pt idx="5">
                  <c:v>802.03632192496798</c:v>
                </c:pt>
              </c:numCache>
            </c:numRef>
          </c:val>
          <c:extLst>
            <c:ext xmlns:c16="http://schemas.microsoft.com/office/drawing/2014/chart" uri="{C3380CC4-5D6E-409C-BE32-E72D297353CC}">
              <c16:uniqueId val="{00000003-F030-40F7-BA3A-E37436911CE3}"/>
            </c:ext>
          </c:extLst>
        </c:ser>
        <c:ser>
          <c:idx val="4"/>
          <c:order val="4"/>
          <c:tx>
            <c:strRef>
              <c:f>'12'!$B$10</c:f>
              <c:strCache>
                <c:ptCount val="1"/>
                <c:pt idx="0">
                  <c:v>Paper</c:v>
                </c:pt>
              </c:strCache>
            </c:strRef>
          </c:tx>
          <c:spPr>
            <a:solidFill>
              <a:schemeClr val="accent5"/>
            </a:solidFill>
            <a:ln>
              <a:noFill/>
            </a:ln>
            <a:effectLst/>
          </c:spPr>
          <c:invertIfNegative val="0"/>
          <c:cat>
            <c:multiLvlStrRef>
              <c:f>'12'!$C$4:$H$5</c:f>
              <c:multiLvlStrCache>
                <c:ptCount val="6"/>
                <c:lvl>
                  <c:pt idx="0">
                    <c:v>2019</c:v>
                  </c:pt>
                  <c:pt idx="1">
                    <c:v>2023</c:v>
                  </c:pt>
                  <c:pt idx="2">
                    <c:v>2030</c:v>
                  </c:pt>
                  <c:pt idx="3">
                    <c:v>2035</c:v>
                  </c:pt>
                  <c:pt idx="4">
                    <c:v>2040</c:v>
                  </c:pt>
                  <c:pt idx="5">
                    <c:v>2050</c:v>
                  </c:pt>
                </c:lvl>
                <c:lvl>
                  <c:pt idx="0">
                    <c:v>Ref.</c:v>
                  </c:pt>
                  <c:pt idx="2">
                    <c:v>NT</c:v>
                  </c:pt>
                </c:lvl>
              </c:multiLvlStrCache>
            </c:multiLvlStrRef>
          </c:cat>
          <c:val>
            <c:numRef>
              <c:f>'12'!$C$10:$H$10</c:f>
              <c:numCache>
                <c:formatCode>General</c:formatCode>
                <c:ptCount val="6"/>
                <c:pt idx="0">
                  <c:v>372.11742438461749</c:v>
                </c:pt>
                <c:pt idx="1">
                  <c:v>334.83204962000013</c:v>
                </c:pt>
                <c:pt idx="2">
                  <c:v>328.17503748221429</c:v>
                </c:pt>
                <c:pt idx="3">
                  <c:v>335.6372254234679</c:v>
                </c:pt>
                <c:pt idx="4">
                  <c:v>349.01122283721077</c:v>
                </c:pt>
                <c:pt idx="5">
                  <c:v>323.32078142400275</c:v>
                </c:pt>
              </c:numCache>
            </c:numRef>
          </c:val>
          <c:extLst>
            <c:ext xmlns:c16="http://schemas.microsoft.com/office/drawing/2014/chart" uri="{C3380CC4-5D6E-409C-BE32-E72D297353CC}">
              <c16:uniqueId val="{00000004-F030-40F7-BA3A-E37436911CE3}"/>
            </c:ext>
          </c:extLst>
        </c:ser>
        <c:ser>
          <c:idx val="5"/>
          <c:order val="5"/>
          <c:tx>
            <c:strRef>
              <c:f>'12'!$B$11</c:f>
              <c:strCache>
                <c:ptCount val="1"/>
                <c:pt idx="0">
                  <c:v>Steel</c:v>
                </c:pt>
              </c:strCache>
            </c:strRef>
          </c:tx>
          <c:spPr>
            <a:solidFill>
              <a:schemeClr val="accent6"/>
            </a:solidFill>
            <a:ln>
              <a:noFill/>
            </a:ln>
            <a:effectLst/>
          </c:spPr>
          <c:invertIfNegative val="0"/>
          <c:cat>
            <c:multiLvlStrRef>
              <c:f>'12'!$C$4:$H$5</c:f>
              <c:multiLvlStrCache>
                <c:ptCount val="6"/>
                <c:lvl>
                  <c:pt idx="0">
                    <c:v>2019</c:v>
                  </c:pt>
                  <c:pt idx="1">
                    <c:v>2023</c:v>
                  </c:pt>
                  <c:pt idx="2">
                    <c:v>2030</c:v>
                  </c:pt>
                  <c:pt idx="3">
                    <c:v>2035</c:v>
                  </c:pt>
                  <c:pt idx="4">
                    <c:v>2040</c:v>
                  </c:pt>
                  <c:pt idx="5">
                    <c:v>2050</c:v>
                  </c:pt>
                </c:lvl>
                <c:lvl>
                  <c:pt idx="0">
                    <c:v>Ref.</c:v>
                  </c:pt>
                  <c:pt idx="2">
                    <c:v>NT</c:v>
                  </c:pt>
                </c:lvl>
              </c:multiLvlStrCache>
            </c:multiLvlStrRef>
          </c:cat>
          <c:val>
            <c:numRef>
              <c:f>'12'!$C$11:$H$11</c:f>
              <c:numCache>
                <c:formatCode>General</c:formatCode>
                <c:ptCount val="6"/>
                <c:pt idx="0">
                  <c:v>350.63198663422094</c:v>
                </c:pt>
                <c:pt idx="1">
                  <c:v>310.68073805000006</c:v>
                </c:pt>
                <c:pt idx="2">
                  <c:v>417.65999158176999</c:v>
                </c:pt>
                <c:pt idx="3">
                  <c:v>442.96187722109948</c:v>
                </c:pt>
                <c:pt idx="4">
                  <c:v>478.53609662637967</c:v>
                </c:pt>
                <c:pt idx="5">
                  <c:v>504.89573716837219</c:v>
                </c:pt>
              </c:numCache>
            </c:numRef>
          </c:val>
          <c:extLst>
            <c:ext xmlns:c16="http://schemas.microsoft.com/office/drawing/2014/chart" uri="{C3380CC4-5D6E-409C-BE32-E72D297353CC}">
              <c16:uniqueId val="{00000005-F030-40F7-BA3A-E37436911CE3}"/>
            </c:ext>
          </c:extLst>
        </c:ser>
        <c:dLbls>
          <c:showLegendKey val="0"/>
          <c:showVal val="0"/>
          <c:showCatName val="0"/>
          <c:showSerName val="0"/>
          <c:showPercent val="0"/>
          <c:showBubbleSize val="0"/>
        </c:dLbls>
        <c:gapWidth val="150"/>
        <c:overlap val="100"/>
        <c:axId val="849469808"/>
        <c:axId val="849477968"/>
      </c:barChart>
      <c:catAx>
        <c:axId val="8494698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849477968"/>
        <c:crosses val="autoZero"/>
        <c:auto val="1"/>
        <c:lblAlgn val="ctr"/>
        <c:lblOffset val="100"/>
        <c:noMultiLvlLbl val="0"/>
      </c:catAx>
      <c:valAx>
        <c:axId val="8494779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84946980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pPr>
      <a:endParaRPr lang="en-US"/>
    </a:p>
  </c:txPr>
  <c:printSettings>
    <c:headerFooter/>
    <c:pageMargins b="0.75" l="0.7" r="0.7" t="0.75" header="0.3" footer="0.3"/>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400" b="0" i="0" u="none" strike="noStrike" baseline="0">
                <a:effectLst/>
              </a:rPr>
              <a:t>Emissions of the hydrogen generation, EU27 (Mt CO2)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'99'!$D$5</c:f>
              <c:strCache>
                <c:ptCount val="1"/>
                <c:pt idx="0">
                  <c:v>Emissions</c:v>
                </c:pt>
              </c:strCache>
            </c:strRef>
          </c:tx>
          <c:spPr>
            <a:solidFill>
              <a:schemeClr val="accent1"/>
            </a:solidFill>
            <a:ln>
              <a:noFill/>
            </a:ln>
            <a:effectLst/>
          </c:spPr>
          <c:invertIfNegative val="0"/>
          <c:cat>
            <c:multiLvlStrRef>
              <c:f>'99'!$B$6:$C$13</c:f>
              <c:multiLvlStrCache>
                <c:ptCount val="8"/>
                <c:lvl>
                  <c:pt idx="0">
                    <c:v>2030</c:v>
                  </c:pt>
                  <c:pt idx="1">
                    <c:v>2035</c:v>
                  </c:pt>
                  <c:pt idx="2">
                    <c:v>2040</c:v>
                  </c:pt>
                  <c:pt idx="3">
                    <c:v>2050</c:v>
                  </c:pt>
                  <c:pt idx="4">
                    <c:v>2035</c:v>
                  </c:pt>
                  <c:pt idx="5">
                    <c:v>2040</c:v>
                  </c:pt>
                  <c:pt idx="6">
                    <c:v>2035</c:v>
                  </c:pt>
                  <c:pt idx="7">
                    <c:v>2040</c:v>
                  </c:pt>
                </c:lvl>
                <c:lvl>
                  <c:pt idx="0">
                    <c:v>NT+</c:v>
                  </c:pt>
                  <c:pt idx="4">
                    <c:v>HEV</c:v>
                  </c:pt>
                  <c:pt idx="6">
                    <c:v>LEV</c:v>
                  </c:pt>
                </c:lvl>
              </c:multiLvlStrCache>
            </c:multiLvlStrRef>
          </c:cat>
          <c:val>
            <c:numRef>
              <c:f>'99'!$D$6:$D$13</c:f>
              <c:numCache>
                <c:formatCode>General</c:formatCode>
                <c:ptCount val="8"/>
                <c:pt idx="0">
                  <c:v>0.94</c:v>
                </c:pt>
                <c:pt idx="1">
                  <c:v>3.77</c:v>
                </c:pt>
                <c:pt idx="2">
                  <c:v>2.97</c:v>
                </c:pt>
                <c:pt idx="3">
                  <c:v>1.1599999999999999</c:v>
                </c:pt>
                <c:pt idx="4">
                  <c:v>7.28</c:v>
                </c:pt>
                <c:pt idx="5">
                  <c:v>5.04</c:v>
                </c:pt>
                <c:pt idx="6">
                  <c:v>0.56000000000000005</c:v>
                </c:pt>
                <c:pt idx="7">
                  <c:v>1.04</c:v>
                </c:pt>
              </c:numCache>
            </c:numRef>
          </c:val>
          <c:extLst>
            <c:ext xmlns:c16="http://schemas.microsoft.com/office/drawing/2014/chart" uri="{C3380CC4-5D6E-409C-BE32-E72D297353CC}">
              <c16:uniqueId val="{00000000-BCD3-4D01-91FD-62A4CEBF208F}"/>
            </c:ext>
          </c:extLst>
        </c:ser>
        <c:dLbls>
          <c:showLegendKey val="0"/>
          <c:showVal val="0"/>
          <c:showCatName val="0"/>
          <c:showSerName val="0"/>
          <c:showPercent val="0"/>
          <c:showBubbleSize val="0"/>
        </c:dLbls>
        <c:gapWidth val="219"/>
        <c:overlap val="-27"/>
        <c:axId val="824773455"/>
        <c:axId val="824768655"/>
      </c:barChart>
      <c:catAx>
        <c:axId val="824773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24768655"/>
        <c:crosses val="autoZero"/>
        <c:auto val="1"/>
        <c:lblAlgn val="ctr"/>
        <c:lblOffset val="100"/>
        <c:noMultiLvlLbl val="0"/>
      </c:catAx>
      <c:valAx>
        <c:axId val="82476865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MtCO2</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24773455"/>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Benchmark -EU27 Final energy demand by fuel (TWh)</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'100'!$D$4</c:f>
              <c:strCache>
                <c:ptCount val="1"/>
                <c:pt idx="0">
                  <c:v>Electricity</c:v>
                </c:pt>
              </c:strCache>
            </c:strRef>
          </c:tx>
          <c:spPr>
            <a:solidFill>
              <a:schemeClr val="accent1"/>
            </a:solidFill>
            <a:ln>
              <a:noFill/>
            </a:ln>
            <a:effectLst/>
          </c:spPr>
          <c:invertIfNegative val="0"/>
          <c:cat>
            <c:multiLvlStrRef>
              <c:f>'100'!$B$5:$C$15</c:f>
              <c:multiLvlStrCache>
                <c:ptCount val="11"/>
                <c:lvl>
                  <c:pt idx="0">
                    <c:v>NT+</c:v>
                  </c:pt>
                  <c:pt idx="1">
                    <c:v>GECO 25</c:v>
                  </c:pt>
                  <c:pt idx="2">
                    <c:v>EC IA</c:v>
                  </c:pt>
                  <c:pt idx="3">
                    <c:v>NT+</c:v>
                  </c:pt>
                  <c:pt idx="4">
                    <c:v>GECO 25</c:v>
                  </c:pt>
                  <c:pt idx="5">
                    <c:v>NT+</c:v>
                  </c:pt>
                  <c:pt idx="6">
                    <c:v>GECO 25</c:v>
                  </c:pt>
                  <c:pt idx="7">
                    <c:v>EC IA S3</c:v>
                  </c:pt>
                  <c:pt idx="8">
                    <c:v>NT+</c:v>
                  </c:pt>
                  <c:pt idx="9">
                    <c:v>GECO 25</c:v>
                  </c:pt>
                  <c:pt idx="10">
                    <c:v>EC IA S3</c:v>
                  </c:pt>
                </c:lvl>
                <c:lvl>
                  <c:pt idx="0">
                    <c:v>2030</c:v>
                  </c:pt>
                  <c:pt idx="3">
                    <c:v>2035</c:v>
                  </c:pt>
                  <c:pt idx="5">
                    <c:v>2040</c:v>
                  </c:pt>
                  <c:pt idx="8">
                    <c:v>2050</c:v>
                  </c:pt>
                </c:lvl>
              </c:multiLvlStrCache>
            </c:multiLvlStrRef>
          </c:cat>
          <c:val>
            <c:numRef>
              <c:f>'100'!$D$5:$D$15</c:f>
              <c:numCache>
                <c:formatCode>0</c:formatCode>
                <c:ptCount val="11"/>
                <c:pt idx="0">
                  <c:v>2920.9</c:v>
                </c:pt>
                <c:pt idx="1">
                  <c:v>2628.38</c:v>
                </c:pt>
                <c:pt idx="2">
                  <c:v>2787</c:v>
                </c:pt>
                <c:pt idx="3">
                  <c:v>3327.2</c:v>
                </c:pt>
                <c:pt idx="4">
                  <c:v>3221.51</c:v>
                </c:pt>
                <c:pt idx="5">
                  <c:v>3706.4</c:v>
                </c:pt>
                <c:pt idx="6">
                  <c:v>3861.1600000000003</c:v>
                </c:pt>
                <c:pt idx="7">
                  <c:v>3333.9052601650737</c:v>
                </c:pt>
                <c:pt idx="8">
                  <c:v>4221.7</c:v>
                </c:pt>
                <c:pt idx="9">
                  <c:v>4372.88</c:v>
                </c:pt>
                <c:pt idx="10">
                  <c:v>3694.9163293378797</c:v>
                </c:pt>
              </c:numCache>
            </c:numRef>
          </c:val>
          <c:extLst>
            <c:ext xmlns:c16="http://schemas.microsoft.com/office/drawing/2014/chart" uri="{C3380CC4-5D6E-409C-BE32-E72D297353CC}">
              <c16:uniqueId val="{00000001-5A8D-4850-8E71-967187973DDA}"/>
            </c:ext>
          </c:extLst>
        </c:ser>
        <c:ser>
          <c:idx val="1"/>
          <c:order val="1"/>
          <c:tx>
            <c:strRef>
              <c:f>'100'!$E$4</c:f>
              <c:strCache>
                <c:ptCount val="1"/>
                <c:pt idx="0">
                  <c:v>Hydrogen</c:v>
                </c:pt>
              </c:strCache>
            </c:strRef>
          </c:tx>
          <c:spPr>
            <a:solidFill>
              <a:schemeClr val="accent2"/>
            </a:solidFill>
            <a:ln>
              <a:noFill/>
            </a:ln>
            <a:effectLst/>
          </c:spPr>
          <c:invertIfNegative val="0"/>
          <c:cat>
            <c:multiLvlStrRef>
              <c:f>'100'!$B$5:$C$15</c:f>
              <c:multiLvlStrCache>
                <c:ptCount val="11"/>
                <c:lvl>
                  <c:pt idx="0">
                    <c:v>NT+</c:v>
                  </c:pt>
                  <c:pt idx="1">
                    <c:v>GECO 25</c:v>
                  </c:pt>
                  <c:pt idx="2">
                    <c:v>EC IA</c:v>
                  </c:pt>
                  <c:pt idx="3">
                    <c:v>NT+</c:v>
                  </c:pt>
                  <c:pt idx="4">
                    <c:v>GECO 25</c:v>
                  </c:pt>
                  <c:pt idx="5">
                    <c:v>NT+</c:v>
                  </c:pt>
                  <c:pt idx="6">
                    <c:v>GECO 25</c:v>
                  </c:pt>
                  <c:pt idx="7">
                    <c:v>EC IA S3</c:v>
                  </c:pt>
                  <c:pt idx="8">
                    <c:v>NT+</c:v>
                  </c:pt>
                  <c:pt idx="9">
                    <c:v>GECO 25</c:v>
                  </c:pt>
                  <c:pt idx="10">
                    <c:v>EC IA S3</c:v>
                  </c:pt>
                </c:lvl>
                <c:lvl>
                  <c:pt idx="0">
                    <c:v>2030</c:v>
                  </c:pt>
                  <c:pt idx="3">
                    <c:v>2035</c:v>
                  </c:pt>
                  <c:pt idx="5">
                    <c:v>2040</c:v>
                  </c:pt>
                  <c:pt idx="8">
                    <c:v>2050</c:v>
                  </c:pt>
                </c:lvl>
              </c:multiLvlStrCache>
            </c:multiLvlStrRef>
          </c:cat>
          <c:val>
            <c:numRef>
              <c:f>'100'!$E$5:$E$15</c:f>
              <c:numCache>
                <c:formatCode>0</c:formatCode>
                <c:ptCount val="11"/>
                <c:pt idx="0">
                  <c:v>98.3</c:v>
                </c:pt>
                <c:pt idx="1">
                  <c:v>69.78</c:v>
                </c:pt>
                <c:pt idx="2">
                  <c:v>38</c:v>
                </c:pt>
                <c:pt idx="3">
                  <c:v>252.3</c:v>
                </c:pt>
                <c:pt idx="4">
                  <c:v>69.78</c:v>
                </c:pt>
                <c:pt idx="5">
                  <c:v>409.5</c:v>
                </c:pt>
                <c:pt idx="6">
                  <c:v>81.410000000000011</c:v>
                </c:pt>
                <c:pt idx="7">
                  <c:v>395.57934870801506</c:v>
                </c:pt>
                <c:pt idx="8">
                  <c:v>623.20000000000005</c:v>
                </c:pt>
                <c:pt idx="9">
                  <c:v>220.97000000000003</c:v>
                </c:pt>
                <c:pt idx="10">
                  <c:v>660.93741152970154</c:v>
                </c:pt>
              </c:numCache>
            </c:numRef>
          </c:val>
          <c:extLst>
            <c:ext xmlns:c16="http://schemas.microsoft.com/office/drawing/2014/chart" uri="{C3380CC4-5D6E-409C-BE32-E72D297353CC}">
              <c16:uniqueId val="{00000003-5A8D-4850-8E71-967187973DDA}"/>
            </c:ext>
          </c:extLst>
        </c:ser>
        <c:ser>
          <c:idx val="2"/>
          <c:order val="2"/>
          <c:tx>
            <c:strRef>
              <c:f>'100'!$F$4</c:f>
              <c:strCache>
                <c:ptCount val="1"/>
                <c:pt idx="0">
                  <c:v>Methane</c:v>
                </c:pt>
              </c:strCache>
            </c:strRef>
          </c:tx>
          <c:spPr>
            <a:solidFill>
              <a:schemeClr val="accent3"/>
            </a:solidFill>
            <a:ln>
              <a:noFill/>
            </a:ln>
            <a:effectLst/>
          </c:spPr>
          <c:invertIfNegative val="0"/>
          <c:cat>
            <c:multiLvlStrRef>
              <c:f>'100'!$B$5:$C$15</c:f>
              <c:multiLvlStrCache>
                <c:ptCount val="11"/>
                <c:lvl>
                  <c:pt idx="0">
                    <c:v>NT+</c:v>
                  </c:pt>
                  <c:pt idx="1">
                    <c:v>GECO 25</c:v>
                  </c:pt>
                  <c:pt idx="2">
                    <c:v>EC IA</c:v>
                  </c:pt>
                  <c:pt idx="3">
                    <c:v>NT+</c:v>
                  </c:pt>
                  <c:pt idx="4">
                    <c:v>GECO 25</c:v>
                  </c:pt>
                  <c:pt idx="5">
                    <c:v>NT+</c:v>
                  </c:pt>
                  <c:pt idx="6">
                    <c:v>GECO 25</c:v>
                  </c:pt>
                  <c:pt idx="7">
                    <c:v>EC IA S3</c:v>
                  </c:pt>
                  <c:pt idx="8">
                    <c:v>NT+</c:v>
                  </c:pt>
                  <c:pt idx="9">
                    <c:v>GECO 25</c:v>
                  </c:pt>
                  <c:pt idx="10">
                    <c:v>EC IA S3</c:v>
                  </c:pt>
                </c:lvl>
                <c:lvl>
                  <c:pt idx="0">
                    <c:v>2030</c:v>
                  </c:pt>
                  <c:pt idx="3">
                    <c:v>2035</c:v>
                  </c:pt>
                  <c:pt idx="5">
                    <c:v>2040</c:v>
                  </c:pt>
                  <c:pt idx="8">
                    <c:v>2050</c:v>
                  </c:pt>
                </c:lvl>
              </c:multiLvlStrCache>
            </c:multiLvlStrRef>
          </c:cat>
          <c:val>
            <c:numRef>
              <c:f>'100'!$F$5:$F$15</c:f>
              <c:numCache>
                <c:formatCode>0</c:formatCode>
                <c:ptCount val="11"/>
                <c:pt idx="0">
                  <c:v>1963.8</c:v>
                </c:pt>
                <c:pt idx="1">
                  <c:v>895.5100000000001</c:v>
                </c:pt>
                <c:pt idx="2">
                  <c:v>1186</c:v>
                </c:pt>
                <c:pt idx="3">
                  <c:v>1622.9</c:v>
                </c:pt>
                <c:pt idx="4">
                  <c:v>441.94000000000005</c:v>
                </c:pt>
                <c:pt idx="5">
                  <c:v>1279.3</c:v>
                </c:pt>
                <c:pt idx="6">
                  <c:v>220.97000000000003</c:v>
                </c:pt>
                <c:pt idx="7">
                  <c:v>466.35089800851716</c:v>
                </c:pt>
                <c:pt idx="8">
                  <c:v>842.6</c:v>
                </c:pt>
                <c:pt idx="9">
                  <c:v>81.410000000000011</c:v>
                </c:pt>
                <c:pt idx="10">
                  <c:v>6.5440735169945761</c:v>
                </c:pt>
              </c:numCache>
            </c:numRef>
          </c:val>
          <c:extLst>
            <c:ext xmlns:c16="http://schemas.microsoft.com/office/drawing/2014/chart" uri="{C3380CC4-5D6E-409C-BE32-E72D297353CC}">
              <c16:uniqueId val="{00000005-5A8D-4850-8E71-967187973DDA}"/>
            </c:ext>
          </c:extLst>
        </c:ser>
        <c:ser>
          <c:idx val="3"/>
          <c:order val="3"/>
          <c:tx>
            <c:strRef>
              <c:f>'100'!$G$4</c:f>
              <c:strCache>
                <c:ptCount val="1"/>
                <c:pt idx="0">
                  <c:v>Liquids</c:v>
                </c:pt>
              </c:strCache>
            </c:strRef>
          </c:tx>
          <c:spPr>
            <a:solidFill>
              <a:schemeClr val="accent4"/>
            </a:solidFill>
            <a:ln>
              <a:noFill/>
            </a:ln>
            <a:effectLst/>
          </c:spPr>
          <c:invertIfNegative val="0"/>
          <c:cat>
            <c:multiLvlStrRef>
              <c:f>'100'!$B$5:$C$15</c:f>
              <c:multiLvlStrCache>
                <c:ptCount val="11"/>
                <c:lvl>
                  <c:pt idx="0">
                    <c:v>NT+</c:v>
                  </c:pt>
                  <c:pt idx="1">
                    <c:v>GECO 25</c:v>
                  </c:pt>
                  <c:pt idx="2">
                    <c:v>EC IA</c:v>
                  </c:pt>
                  <c:pt idx="3">
                    <c:v>NT+</c:v>
                  </c:pt>
                  <c:pt idx="4">
                    <c:v>GECO 25</c:v>
                  </c:pt>
                  <c:pt idx="5">
                    <c:v>NT+</c:v>
                  </c:pt>
                  <c:pt idx="6">
                    <c:v>GECO 25</c:v>
                  </c:pt>
                  <c:pt idx="7">
                    <c:v>EC IA S3</c:v>
                  </c:pt>
                  <c:pt idx="8">
                    <c:v>NT+</c:v>
                  </c:pt>
                  <c:pt idx="9">
                    <c:v>GECO 25</c:v>
                  </c:pt>
                  <c:pt idx="10">
                    <c:v>EC IA S3</c:v>
                  </c:pt>
                </c:lvl>
                <c:lvl>
                  <c:pt idx="0">
                    <c:v>2030</c:v>
                  </c:pt>
                  <c:pt idx="3">
                    <c:v>2035</c:v>
                  </c:pt>
                  <c:pt idx="5">
                    <c:v>2040</c:v>
                  </c:pt>
                  <c:pt idx="8">
                    <c:v>2050</c:v>
                  </c:pt>
                </c:lvl>
              </c:multiLvlStrCache>
            </c:multiLvlStrRef>
          </c:cat>
          <c:val>
            <c:numRef>
              <c:f>'100'!$G$5:$G$15</c:f>
              <c:numCache>
                <c:formatCode>0</c:formatCode>
                <c:ptCount val="11"/>
                <c:pt idx="0">
                  <c:v>2143.5</c:v>
                </c:pt>
                <c:pt idx="1">
                  <c:v>3047.0600000000004</c:v>
                </c:pt>
                <c:pt idx="2">
                  <c:v>3250</c:v>
                </c:pt>
                <c:pt idx="3">
                  <c:v>1887.6</c:v>
                </c:pt>
                <c:pt idx="4">
                  <c:v>1604.94</c:v>
                </c:pt>
                <c:pt idx="5">
                  <c:v>1441.6</c:v>
                </c:pt>
                <c:pt idx="6">
                  <c:v>674.54000000000008</c:v>
                </c:pt>
                <c:pt idx="7">
                  <c:v>1138.0736114901047</c:v>
                </c:pt>
                <c:pt idx="8">
                  <c:v>663.5</c:v>
                </c:pt>
                <c:pt idx="9">
                  <c:v>232.60000000000002</c:v>
                </c:pt>
                <c:pt idx="10">
                  <c:v>356.11664271640109</c:v>
                </c:pt>
              </c:numCache>
            </c:numRef>
          </c:val>
          <c:extLst>
            <c:ext xmlns:c16="http://schemas.microsoft.com/office/drawing/2014/chart" uri="{C3380CC4-5D6E-409C-BE32-E72D297353CC}">
              <c16:uniqueId val="{00000007-5A8D-4850-8E71-967187973DDA}"/>
            </c:ext>
          </c:extLst>
        </c:ser>
        <c:ser>
          <c:idx val="4"/>
          <c:order val="4"/>
          <c:tx>
            <c:strRef>
              <c:f>'100'!$H$4</c:f>
              <c:strCache>
                <c:ptCount val="1"/>
                <c:pt idx="0">
                  <c:v>Solids</c:v>
                </c:pt>
              </c:strCache>
            </c:strRef>
          </c:tx>
          <c:spPr>
            <a:solidFill>
              <a:schemeClr val="accent5"/>
            </a:solidFill>
            <a:ln>
              <a:noFill/>
            </a:ln>
            <a:effectLst/>
          </c:spPr>
          <c:invertIfNegative val="0"/>
          <c:cat>
            <c:multiLvlStrRef>
              <c:f>'100'!$B$5:$C$15</c:f>
              <c:multiLvlStrCache>
                <c:ptCount val="11"/>
                <c:lvl>
                  <c:pt idx="0">
                    <c:v>NT+</c:v>
                  </c:pt>
                  <c:pt idx="1">
                    <c:v>GECO 25</c:v>
                  </c:pt>
                  <c:pt idx="2">
                    <c:v>EC IA</c:v>
                  </c:pt>
                  <c:pt idx="3">
                    <c:v>NT+</c:v>
                  </c:pt>
                  <c:pt idx="4">
                    <c:v>GECO 25</c:v>
                  </c:pt>
                  <c:pt idx="5">
                    <c:v>NT+</c:v>
                  </c:pt>
                  <c:pt idx="6">
                    <c:v>GECO 25</c:v>
                  </c:pt>
                  <c:pt idx="7">
                    <c:v>EC IA S3</c:v>
                  </c:pt>
                  <c:pt idx="8">
                    <c:v>NT+</c:v>
                  </c:pt>
                  <c:pt idx="9">
                    <c:v>GECO 25</c:v>
                  </c:pt>
                  <c:pt idx="10">
                    <c:v>EC IA S3</c:v>
                  </c:pt>
                </c:lvl>
                <c:lvl>
                  <c:pt idx="0">
                    <c:v>2030</c:v>
                  </c:pt>
                  <c:pt idx="3">
                    <c:v>2035</c:v>
                  </c:pt>
                  <c:pt idx="5">
                    <c:v>2040</c:v>
                  </c:pt>
                  <c:pt idx="8">
                    <c:v>2050</c:v>
                  </c:pt>
                </c:lvl>
              </c:multiLvlStrCache>
            </c:multiLvlStrRef>
          </c:cat>
          <c:val>
            <c:numRef>
              <c:f>'100'!$H$5:$H$15</c:f>
              <c:numCache>
                <c:formatCode>0</c:formatCode>
                <c:ptCount val="11"/>
                <c:pt idx="0">
                  <c:v>28.1</c:v>
                </c:pt>
                <c:pt idx="1">
                  <c:v>348.90000000000003</c:v>
                </c:pt>
                <c:pt idx="2">
                  <c:v>151</c:v>
                </c:pt>
                <c:pt idx="3">
                  <c:v>19.8</c:v>
                </c:pt>
                <c:pt idx="4">
                  <c:v>220.97000000000003</c:v>
                </c:pt>
                <c:pt idx="5">
                  <c:v>13.4</c:v>
                </c:pt>
                <c:pt idx="6">
                  <c:v>127.93</c:v>
                </c:pt>
                <c:pt idx="7">
                  <c:v>22.470358603910377</c:v>
                </c:pt>
                <c:pt idx="8">
                  <c:v>10.4</c:v>
                </c:pt>
                <c:pt idx="9">
                  <c:v>58.150000000000006</c:v>
                </c:pt>
                <c:pt idx="10">
                  <c:v>1.6917680354530773</c:v>
                </c:pt>
              </c:numCache>
            </c:numRef>
          </c:val>
          <c:extLst>
            <c:ext xmlns:c16="http://schemas.microsoft.com/office/drawing/2014/chart" uri="{C3380CC4-5D6E-409C-BE32-E72D297353CC}">
              <c16:uniqueId val="{00000009-5A8D-4850-8E71-967187973DDA}"/>
            </c:ext>
          </c:extLst>
        </c:ser>
        <c:ser>
          <c:idx val="5"/>
          <c:order val="5"/>
          <c:tx>
            <c:strRef>
              <c:f>'100'!$I$4</c:f>
              <c:strCache>
                <c:ptCount val="1"/>
                <c:pt idx="0">
                  <c:v>Synthetic fuels</c:v>
                </c:pt>
              </c:strCache>
            </c:strRef>
          </c:tx>
          <c:spPr>
            <a:solidFill>
              <a:schemeClr val="accent6"/>
            </a:solidFill>
            <a:ln>
              <a:noFill/>
            </a:ln>
            <a:effectLst/>
          </c:spPr>
          <c:invertIfNegative val="0"/>
          <c:cat>
            <c:multiLvlStrRef>
              <c:f>'100'!$B$5:$C$15</c:f>
              <c:multiLvlStrCache>
                <c:ptCount val="11"/>
                <c:lvl>
                  <c:pt idx="0">
                    <c:v>NT+</c:v>
                  </c:pt>
                  <c:pt idx="1">
                    <c:v>GECO 25</c:v>
                  </c:pt>
                  <c:pt idx="2">
                    <c:v>EC IA</c:v>
                  </c:pt>
                  <c:pt idx="3">
                    <c:v>NT+</c:v>
                  </c:pt>
                  <c:pt idx="4">
                    <c:v>GECO 25</c:v>
                  </c:pt>
                  <c:pt idx="5">
                    <c:v>NT+</c:v>
                  </c:pt>
                  <c:pt idx="6">
                    <c:v>GECO 25</c:v>
                  </c:pt>
                  <c:pt idx="7">
                    <c:v>EC IA S3</c:v>
                  </c:pt>
                  <c:pt idx="8">
                    <c:v>NT+</c:v>
                  </c:pt>
                  <c:pt idx="9">
                    <c:v>GECO 25</c:v>
                  </c:pt>
                  <c:pt idx="10">
                    <c:v>EC IA S3</c:v>
                  </c:pt>
                </c:lvl>
                <c:lvl>
                  <c:pt idx="0">
                    <c:v>2030</c:v>
                  </c:pt>
                  <c:pt idx="3">
                    <c:v>2035</c:v>
                  </c:pt>
                  <c:pt idx="5">
                    <c:v>2040</c:v>
                  </c:pt>
                  <c:pt idx="8">
                    <c:v>2050</c:v>
                  </c:pt>
                </c:lvl>
              </c:multiLvlStrCache>
            </c:multiLvlStrRef>
          </c:cat>
          <c:val>
            <c:numRef>
              <c:f>'100'!$I$5:$I$15</c:f>
              <c:numCache>
                <c:formatCode>0</c:formatCode>
                <c:ptCount val="11"/>
                <c:pt idx="1">
                  <c:v>23.26</c:v>
                </c:pt>
                <c:pt idx="2">
                  <c:v>8</c:v>
                </c:pt>
                <c:pt idx="4">
                  <c:v>58.150000000000006</c:v>
                </c:pt>
                <c:pt idx="6">
                  <c:v>58.150000000000006</c:v>
                </c:pt>
                <c:pt idx="7">
                  <c:v>160.30327991097869</c:v>
                </c:pt>
                <c:pt idx="9">
                  <c:v>93.04</c:v>
                </c:pt>
                <c:pt idx="10">
                  <c:v>449.43230971679208</c:v>
                </c:pt>
              </c:numCache>
            </c:numRef>
          </c:val>
          <c:extLst>
            <c:ext xmlns:c16="http://schemas.microsoft.com/office/drawing/2014/chart" uri="{C3380CC4-5D6E-409C-BE32-E72D297353CC}">
              <c16:uniqueId val="{0000000B-5A8D-4850-8E71-967187973DDA}"/>
            </c:ext>
          </c:extLst>
        </c:ser>
        <c:ser>
          <c:idx val="6"/>
          <c:order val="6"/>
          <c:tx>
            <c:strRef>
              <c:f>'100'!$J$4</c:f>
              <c:strCache>
                <c:ptCount val="1"/>
                <c:pt idx="0">
                  <c:v>Distric Heating/Heat</c:v>
                </c:pt>
              </c:strCache>
            </c:strRef>
          </c:tx>
          <c:spPr>
            <a:solidFill>
              <a:schemeClr val="accent1">
                <a:lumMod val="60000"/>
              </a:schemeClr>
            </a:solidFill>
            <a:ln>
              <a:noFill/>
            </a:ln>
            <a:effectLst/>
          </c:spPr>
          <c:invertIfNegative val="0"/>
          <c:cat>
            <c:multiLvlStrRef>
              <c:f>'100'!$B$5:$C$15</c:f>
              <c:multiLvlStrCache>
                <c:ptCount val="11"/>
                <c:lvl>
                  <c:pt idx="0">
                    <c:v>NT+</c:v>
                  </c:pt>
                  <c:pt idx="1">
                    <c:v>GECO 25</c:v>
                  </c:pt>
                  <c:pt idx="2">
                    <c:v>EC IA</c:v>
                  </c:pt>
                  <c:pt idx="3">
                    <c:v>NT+</c:v>
                  </c:pt>
                  <c:pt idx="4">
                    <c:v>GECO 25</c:v>
                  </c:pt>
                  <c:pt idx="5">
                    <c:v>NT+</c:v>
                  </c:pt>
                  <c:pt idx="6">
                    <c:v>GECO 25</c:v>
                  </c:pt>
                  <c:pt idx="7">
                    <c:v>EC IA S3</c:v>
                  </c:pt>
                  <c:pt idx="8">
                    <c:v>NT+</c:v>
                  </c:pt>
                  <c:pt idx="9">
                    <c:v>GECO 25</c:v>
                  </c:pt>
                  <c:pt idx="10">
                    <c:v>EC IA S3</c:v>
                  </c:pt>
                </c:lvl>
                <c:lvl>
                  <c:pt idx="0">
                    <c:v>2030</c:v>
                  </c:pt>
                  <c:pt idx="3">
                    <c:v>2035</c:v>
                  </c:pt>
                  <c:pt idx="5">
                    <c:v>2040</c:v>
                  </c:pt>
                  <c:pt idx="8">
                    <c:v>2050</c:v>
                  </c:pt>
                </c:lvl>
              </c:multiLvlStrCache>
            </c:multiLvlStrRef>
          </c:cat>
          <c:val>
            <c:numRef>
              <c:f>'100'!$J$5:$J$15</c:f>
              <c:numCache>
                <c:formatCode>0</c:formatCode>
                <c:ptCount val="11"/>
                <c:pt idx="0">
                  <c:v>523.70000000000005</c:v>
                </c:pt>
                <c:pt idx="1">
                  <c:v>511.72</c:v>
                </c:pt>
                <c:pt idx="2">
                  <c:v>474</c:v>
                </c:pt>
                <c:pt idx="3">
                  <c:v>518</c:v>
                </c:pt>
                <c:pt idx="4">
                  <c:v>465.20000000000005</c:v>
                </c:pt>
                <c:pt idx="5">
                  <c:v>517.1</c:v>
                </c:pt>
                <c:pt idx="6">
                  <c:v>430.31</c:v>
                </c:pt>
                <c:pt idx="7">
                  <c:v>429.21120444772049</c:v>
                </c:pt>
                <c:pt idx="8">
                  <c:v>536.29999999999995</c:v>
                </c:pt>
                <c:pt idx="9">
                  <c:v>430.31</c:v>
                </c:pt>
                <c:pt idx="10">
                  <c:v>359.32195205382345</c:v>
                </c:pt>
              </c:numCache>
            </c:numRef>
          </c:val>
          <c:extLst>
            <c:ext xmlns:c16="http://schemas.microsoft.com/office/drawing/2014/chart" uri="{C3380CC4-5D6E-409C-BE32-E72D297353CC}">
              <c16:uniqueId val="{0000000D-5A8D-4850-8E71-967187973DDA}"/>
            </c:ext>
          </c:extLst>
        </c:ser>
        <c:ser>
          <c:idx val="7"/>
          <c:order val="7"/>
          <c:tx>
            <c:strRef>
              <c:f>'100'!$K$4</c:f>
              <c:strCache>
                <c:ptCount val="1"/>
                <c:pt idx="0">
                  <c:v>Biomass</c:v>
                </c:pt>
              </c:strCache>
            </c:strRef>
          </c:tx>
          <c:spPr>
            <a:solidFill>
              <a:schemeClr val="accent2">
                <a:lumMod val="60000"/>
              </a:schemeClr>
            </a:solidFill>
            <a:ln>
              <a:noFill/>
            </a:ln>
            <a:effectLst/>
          </c:spPr>
          <c:invertIfNegative val="0"/>
          <c:cat>
            <c:multiLvlStrRef>
              <c:f>'100'!$B$5:$C$15</c:f>
              <c:multiLvlStrCache>
                <c:ptCount val="11"/>
                <c:lvl>
                  <c:pt idx="0">
                    <c:v>NT+</c:v>
                  </c:pt>
                  <c:pt idx="1">
                    <c:v>GECO 25</c:v>
                  </c:pt>
                  <c:pt idx="2">
                    <c:v>EC IA</c:v>
                  </c:pt>
                  <c:pt idx="3">
                    <c:v>NT+</c:v>
                  </c:pt>
                  <c:pt idx="4">
                    <c:v>GECO 25</c:v>
                  </c:pt>
                  <c:pt idx="5">
                    <c:v>NT+</c:v>
                  </c:pt>
                  <c:pt idx="6">
                    <c:v>GECO 25</c:v>
                  </c:pt>
                  <c:pt idx="7">
                    <c:v>EC IA S3</c:v>
                  </c:pt>
                  <c:pt idx="8">
                    <c:v>NT+</c:v>
                  </c:pt>
                  <c:pt idx="9">
                    <c:v>GECO 25</c:v>
                  </c:pt>
                  <c:pt idx="10">
                    <c:v>EC IA S3</c:v>
                  </c:pt>
                </c:lvl>
                <c:lvl>
                  <c:pt idx="0">
                    <c:v>2030</c:v>
                  </c:pt>
                  <c:pt idx="3">
                    <c:v>2035</c:v>
                  </c:pt>
                  <c:pt idx="5">
                    <c:v>2040</c:v>
                  </c:pt>
                  <c:pt idx="8">
                    <c:v>2050</c:v>
                  </c:pt>
                </c:lvl>
              </c:multiLvlStrCache>
            </c:multiLvlStrRef>
          </c:cat>
          <c:val>
            <c:numRef>
              <c:f>'100'!$K$5:$K$15</c:f>
              <c:numCache>
                <c:formatCode>0</c:formatCode>
                <c:ptCount val="11"/>
                <c:pt idx="0">
                  <c:v>779.8</c:v>
                </c:pt>
                <c:pt idx="1">
                  <c:v>1825.91</c:v>
                </c:pt>
                <c:pt idx="3">
                  <c:v>705.6</c:v>
                </c:pt>
                <c:pt idx="4">
                  <c:v>1546.7900000000002</c:v>
                </c:pt>
                <c:pt idx="5">
                  <c:v>677.2</c:v>
                </c:pt>
                <c:pt idx="6">
                  <c:v>1221.1500000000001</c:v>
                </c:pt>
                <c:pt idx="7">
                  <c:v>1080</c:v>
                </c:pt>
                <c:pt idx="8">
                  <c:v>594.79999999999995</c:v>
                </c:pt>
                <c:pt idx="9">
                  <c:v>837.36</c:v>
                </c:pt>
              </c:numCache>
            </c:numRef>
          </c:val>
          <c:extLst>
            <c:ext xmlns:c16="http://schemas.microsoft.com/office/drawing/2014/chart" uri="{C3380CC4-5D6E-409C-BE32-E72D297353CC}">
              <c16:uniqueId val="{0000000F-5A8D-4850-8E71-967187973DDA}"/>
            </c:ext>
          </c:extLst>
        </c:ser>
        <c:ser>
          <c:idx val="8"/>
          <c:order val="8"/>
          <c:tx>
            <c:strRef>
              <c:f>'100'!$L$4</c:f>
              <c:strCache>
                <c:ptCount val="1"/>
                <c:pt idx="0">
                  <c:v>Others</c:v>
                </c:pt>
              </c:strCache>
            </c:strRef>
          </c:tx>
          <c:spPr>
            <a:solidFill>
              <a:schemeClr val="accent3">
                <a:lumMod val="60000"/>
              </a:schemeClr>
            </a:solidFill>
            <a:ln>
              <a:noFill/>
            </a:ln>
            <a:effectLst/>
          </c:spPr>
          <c:invertIfNegative val="0"/>
          <c:cat>
            <c:multiLvlStrRef>
              <c:f>'100'!$B$5:$C$15</c:f>
              <c:multiLvlStrCache>
                <c:ptCount val="11"/>
                <c:lvl>
                  <c:pt idx="0">
                    <c:v>NT+</c:v>
                  </c:pt>
                  <c:pt idx="1">
                    <c:v>GECO 25</c:v>
                  </c:pt>
                  <c:pt idx="2">
                    <c:v>EC IA</c:v>
                  </c:pt>
                  <c:pt idx="3">
                    <c:v>NT+</c:v>
                  </c:pt>
                  <c:pt idx="4">
                    <c:v>GECO 25</c:v>
                  </c:pt>
                  <c:pt idx="5">
                    <c:v>NT+</c:v>
                  </c:pt>
                  <c:pt idx="6">
                    <c:v>GECO 25</c:v>
                  </c:pt>
                  <c:pt idx="7">
                    <c:v>EC IA S3</c:v>
                  </c:pt>
                  <c:pt idx="8">
                    <c:v>NT+</c:v>
                  </c:pt>
                  <c:pt idx="9">
                    <c:v>GECO 25</c:v>
                  </c:pt>
                  <c:pt idx="10">
                    <c:v>EC IA S3</c:v>
                  </c:pt>
                </c:lvl>
                <c:lvl>
                  <c:pt idx="0">
                    <c:v>2030</c:v>
                  </c:pt>
                  <c:pt idx="3">
                    <c:v>2035</c:v>
                  </c:pt>
                  <c:pt idx="5">
                    <c:v>2040</c:v>
                  </c:pt>
                  <c:pt idx="8">
                    <c:v>2050</c:v>
                  </c:pt>
                </c:lvl>
              </c:multiLvlStrCache>
            </c:multiLvlStrRef>
          </c:cat>
          <c:val>
            <c:numRef>
              <c:f>'100'!$L$5:$L$15</c:f>
              <c:numCache>
                <c:formatCode>0</c:formatCode>
                <c:ptCount val="11"/>
                <c:pt idx="0">
                  <c:v>57.4</c:v>
                </c:pt>
                <c:pt idx="2">
                  <c:v>977</c:v>
                </c:pt>
                <c:pt idx="3">
                  <c:v>73.300000000000011</c:v>
                </c:pt>
                <c:pt idx="5">
                  <c:v>107.5</c:v>
                </c:pt>
                <c:pt idx="8">
                  <c:v>135</c:v>
                </c:pt>
                <c:pt idx="10">
                  <c:v>921</c:v>
                </c:pt>
              </c:numCache>
            </c:numRef>
          </c:val>
          <c:extLst>
            <c:ext xmlns:c16="http://schemas.microsoft.com/office/drawing/2014/chart" uri="{C3380CC4-5D6E-409C-BE32-E72D297353CC}">
              <c16:uniqueId val="{00000011-5A8D-4850-8E71-967187973DDA}"/>
            </c:ext>
          </c:extLst>
        </c:ser>
        <c:dLbls>
          <c:showLegendKey val="0"/>
          <c:showVal val="0"/>
          <c:showCatName val="0"/>
          <c:showSerName val="0"/>
          <c:showPercent val="0"/>
          <c:showBubbleSize val="0"/>
        </c:dLbls>
        <c:gapWidth val="150"/>
        <c:overlap val="100"/>
        <c:axId val="467208200"/>
        <c:axId val="467218440"/>
      </c:barChart>
      <c:catAx>
        <c:axId val="4672082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7218440"/>
        <c:crosses val="autoZero"/>
        <c:auto val="1"/>
        <c:lblAlgn val="ctr"/>
        <c:lblOffset val="100"/>
        <c:noMultiLvlLbl val="0"/>
      </c:catAx>
      <c:valAx>
        <c:axId val="46721844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TWh</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72082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Benchmark - Electricity demand per sector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'101'!$B$6</c:f>
              <c:strCache>
                <c:ptCount val="1"/>
                <c:pt idx="0">
                  <c:v>Industry</c:v>
                </c:pt>
              </c:strCache>
            </c:strRef>
          </c:tx>
          <c:spPr>
            <a:solidFill>
              <a:schemeClr val="accent1"/>
            </a:solidFill>
            <a:ln>
              <a:noFill/>
            </a:ln>
            <a:effectLst/>
          </c:spPr>
          <c:invertIfNegative val="0"/>
          <c:cat>
            <c:multiLvlStrRef>
              <c:extLst>
                <c:ext xmlns:c15="http://schemas.microsoft.com/office/drawing/2012/chart" uri="{02D57815-91ED-43cb-92C2-25804820EDAC}">
                  <c15:fullRef>
                    <c15:sqref>'101'!$C$4:$N$5</c15:sqref>
                  </c15:fullRef>
                </c:ext>
              </c:extLst>
              <c:f>'101'!$C$4:$N$5</c:f>
              <c:multiLvlStrCache>
                <c:ptCount val="11"/>
                <c:lvl>
                  <c:pt idx="0">
                    <c:v>NT+</c:v>
                  </c:pt>
                  <c:pt idx="1">
                    <c:v>GECO 25</c:v>
                  </c:pt>
                  <c:pt idx="2">
                    <c:v>EC IA</c:v>
                  </c:pt>
                  <c:pt idx="3">
                    <c:v>NT+</c:v>
                  </c:pt>
                  <c:pt idx="4">
                    <c:v>GECO 25</c:v>
                  </c:pt>
                  <c:pt idx="5">
                    <c:v>NT+</c:v>
                  </c:pt>
                  <c:pt idx="6">
                    <c:v>GECO 25</c:v>
                  </c:pt>
                  <c:pt idx="7">
                    <c:v>EC IA S3</c:v>
                  </c:pt>
                  <c:pt idx="8">
                    <c:v>NT+</c:v>
                  </c:pt>
                  <c:pt idx="9">
                    <c:v>GECO 25</c:v>
                  </c:pt>
                  <c:pt idx="10">
                    <c:v>EC IA S3</c:v>
                  </c:pt>
                </c:lvl>
                <c:lvl>
                  <c:pt idx="0">
                    <c:v>2030</c:v>
                  </c:pt>
                  <c:pt idx="3">
                    <c:v>2035</c:v>
                  </c:pt>
                  <c:pt idx="5">
                    <c:v>2040</c:v>
                  </c:pt>
                  <c:pt idx="8">
                    <c:v>2050</c:v>
                  </c:pt>
                </c:lvl>
              </c:multiLvlStrCache>
            </c:multiLvlStrRef>
          </c:cat>
          <c:val>
            <c:numRef>
              <c:extLst>
                <c:ext xmlns:c15="http://schemas.microsoft.com/office/drawing/2012/chart" uri="{02D57815-91ED-43cb-92C2-25804820EDAC}">
                  <c15:fullRef>
                    <c15:sqref>'101'!$C$6:$N$6</c15:sqref>
                  </c15:fullRef>
                </c:ext>
              </c:extLst>
              <c:f>('101'!$C$6:$G$6,'101'!$I$6:$N$6)</c:f>
              <c:numCache>
                <c:formatCode>0</c:formatCode>
                <c:ptCount val="11"/>
                <c:pt idx="0">
                  <c:v>1025</c:v>
                </c:pt>
                <c:pt idx="1">
                  <c:v>953.66000000000008</c:v>
                </c:pt>
                <c:pt idx="2">
                  <c:v>965.79597754646898</c:v>
                </c:pt>
                <c:pt idx="3">
                  <c:v>1097</c:v>
                </c:pt>
                <c:pt idx="4">
                  <c:v>1069.96</c:v>
                </c:pt>
                <c:pt idx="5">
                  <c:v>1201</c:v>
                </c:pt>
                <c:pt idx="6">
                  <c:v>1232.78</c:v>
                </c:pt>
                <c:pt idx="7">
                  <c:v>1055.9684650196259</c:v>
                </c:pt>
                <c:pt idx="8">
                  <c:v>1317</c:v>
                </c:pt>
                <c:pt idx="9">
                  <c:v>1465.38</c:v>
                </c:pt>
                <c:pt idx="10">
                  <c:v>1291.3705917820344</c:v>
                </c:pt>
              </c:numCache>
            </c:numRef>
          </c:val>
          <c:extLst>
            <c:ext xmlns:c16="http://schemas.microsoft.com/office/drawing/2014/chart" uri="{C3380CC4-5D6E-409C-BE32-E72D297353CC}">
              <c16:uniqueId val="{00000000-520E-465E-A6FD-4D713ECA1D4B}"/>
            </c:ext>
          </c:extLst>
        </c:ser>
        <c:ser>
          <c:idx val="1"/>
          <c:order val="1"/>
          <c:tx>
            <c:strRef>
              <c:f>'101'!$B$7</c:f>
              <c:strCache>
                <c:ptCount val="1"/>
                <c:pt idx="0">
                  <c:v>Residential*</c:v>
                </c:pt>
              </c:strCache>
            </c:strRef>
          </c:tx>
          <c:spPr>
            <a:solidFill>
              <a:schemeClr val="accent2"/>
            </a:solidFill>
            <a:ln>
              <a:noFill/>
            </a:ln>
            <a:effectLst/>
          </c:spPr>
          <c:invertIfNegative val="0"/>
          <c:cat>
            <c:multiLvlStrRef>
              <c:extLst>
                <c:ext xmlns:c15="http://schemas.microsoft.com/office/drawing/2012/chart" uri="{02D57815-91ED-43cb-92C2-25804820EDAC}">
                  <c15:fullRef>
                    <c15:sqref>'101'!$C$4:$N$5</c15:sqref>
                  </c15:fullRef>
                </c:ext>
              </c:extLst>
              <c:f>'101'!$C$4:$N$5</c:f>
              <c:multiLvlStrCache>
                <c:ptCount val="11"/>
                <c:lvl>
                  <c:pt idx="0">
                    <c:v>NT+</c:v>
                  </c:pt>
                  <c:pt idx="1">
                    <c:v>GECO 25</c:v>
                  </c:pt>
                  <c:pt idx="2">
                    <c:v>EC IA</c:v>
                  </c:pt>
                  <c:pt idx="3">
                    <c:v>NT+</c:v>
                  </c:pt>
                  <c:pt idx="4">
                    <c:v>GECO 25</c:v>
                  </c:pt>
                  <c:pt idx="5">
                    <c:v>NT+</c:v>
                  </c:pt>
                  <c:pt idx="6">
                    <c:v>GECO 25</c:v>
                  </c:pt>
                  <c:pt idx="7">
                    <c:v>EC IA S3</c:v>
                  </c:pt>
                  <c:pt idx="8">
                    <c:v>NT+</c:v>
                  </c:pt>
                  <c:pt idx="9">
                    <c:v>GECO 25</c:v>
                  </c:pt>
                  <c:pt idx="10">
                    <c:v>EC IA S3</c:v>
                  </c:pt>
                </c:lvl>
                <c:lvl>
                  <c:pt idx="0">
                    <c:v>2030</c:v>
                  </c:pt>
                  <c:pt idx="3">
                    <c:v>2035</c:v>
                  </c:pt>
                  <c:pt idx="5">
                    <c:v>2040</c:v>
                  </c:pt>
                  <c:pt idx="8">
                    <c:v>2050</c:v>
                  </c:pt>
                </c:lvl>
              </c:multiLvlStrCache>
            </c:multiLvlStrRef>
          </c:cat>
          <c:val>
            <c:numRef>
              <c:extLst>
                <c:ext xmlns:c15="http://schemas.microsoft.com/office/drawing/2012/chart" uri="{02D57815-91ED-43cb-92C2-25804820EDAC}">
                  <c15:fullRef>
                    <c15:sqref>'101'!$C$7:$N$7</c15:sqref>
                  </c15:fullRef>
                </c:ext>
              </c:extLst>
              <c:f>('101'!$C$7:$G$7,'101'!$I$7:$N$7)</c:f>
              <c:numCache>
                <c:formatCode>0</c:formatCode>
                <c:ptCount val="11"/>
                <c:pt idx="0">
                  <c:v>1551</c:v>
                </c:pt>
                <c:pt idx="1">
                  <c:v>1325.8200000000002</c:v>
                </c:pt>
                <c:pt idx="2">
                  <c:v>842.47356380426913</c:v>
                </c:pt>
                <c:pt idx="3">
                  <c:v>1667</c:v>
                </c:pt>
                <c:pt idx="4">
                  <c:v>1465.38</c:v>
                </c:pt>
                <c:pt idx="5">
                  <c:v>1732</c:v>
                </c:pt>
                <c:pt idx="6">
                  <c:v>1663.0900000000001</c:v>
                </c:pt>
                <c:pt idx="7">
                  <c:v>932.8525001702576</c:v>
                </c:pt>
                <c:pt idx="8">
                  <c:v>1824</c:v>
                </c:pt>
                <c:pt idx="9">
                  <c:v>1860.8000000000002</c:v>
                </c:pt>
                <c:pt idx="10">
                  <c:v>954.28252769369453</c:v>
                </c:pt>
              </c:numCache>
            </c:numRef>
          </c:val>
          <c:extLst>
            <c:ext xmlns:c16="http://schemas.microsoft.com/office/drawing/2014/chart" uri="{C3380CC4-5D6E-409C-BE32-E72D297353CC}">
              <c16:uniqueId val="{00000001-520E-465E-A6FD-4D713ECA1D4B}"/>
            </c:ext>
          </c:extLst>
        </c:ser>
        <c:ser>
          <c:idx val="2"/>
          <c:order val="2"/>
          <c:tx>
            <c:strRef>
              <c:f>'101'!$B$8</c:f>
              <c:strCache>
                <c:ptCount val="1"/>
                <c:pt idx="0">
                  <c:v>Transport</c:v>
                </c:pt>
              </c:strCache>
            </c:strRef>
          </c:tx>
          <c:spPr>
            <a:solidFill>
              <a:schemeClr val="accent3"/>
            </a:solidFill>
            <a:ln>
              <a:noFill/>
            </a:ln>
            <a:effectLst/>
          </c:spPr>
          <c:invertIfNegative val="0"/>
          <c:cat>
            <c:multiLvlStrRef>
              <c:extLst>
                <c:ext xmlns:c15="http://schemas.microsoft.com/office/drawing/2012/chart" uri="{02D57815-91ED-43cb-92C2-25804820EDAC}">
                  <c15:fullRef>
                    <c15:sqref>'101'!$C$4:$N$5</c15:sqref>
                  </c15:fullRef>
                </c:ext>
              </c:extLst>
              <c:f>'101'!$C$4:$N$5</c:f>
              <c:multiLvlStrCache>
                <c:ptCount val="11"/>
                <c:lvl>
                  <c:pt idx="0">
                    <c:v>NT+</c:v>
                  </c:pt>
                  <c:pt idx="1">
                    <c:v>GECO 25</c:v>
                  </c:pt>
                  <c:pt idx="2">
                    <c:v>EC IA</c:v>
                  </c:pt>
                  <c:pt idx="3">
                    <c:v>NT+</c:v>
                  </c:pt>
                  <c:pt idx="4">
                    <c:v>GECO 25</c:v>
                  </c:pt>
                  <c:pt idx="5">
                    <c:v>NT+</c:v>
                  </c:pt>
                  <c:pt idx="6">
                    <c:v>GECO 25</c:v>
                  </c:pt>
                  <c:pt idx="7">
                    <c:v>EC IA S3</c:v>
                  </c:pt>
                  <c:pt idx="8">
                    <c:v>NT+</c:v>
                  </c:pt>
                  <c:pt idx="9">
                    <c:v>GECO 25</c:v>
                  </c:pt>
                  <c:pt idx="10">
                    <c:v>EC IA S3</c:v>
                  </c:pt>
                </c:lvl>
                <c:lvl>
                  <c:pt idx="0">
                    <c:v>2030</c:v>
                  </c:pt>
                  <c:pt idx="3">
                    <c:v>2035</c:v>
                  </c:pt>
                  <c:pt idx="5">
                    <c:v>2040</c:v>
                  </c:pt>
                  <c:pt idx="8">
                    <c:v>2050</c:v>
                  </c:pt>
                </c:lvl>
              </c:multiLvlStrCache>
            </c:multiLvlStrRef>
          </c:cat>
          <c:val>
            <c:numRef>
              <c:extLst>
                <c:ext xmlns:c15="http://schemas.microsoft.com/office/drawing/2012/chart" uri="{02D57815-91ED-43cb-92C2-25804820EDAC}">
                  <c15:fullRef>
                    <c15:sqref>'101'!$C$8:$N$8</c15:sqref>
                  </c15:fullRef>
                </c:ext>
              </c:extLst>
              <c:f>('101'!$C$8:$G$8,'101'!$I$8:$N$8)</c:f>
              <c:numCache>
                <c:formatCode>0</c:formatCode>
                <c:ptCount val="11"/>
                <c:pt idx="0">
                  <c:v>291</c:v>
                </c:pt>
                <c:pt idx="1">
                  <c:v>290.75</c:v>
                </c:pt>
                <c:pt idx="2">
                  <c:v>506</c:v>
                </c:pt>
                <c:pt idx="3">
                  <c:v>506</c:v>
                </c:pt>
                <c:pt idx="4">
                  <c:v>616.39</c:v>
                </c:pt>
                <c:pt idx="5">
                  <c:v>714</c:v>
                </c:pt>
                <c:pt idx="6">
                  <c:v>872.25000000000011</c:v>
                </c:pt>
                <c:pt idx="7">
                  <c:v>507.35400526426844</c:v>
                </c:pt>
                <c:pt idx="8">
                  <c:v>1017</c:v>
                </c:pt>
                <c:pt idx="9">
                  <c:v>918.7700000000001</c:v>
                </c:pt>
                <c:pt idx="10">
                  <c:v>639.43539548533715</c:v>
                </c:pt>
              </c:numCache>
            </c:numRef>
          </c:val>
          <c:extLst>
            <c:ext xmlns:c16="http://schemas.microsoft.com/office/drawing/2014/chart" uri="{C3380CC4-5D6E-409C-BE32-E72D297353CC}">
              <c16:uniqueId val="{00000002-520E-465E-A6FD-4D713ECA1D4B}"/>
            </c:ext>
          </c:extLst>
        </c:ser>
        <c:ser>
          <c:idx val="3"/>
          <c:order val="3"/>
          <c:tx>
            <c:strRef>
              <c:f>'101'!$B$9</c:f>
              <c:strCache>
                <c:ptCount val="1"/>
                <c:pt idx="0">
                  <c:v>Others**</c:v>
                </c:pt>
              </c:strCache>
            </c:strRef>
          </c:tx>
          <c:spPr>
            <a:solidFill>
              <a:schemeClr val="accent4"/>
            </a:solidFill>
            <a:ln>
              <a:noFill/>
            </a:ln>
            <a:effectLst/>
          </c:spPr>
          <c:invertIfNegative val="0"/>
          <c:cat>
            <c:multiLvlStrRef>
              <c:extLst>
                <c:ext xmlns:c15="http://schemas.microsoft.com/office/drawing/2012/chart" uri="{02D57815-91ED-43cb-92C2-25804820EDAC}">
                  <c15:fullRef>
                    <c15:sqref>'101'!$C$4:$N$5</c15:sqref>
                  </c15:fullRef>
                </c:ext>
              </c:extLst>
              <c:f>'101'!$C$4:$N$5</c:f>
              <c:multiLvlStrCache>
                <c:ptCount val="11"/>
                <c:lvl>
                  <c:pt idx="0">
                    <c:v>NT+</c:v>
                  </c:pt>
                  <c:pt idx="1">
                    <c:v>GECO 25</c:v>
                  </c:pt>
                  <c:pt idx="2">
                    <c:v>EC IA</c:v>
                  </c:pt>
                  <c:pt idx="3">
                    <c:v>NT+</c:v>
                  </c:pt>
                  <c:pt idx="4">
                    <c:v>GECO 25</c:v>
                  </c:pt>
                  <c:pt idx="5">
                    <c:v>NT+</c:v>
                  </c:pt>
                  <c:pt idx="6">
                    <c:v>GECO 25</c:v>
                  </c:pt>
                  <c:pt idx="7">
                    <c:v>EC IA S3</c:v>
                  </c:pt>
                  <c:pt idx="8">
                    <c:v>NT+</c:v>
                  </c:pt>
                  <c:pt idx="9">
                    <c:v>GECO 25</c:v>
                  </c:pt>
                  <c:pt idx="10">
                    <c:v>EC IA S3</c:v>
                  </c:pt>
                </c:lvl>
                <c:lvl>
                  <c:pt idx="0">
                    <c:v>2030</c:v>
                  </c:pt>
                  <c:pt idx="3">
                    <c:v>2035</c:v>
                  </c:pt>
                  <c:pt idx="5">
                    <c:v>2040</c:v>
                  </c:pt>
                  <c:pt idx="8">
                    <c:v>2050</c:v>
                  </c:pt>
                </c:lvl>
              </c:multiLvlStrCache>
            </c:multiLvlStrRef>
          </c:cat>
          <c:val>
            <c:numRef>
              <c:extLst>
                <c:ext xmlns:c15="http://schemas.microsoft.com/office/drawing/2012/chart" uri="{02D57815-91ED-43cb-92C2-25804820EDAC}">
                  <c15:fullRef>
                    <c15:sqref>'101'!$C$9:$N$9</c15:sqref>
                  </c15:fullRef>
                </c:ext>
              </c:extLst>
              <c:f>('101'!$C$9:$G$9,'101'!$I$9:$N$9)</c:f>
              <c:numCache>
                <c:formatCode>0</c:formatCode>
                <c:ptCount val="11"/>
                <c:pt idx="0">
                  <c:v>55</c:v>
                </c:pt>
                <c:pt idx="1">
                  <c:v>69.78</c:v>
                </c:pt>
                <c:pt idx="2">
                  <c:v>823.18584246136925</c:v>
                </c:pt>
                <c:pt idx="3">
                  <c:v>57</c:v>
                </c:pt>
                <c:pt idx="4">
                  <c:v>81.410000000000011</c:v>
                </c:pt>
                <c:pt idx="5">
                  <c:v>59</c:v>
                </c:pt>
                <c:pt idx="6">
                  <c:v>93.04</c:v>
                </c:pt>
                <c:pt idx="7">
                  <c:v>844.75059323134326</c:v>
                </c:pt>
                <c:pt idx="8">
                  <c:v>65</c:v>
                </c:pt>
                <c:pt idx="9">
                  <c:v>127.93</c:v>
                </c:pt>
                <c:pt idx="10">
                  <c:v>873.46099855912439</c:v>
                </c:pt>
              </c:numCache>
            </c:numRef>
          </c:val>
          <c:extLst>
            <c:ext xmlns:c16="http://schemas.microsoft.com/office/drawing/2014/chart" uri="{C3380CC4-5D6E-409C-BE32-E72D297353CC}">
              <c16:uniqueId val="{00000003-520E-465E-A6FD-4D713ECA1D4B}"/>
            </c:ext>
          </c:extLst>
        </c:ser>
        <c:dLbls>
          <c:showLegendKey val="0"/>
          <c:showVal val="0"/>
          <c:showCatName val="0"/>
          <c:showSerName val="0"/>
          <c:showPercent val="0"/>
          <c:showBubbleSize val="0"/>
        </c:dLbls>
        <c:gapWidth val="150"/>
        <c:overlap val="100"/>
        <c:axId val="959300103"/>
        <c:axId val="959302151"/>
      </c:barChart>
      <c:catAx>
        <c:axId val="9593001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9302151"/>
        <c:crosses val="autoZero"/>
        <c:auto val="1"/>
        <c:lblAlgn val="ctr"/>
        <c:lblOffset val="100"/>
        <c:noMultiLvlLbl val="0"/>
      </c:catAx>
      <c:valAx>
        <c:axId val="95930215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TWh</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930010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t-IT" sz="1400" b="0" i="0" u="none" strike="noStrike" baseline="0">
                <a:effectLst/>
              </a:rPr>
              <a:t>Benchmark Methane demand by sector, EU27 (TWh) </a:t>
            </a:r>
            <a:endParaRPr lang="it-IT" b="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'102'!$C$4</c:f>
              <c:strCache>
                <c:ptCount val="1"/>
                <c:pt idx="0">
                  <c:v>Industry**</c:v>
                </c:pt>
              </c:strCache>
            </c:strRef>
          </c:tx>
          <c:spPr>
            <a:solidFill>
              <a:schemeClr val="accent1"/>
            </a:solidFill>
            <a:ln>
              <a:noFill/>
            </a:ln>
            <a:effectLst/>
          </c:spPr>
          <c:invertIfNegative val="0"/>
          <c:cat>
            <c:multiLvlStrRef>
              <c:f>'102'!$A$5:$B$14</c:f>
              <c:multiLvlStrCache>
                <c:ptCount val="10"/>
                <c:lvl>
                  <c:pt idx="0">
                    <c:v>NT+</c:v>
                  </c:pt>
                  <c:pt idx="1">
                    <c:v>IA</c:v>
                  </c:pt>
                  <c:pt idx="2">
                    <c:v>NT+</c:v>
                  </c:pt>
                  <c:pt idx="3">
                    <c:v>IA</c:v>
                  </c:pt>
                  <c:pt idx="4">
                    <c:v>NT+</c:v>
                  </c:pt>
                  <c:pt idx="5">
                    <c:v>IA S3</c:v>
                  </c:pt>
                  <c:pt idx="6">
                    <c:v>NT+</c:v>
                  </c:pt>
                  <c:pt idx="7">
                    <c:v>IA S3</c:v>
                  </c:pt>
                  <c:pt idx="8">
                    <c:v>NT+</c:v>
                  </c:pt>
                  <c:pt idx="9">
                    <c:v>IA S3</c:v>
                  </c:pt>
                </c:lvl>
                <c:lvl>
                  <c:pt idx="0">
                    <c:v>2023</c:v>
                  </c:pt>
                  <c:pt idx="2">
                    <c:v>2030</c:v>
                  </c:pt>
                  <c:pt idx="4">
                    <c:v>2035</c:v>
                  </c:pt>
                  <c:pt idx="6">
                    <c:v>2040</c:v>
                  </c:pt>
                  <c:pt idx="8">
                    <c:v>2050</c:v>
                  </c:pt>
                </c:lvl>
              </c:multiLvlStrCache>
            </c:multiLvlStrRef>
          </c:cat>
          <c:val>
            <c:numRef>
              <c:f>'102'!$C$5:$C$14</c:f>
              <c:numCache>
                <c:formatCode>_-* #,##0_-;\-* #,##0_-;_-* "-"??_-;_-@_-</c:formatCode>
                <c:ptCount val="10"/>
                <c:pt idx="0">
                  <c:v>891.64585109000018</c:v>
                </c:pt>
                <c:pt idx="1">
                  <c:v>891.64585109000018</c:v>
                </c:pt>
                <c:pt idx="2">
                  <c:v>828.81034194837582</c:v>
                </c:pt>
                <c:pt idx="3">
                  <c:v>777.28797321321258</c:v>
                </c:pt>
                <c:pt idx="4">
                  <c:v>712.49693551590951</c:v>
                </c:pt>
                <c:pt idx="5">
                  <c:v>532.33757941551494</c:v>
                </c:pt>
                <c:pt idx="6">
                  <c:v>577.44834331398249</c:v>
                </c:pt>
                <c:pt idx="7">
                  <c:v>287.38718561781741</c:v>
                </c:pt>
                <c:pt idx="8">
                  <c:v>390.68743285138919</c:v>
                </c:pt>
                <c:pt idx="9">
                  <c:v>111.31622067432602</c:v>
                </c:pt>
              </c:numCache>
            </c:numRef>
          </c:val>
          <c:extLst>
            <c:ext xmlns:c16="http://schemas.microsoft.com/office/drawing/2014/chart" uri="{C3380CC4-5D6E-409C-BE32-E72D297353CC}">
              <c16:uniqueId val="{00000000-F1A7-4A6A-9183-E94785AF8607}"/>
            </c:ext>
          </c:extLst>
        </c:ser>
        <c:ser>
          <c:idx val="1"/>
          <c:order val="1"/>
          <c:tx>
            <c:strRef>
              <c:f>'102'!$D$4</c:f>
              <c:strCache>
                <c:ptCount val="1"/>
                <c:pt idx="0">
                  <c:v>Built environment*</c:v>
                </c:pt>
              </c:strCache>
            </c:strRef>
          </c:tx>
          <c:spPr>
            <a:solidFill>
              <a:schemeClr val="accent2"/>
            </a:solidFill>
            <a:ln>
              <a:noFill/>
            </a:ln>
            <a:effectLst/>
          </c:spPr>
          <c:invertIfNegative val="0"/>
          <c:cat>
            <c:multiLvlStrRef>
              <c:f>'102'!$A$5:$B$14</c:f>
              <c:multiLvlStrCache>
                <c:ptCount val="10"/>
                <c:lvl>
                  <c:pt idx="0">
                    <c:v>NT+</c:v>
                  </c:pt>
                  <c:pt idx="1">
                    <c:v>IA</c:v>
                  </c:pt>
                  <c:pt idx="2">
                    <c:v>NT+</c:v>
                  </c:pt>
                  <c:pt idx="3">
                    <c:v>IA</c:v>
                  </c:pt>
                  <c:pt idx="4">
                    <c:v>NT+</c:v>
                  </c:pt>
                  <c:pt idx="5">
                    <c:v>IA S3</c:v>
                  </c:pt>
                  <c:pt idx="6">
                    <c:v>NT+</c:v>
                  </c:pt>
                  <c:pt idx="7">
                    <c:v>IA S3</c:v>
                  </c:pt>
                  <c:pt idx="8">
                    <c:v>NT+</c:v>
                  </c:pt>
                  <c:pt idx="9">
                    <c:v>IA S3</c:v>
                  </c:pt>
                </c:lvl>
                <c:lvl>
                  <c:pt idx="0">
                    <c:v>2023</c:v>
                  </c:pt>
                  <c:pt idx="2">
                    <c:v>2030</c:v>
                  </c:pt>
                  <c:pt idx="4">
                    <c:v>2035</c:v>
                  </c:pt>
                  <c:pt idx="6">
                    <c:v>2040</c:v>
                  </c:pt>
                  <c:pt idx="8">
                    <c:v>2050</c:v>
                  </c:pt>
                </c:lvl>
              </c:multiLvlStrCache>
            </c:multiLvlStrRef>
          </c:cat>
          <c:val>
            <c:numRef>
              <c:f>'102'!$D$5:$D$14</c:f>
              <c:numCache>
                <c:formatCode>_-* #,##0_-;\-* #,##0_-;_-* "-"??_-;_-@_-</c:formatCode>
                <c:ptCount val="10"/>
                <c:pt idx="0">
                  <c:v>1144.4576978700002</c:v>
                </c:pt>
                <c:pt idx="1">
                  <c:v>1144.4576978700002</c:v>
                </c:pt>
                <c:pt idx="2">
                  <c:v>1071.5654383760393</c:v>
                </c:pt>
                <c:pt idx="3">
                  <c:v>477.59756991752931</c:v>
                </c:pt>
                <c:pt idx="4">
                  <c:v>844.53022484427845</c:v>
                </c:pt>
                <c:pt idx="5">
                  <c:v>346.55732401113886</c:v>
                </c:pt>
                <c:pt idx="6">
                  <c:v>621.9534190665712</c:v>
                </c:pt>
                <c:pt idx="7">
                  <c:v>215.51707810474841</c:v>
                </c:pt>
                <c:pt idx="8">
                  <c:v>376.23279032001562</c:v>
                </c:pt>
                <c:pt idx="9">
                  <c:v>0</c:v>
                </c:pt>
              </c:numCache>
            </c:numRef>
          </c:val>
          <c:extLst>
            <c:ext xmlns:c16="http://schemas.microsoft.com/office/drawing/2014/chart" uri="{C3380CC4-5D6E-409C-BE32-E72D297353CC}">
              <c16:uniqueId val="{00000001-F1A7-4A6A-9183-E94785AF8607}"/>
            </c:ext>
          </c:extLst>
        </c:ser>
        <c:ser>
          <c:idx val="2"/>
          <c:order val="2"/>
          <c:tx>
            <c:strRef>
              <c:f>'102'!$E$4</c:f>
              <c:strCache>
                <c:ptCount val="1"/>
                <c:pt idx="0">
                  <c:v>Agriculture</c:v>
                </c:pt>
              </c:strCache>
            </c:strRef>
          </c:tx>
          <c:spPr>
            <a:solidFill>
              <a:schemeClr val="accent3"/>
            </a:solidFill>
            <a:ln>
              <a:noFill/>
            </a:ln>
            <a:effectLst/>
          </c:spPr>
          <c:invertIfNegative val="0"/>
          <c:cat>
            <c:multiLvlStrRef>
              <c:f>'102'!$A$5:$B$14</c:f>
              <c:multiLvlStrCache>
                <c:ptCount val="10"/>
                <c:lvl>
                  <c:pt idx="0">
                    <c:v>NT+</c:v>
                  </c:pt>
                  <c:pt idx="1">
                    <c:v>IA</c:v>
                  </c:pt>
                  <c:pt idx="2">
                    <c:v>NT+</c:v>
                  </c:pt>
                  <c:pt idx="3">
                    <c:v>IA</c:v>
                  </c:pt>
                  <c:pt idx="4">
                    <c:v>NT+</c:v>
                  </c:pt>
                  <c:pt idx="5">
                    <c:v>IA S3</c:v>
                  </c:pt>
                  <c:pt idx="6">
                    <c:v>NT+</c:v>
                  </c:pt>
                  <c:pt idx="7">
                    <c:v>IA S3</c:v>
                  </c:pt>
                  <c:pt idx="8">
                    <c:v>NT+</c:v>
                  </c:pt>
                  <c:pt idx="9">
                    <c:v>IA S3</c:v>
                  </c:pt>
                </c:lvl>
                <c:lvl>
                  <c:pt idx="0">
                    <c:v>2023</c:v>
                  </c:pt>
                  <c:pt idx="2">
                    <c:v>2030</c:v>
                  </c:pt>
                  <c:pt idx="4">
                    <c:v>2035</c:v>
                  </c:pt>
                  <c:pt idx="6">
                    <c:v>2040</c:v>
                  </c:pt>
                  <c:pt idx="8">
                    <c:v>2050</c:v>
                  </c:pt>
                </c:lvl>
              </c:multiLvlStrCache>
            </c:multiLvlStrRef>
          </c:cat>
          <c:val>
            <c:numRef>
              <c:f>'102'!$E$5:$E$14</c:f>
              <c:numCache>
                <c:formatCode>_-* #,##0_-;\-* #,##0_-;_-* "-"??_-;_-@_-</c:formatCode>
                <c:ptCount val="10"/>
                <c:pt idx="0">
                  <c:v>47.276031410000009</c:v>
                </c:pt>
                <c:pt idx="1">
                  <c:v>47.276031410000009</c:v>
                </c:pt>
                <c:pt idx="2">
                  <c:v>41.961722998094963</c:v>
                </c:pt>
                <c:pt idx="3">
                  <c:v>0</c:v>
                </c:pt>
                <c:pt idx="4">
                  <c:v>42.596336442418234</c:v>
                </c:pt>
                <c:pt idx="5">
                  <c:v>0</c:v>
                </c:pt>
                <c:pt idx="6">
                  <c:v>44.066017423823162</c:v>
                </c:pt>
                <c:pt idx="7">
                  <c:v>0</c:v>
                </c:pt>
                <c:pt idx="8">
                  <c:v>43.083360955822897</c:v>
                </c:pt>
                <c:pt idx="9">
                  <c:v>0</c:v>
                </c:pt>
              </c:numCache>
            </c:numRef>
          </c:val>
          <c:extLst>
            <c:ext xmlns:c16="http://schemas.microsoft.com/office/drawing/2014/chart" uri="{C3380CC4-5D6E-409C-BE32-E72D297353CC}">
              <c16:uniqueId val="{00000002-F1A7-4A6A-9183-E94785AF8607}"/>
            </c:ext>
          </c:extLst>
        </c:ser>
        <c:ser>
          <c:idx val="3"/>
          <c:order val="3"/>
          <c:tx>
            <c:strRef>
              <c:f>'102'!$F$4</c:f>
              <c:strCache>
                <c:ptCount val="1"/>
                <c:pt idx="0">
                  <c:v>Transport***</c:v>
                </c:pt>
              </c:strCache>
            </c:strRef>
          </c:tx>
          <c:spPr>
            <a:solidFill>
              <a:schemeClr val="accent4"/>
            </a:solidFill>
            <a:ln>
              <a:noFill/>
            </a:ln>
            <a:effectLst/>
          </c:spPr>
          <c:invertIfNegative val="0"/>
          <c:cat>
            <c:multiLvlStrRef>
              <c:f>'102'!$A$5:$B$14</c:f>
              <c:multiLvlStrCache>
                <c:ptCount val="10"/>
                <c:lvl>
                  <c:pt idx="0">
                    <c:v>NT+</c:v>
                  </c:pt>
                  <c:pt idx="1">
                    <c:v>IA</c:v>
                  </c:pt>
                  <c:pt idx="2">
                    <c:v>NT+</c:v>
                  </c:pt>
                  <c:pt idx="3">
                    <c:v>IA</c:v>
                  </c:pt>
                  <c:pt idx="4">
                    <c:v>NT+</c:v>
                  </c:pt>
                  <c:pt idx="5">
                    <c:v>IA S3</c:v>
                  </c:pt>
                  <c:pt idx="6">
                    <c:v>NT+</c:v>
                  </c:pt>
                  <c:pt idx="7">
                    <c:v>IA S3</c:v>
                  </c:pt>
                  <c:pt idx="8">
                    <c:v>NT+</c:v>
                  </c:pt>
                  <c:pt idx="9">
                    <c:v>IA S3</c:v>
                  </c:pt>
                </c:lvl>
                <c:lvl>
                  <c:pt idx="0">
                    <c:v>2023</c:v>
                  </c:pt>
                  <c:pt idx="2">
                    <c:v>2030</c:v>
                  </c:pt>
                  <c:pt idx="4">
                    <c:v>2035</c:v>
                  </c:pt>
                  <c:pt idx="6">
                    <c:v>2040</c:v>
                  </c:pt>
                  <c:pt idx="8">
                    <c:v>2050</c:v>
                  </c:pt>
                </c:lvl>
              </c:multiLvlStrCache>
            </c:multiLvlStrRef>
          </c:cat>
          <c:val>
            <c:numRef>
              <c:f>'102'!$F$5:$F$14</c:f>
              <c:numCache>
                <c:formatCode>_-* #,##0_-;\-* #,##0_-;_-* "-"??_-;_-@_-</c:formatCode>
                <c:ptCount val="10"/>
                <c:pt idx="0">
                  <c:v>45.273578010000008</c:v>
                </c:pt>
                <c:pt idx="1">
                  <c:v>45.273578010000008</c:v>
                </c:pt>
                <c:pt idx="2">
                  <c:v>137.47127609463828</c:v>
                </c:pt>
                <c:pt idx="3">
                  <c:v>85.490468023618732</c:v>
                </c:pt>
                <c:pt idx="4">
                  <c:v>153.64191331650795</c:v>
                </c:pt>
                <c:pt idx="5">
                  <c:v>97.937849540721146</c:v>
                </c:pt>
                <c:pt idx="6">
                  <c:v>182.50225187669429</c:v>
                </c:pt>
                <c:pt idx="7">
                  <c:v>110.38523105782355</c:v>
                </c:pt>
                <c:pt idx="8">
                  <c:v>165.30032358140633</c:v>
                </c:pt>
                <c:pt idx="9">
                  <c:v>141.46272892081166</c:v>
                </c:pt>
              </c:numCache>
            </c:numRef>
          </c:val>
          <c:extLst>
            <c:ext xmlns:c16="http://schemas.microsoft.com/office/drawing/2014/chart" uri="{C3380CC4-5D6E-409C-BE32-E72D297353CC}">
              <c16:uniqueId val="{00000003-F1A7-4A6A-9183-E94785AF8607}"/>
            </c:ext>
          </c:extLst>
        </c:ser>
        <c:dLbls>
          <c:showLegendKey val="0"/>
          <c:showVal val="0"/>
          <c:showCatName val="0"/>
          <c:showSerName val="0"/>
          <c:showPercent val="0"/>
          <c:showBubbleSize val="0"/>
        </c:dLbls>
        <c:gapWidth val="150"/>
        <c:overlap val="100"/>
        <c:axId val="1756524528"/>
        <c:axId val="1756525008"/>
      </c:barChart>
      <c:catAx>
        <c:axId val="1756524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56525008"/>
        <c:crosses val="autoZero"/>
        <c:auto val="1"/>
        <c:lblAlgn val="ctr"/>
        <c:lblOffset val="100"/>
        <c:noMultiLvlLbl val="0"/>
      </c:catAx>
      <c:valAx>
        <c:axId val="1756525008"/>
        <c:scaling>
          <c:orientation val="minMax"/>
        </c:scaling>
        <c:delete val="0"/>
        <c:axPos val="l"/>
        <c:majorGridlines>
          <c:spPr>
            <a:ln w="9525" cap="flat" cmpd="sng" algn="ctr">
              <a:solidFill>
                <a:schemeClr val="tx1">
                  <a:lumMod val="15000"/>
                  <a:lumOff val="85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565245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t-IT" sz="1400" b="0" i="0" u="none" strike="noStrike" baseline="0">
                <a:effectLst/>
              </a:rPr>
              <a:t>Benchmark Methane demand by sector, EU27 (TWh) </a:t>
            </a:r>
            <a:endParaRPr lang="it-IT" b="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'103'!$C$4</c:f>
              <c:strCache>
                <c:ptCount val="1"/>
                <c:pt idx="0">
                  <c:v>Industry **</c:v>
                </c:pt>
              </c:strCache>
            </c:strRef>
          </c:tx>
          <c:spPr>
            <a:solidFill>
              <a:schemeClr val="accent1"/>
            </a:solidFill>
            <a:ln>
              <a:noFill/>
            </a:ln>
            <a:effectLst/>
          </c:spPr>
          <c:invertIfNegative val="0"/>
          <c:cat>
            <c:multiLvlStrRef>
              <c:f>'103'!$A$5:$B$14</c:f>
              <c:multiLvlStrCache>
                <c:ptCount val="10"/>
                <c:lvl>
                  <c:pt idx="0">
                    <c:v>NT+</c:v>
                  </c:pt>
                  <c:pt idx="1">
                    <c:v>GECO</c:v>
                  </c:pt>
                  <c:pt idx="2">
                    <c:v>NT+</c:v>
                  </c:pt>
                  <c:pt idx="3">
                    <c:v>GECO</c:v>
                  </c:pt>
                  <c:pt idx="4">
                    <c:v>NT+</c:v>
                  </c:pt>
                  <c:pt idx="5">
                    <c:v>GECO</c:v>
                  </c:pt>
                  <c:pt idx="6">
                    <c:v>NT+</c:v>
                  </c:pt>
                  <c:pt idx="7">
                    <c:v>GECO</c:v>
                  </c:pt>
                  <c:pt idx="8">
                    <c:v>NT+</c:v>
                  </c:pt>
                  <c:pt idx="9">
                    <c:v>GECO</c:v>
                  </c:pt>
                </c:lvl>
                <c:lvl>
                  <c:pt idx="0">
                    <c:v>2023</c:v>
                  </c:pt>
                  <c:pt idx="2">
                    <c:v>2030</c:v>
                  </c:pt>
                  <c:pt idx="4">
                    <c:v>2035</c:v>
                  </c:pt>
                  <c:pt idx="6">
                    <c:v>2040</c:v>
                  </c:pt>
                  <c:pt idx="8">
                    <c:v>2050</c:v>
                  </c:pt>
                </c:lvl>
              </c:multiLvlStrCache>
            </c:multiLvlStrRef>
          </c:cat>
          <c:val>
            <c:numRef>
              <c:f>'103'!$C$5:$C$14</c:f>
              <c:numCache>
                <c:formatCode>_-* #,##0_-;\-* #,##0_-;_-* "-"??_-;_-@_-</c:formatCode>
                <c:ptCount val="10"/>
                <c:pt idx="0">
                  <c:v>891.64585109000018</c:v>
                </c:pt>
                <c:pt idx="1">
                  <c:v>984.21549900000014</c:v>
                </c:pt>
                <c:pt idx="2">
                  <c:v>828.81034194837582</c:v>
                </c:pt>
                <c:pt idx="3">
                  <c:v>517.41288500000007</c:v>
                </c:pt>
                <c:pt idx="4">
                  <c:v>712.49693551590951</c:v>
                </c:pt>
                <c:pt idx="5">
                  <c:v>277.24059199999999</c:v>
                </c:pt>
                <c:pt idx="6">
                  <c:v>577.44834331398249</c:v>
                </c:pt>
                <c:pt idx="7">
                  <c:v>153.42877500000003</c:v>
                </c:pt>
                <c:pt idx="8">
                  <c:v>390.68743285138919</c:v>
                </c:pt>
                <c:pt idx="9">
                  <c:v>59.208330000000004</c:v>
                </c:pt>
              </c:numCache>
            </c:numRef>
          </c:val>
          <c:extLst>
            <c:ext xmlns:c16="http://schemas.microsoft.com/office/drawing/2014/chart" uri="{C3380CC4-5D6E-409C-BE32-E72D297353CC}">
              <c16:uniqueId val="{00000000-5B04-4209-834F-D73660F3E66A}"/>
            </c:ext>
          </c:extLst>
        </c:ser>
        <c:ser>
          <c:idx val="1"/>
          <c:order val="1"/>
          <c:tx>
            <c:strRef>
              <c:f>'103'!$D$4</c:f>
              <c:strCache>
                <c:ptCount val="1"/>
                <c:pt idx="0">
                  <c:v>Built environment*</c:v>
                </c:pt>
              </c:strCache>
            </c:strRef>
          </c:tx>
          <c:spPr>
            <a:solidFill>
              <a:schemeClr val="accent2"/>
            </a:solidFill>
            <a:ln>
              <a:noFill/>
            </a:ln>
            <a:effectLst/>
          </c:spPr>
          <c:invertIfNegative val="0"/>
          <c:cat>
            <c:multiLvlStrRef>
              <c:f>'103'!$A$5:$B$14</c:f>
              <c:multiLvlStrCache>
                <c:ptCount val="10"/>
                <c:lvl>
                  <c:pt idx="0">
                    <c:v>NT+</c:v>
                  </c:pt>
                  <c:pt idx="1">
                    <c:v>GECO</c:v>
                  </c:pt>
                  <c:pt idx="2">
                    <c:v>NT+</c:v>
                  </c:pt>
                  <c:pt idx="3">
                    <c:v>GECO</c:v>
                  </c:pt>
                  <c:pt idx="4">
                    <c:v>NT+</c:v>
                  </c:pt>
                  <c:pt idx="5">
                    <c:v>GECO</c:v>
                  </c:pt>
                  <c:pt idx="6">
                    <c:v>NT+</c:v>
                  </c:pt>
                  <c:pt idx="7">
                    <c:v>GECO</c:v>
                  </c:pt>
                  <c:pt idx="8">
                    <c:v>NT+</c:v>
                  </c:pt>
                  <c:pt idx="9">
                    <c:v>GECO</c:v>
                  </c:pt>
                </c:lvl>
                <c:lvl>
                  <c:pt idx="0">
                    <c:v>2023</c:v>
                  </c:pt>
                  <c:pt idx="2">
                    <c:v>2030</c:v>
                  </c:pt>
                  <c:pt idx="4">
                    <c:v>2035</c:v>
                  </c:pt>
                  <c:pt idx="6">
                    <c:v>2040</c:v>
                  </c:pt>
                  <c:pt idx="8">
                    <c:v>2050</c:v>
                  </c:pt>
                </c:lvl>
              </c:multiLvlStrCache>
            </c:multiLvlStrRef>
          </c:cat>
          <c:val>
            <c:numRef>
              <c:f>'103'!$D$5:$D$14</c:f>
              <c:numCache>
                <c:formatCode>_-* #,##0_-;\-* #,##0_-;_-* "-"??_-;_-@_-</c:formatCode>
                <c:ptCount val="10"/>
                <c:pt idx="0">
                  <c:v>1144.4576978700002</c:v>
                </c:pt>
                <c:pt idx="1">
                  <c:v>1128.069295</c:v>
                </c:pt>
                <c:pt idx="2">
                  <c:v>1071.5654383760393</c:v>
                </c:pt>
                <c:pt idx="3">
                  <c:v>312.733026</c:v>
                </c:pt>
                <c:pt idx="4">
                  <c:v>844.53022484427845</c:v>
                </c:pt>
                <c:pt idx="5">
                  <c:v>121.98241800000001</c:v>
                </c:pt>
                <c:pt idx="6">
                  <c:v>621.9534190665712</c:v>
                </c:pt>
                <c:pt idx="7">
                  <c:v>39.741803400000002</c:v>
                </c:pt>
                <c:pt idx="8">
                  <c:v>376.23279032001562</c:v>
                </c:pt>
                <c:pt idx="9">
                  <c:v>10.876376</c:v>
                </c:pt>
              </c:numCache>
            </c:numRef>
          </c:val>
          <c:extLst>
            <c:ext xmlns:c16="http://schemas.microsoft.com/office/drawing/2014/chart" uri="{C3380CC4-5D6E-409C-BE32-E72D297353CC}">
              <c16:uniqueId val="{00000001-5B04-4209-834F-D73660F3E66A}"/>
            </c:ext>
          </c:extLst>
        </c:ser>
        <c:ser>
          <c:idx val="2"/>
          <c:order val="2"/>
          <c:tx>
            <c:strRef>
              <c:f>'103'!$E$4</c:f>
              <c:strCache>
                <c:ptCount val="1"/>
                <c:pt idx="0">
                  <c:v>Agriculture</c:v>
                </c:pt>
              </c:strCache>
            </c:strRef>
          </c:tx>
          <c:spPr>
            <a:solidFill>
              <a:schemeClr val="accent3"/>
            </a:solidFill>
            <a:ln>
              <a:noFill/>
            </a:ln>
            <a:effectLst/>
          </c:spPr>
          <c:invertIfNegative val="0"/>
          <c:cat>
            <c:multiLvlStrRef>
              <c:f>'103'!$A$5:$B$14</c:f>
              <c:multiLvlStrCache>
                <c:ptCount val="10"/>
                <c:lvl>
                  <c:pt idx="0">
                    <c:v>NT+</c:v>
                  </c:pt>
                  <c:pt idx="1">
                    <c:v>GECO</c:v>
                  </c:pt>
                  <c:pt idx="2">
                    <c:v>NT+</c:v>
                  </c:pt>
                  <c:pt idx="3">
                    <c:v>GECO</c:v>
                  </c:pt>
                  <c:pt idx="4">
                    <c:v>NT+</c:v>
                  </c:pt>
                  <c:pt idx="5">
                    <c:v>GECO</c:v>
                  </c:pt>
                  <c:pt idx="6">
                    <c:v>NT+</c:v>
                  </c:pt>
                  <c:pt idx="7">
                    <c:v>GECO</c:v>
                  </c:pt>
                  <c:pt idx="8">
                    <c:v>NT+</c:v>
                  </c:pt>
                  <c:pt idx="9">
                    <c:v>GECO</c:v>
                  </c:pt>
                </c:lvl>
                <c:lvl>
                  <c:pt idx="0">
                    <c:v>2023</c:v>
                  </c:pt>
                  <c:pt idx="2">
                    <c:v>2030</c:v>
                  </c:pt>
                  <c:pt idx="4">
                    <c:v>2035</c:v>
                  </c:pt>
                  <c:pt idx="6">
                    <c:v>2040</c:v>
                  </c:pt>
                  <c:pt idx="8">
                    <c:v>2050</c:v>
                  </c:pt>
                </c:lvl>
              </c:multiLvlStrCache>
            </c:multiLvlStrRef>
          </c:cat>
          <c:val>
            <c:numRef>
              <c:f>'103'!$E$5:$E$14</c:f>
              <c:numCache>
                <c:formatCode>_-* #,##0_-;\-* #,##0_-;_-* "-"??_-;_-@_-</c:formatCode>
                <c:ptCount val="10"/>
                <c:pt idx="0">
                  <c:v>47.276031410000009</c:v>
                </c:pt>
                <c:pt idx="1">
                  <c:v>35.082360200000004</c:v>
                </c:pt>
                <c:pt idx="2">
                  <c:v>41.961722998094963</c:v>
                </c:pt>
                <c:pt idx="3">
                  <c:v>29.138965000000002</c:v>
                </c:pt>
                <c:pt idx="4">
                  <c:v>42.596336442418234</c:v>
                </c:pt>
                <c:pt idx="5">
                  <c:v>23.072059200000002</c:v>
                </c:pt>
                <c:pt idx="6">
                  <c:v>44.066017423823162</c:v>
                </c:pt>
                <c:pt idx="7">
                  <c:v>18.235607399999999</c:v>
                </c:pt>
                <c:pt idx="8">
                  <c:v>43.083360955822897</c:v>
                </c:pt>
                <c:pt idx="9">
                  <c:v>11.9116786</c:v>
                </c:pt>
              </c:numCache>
            </c:numRef>
          </c:val>
          <c:extLst>
            <c:ext xmlns:c16="http://schemas.microsoft.com/office/drawing/2014/chart" uri="{C3380CC4-5D6E-409C-BE32-E72D297353CC}">
              <c16:uniqueId val="{00000002-5B04-4209-834F-D73660F3E66A}"/>
            </c:ext>
          </c:extLst>
        </c:ser>
        <c:ser>
          <c:idx val="3"/>
          <c:order val="3"/>
          <c:tx>
            <c:strRef>
              <c:f>'103'!$F$4</c:f>
              <c:strCache>
                <c:ptCount val="1"/>
                <c:pt idx="0">
                  <c:v>Transport***</c:v>
                </c:pt>
              </c:strCache>
            </c:strRef>
          </c:tx>
          <c:spPr>
            <a:solidFill>
              <a:schemeClr val="accent4"/>
            </a:solidFill>
            <a:ln>
              <a:noFill/>
            </a:ln>
            <a:effectLst/>
          </c:spPr>
          <c:invertIfNegative val="0"/>
          <c:cat>
            <c:multiLvlStrRef>
              <c:f>'103'!$A$5:$B$14</c:f>
              <c:multiLvlStrCache>
                <c:ptCount val="10"/>
                <c:lvl>
                  <c:pt idx="0">
                    <c:v>NT+</c:v>
                  </c:pt>
                  <c:pt idx="1">
                    <c:v>GECO</c:v>
                  </c:pt>
                  <c:pt idx="2">
                    <c:v>NT+</c:v>
                  </c:pt>
                  <c:pt idx="3">
                    <c:v>GECO</c:v>
                  </c:pt>
                  <c:pt idx="4">
                    <c:v>NT+</c:v>
                  </c:pt>
                  <c:pt idx="5">
                    <c:v>GECO</c:v>
                  </c:pt>
                  <c:pt idx="6">
                    <c:v>NT+</c:v>
                  </c:pt>
                  <c:pt idx="7">
                    <c:v>GECO</c:v>
                  </c:pt>
                  <c:pt idx="8">
                    <c:v>NT+</c:v>
                  </c:pt>
                  <c:pt idx="9">
                    <c:v>GECO</c:v>
                  </c:pt>
                </c:lvl>
                <c:lvl>
                  <c:pt idx="0">
                    <c:v>2023</c:v>
                  </c:pt>
                  <c:pt idx="2">
                    <c:v>2030</c:v>
                  </c:pt>
                  <c:pt idx="4">
                    <c:v>2035</c:v>
                  </c:pt>
                  <c:pt idx="6">
                    <c:v>2040</c:v>
                  </c:pt>
                  <c:pt idx="8">
                    <c:v>2050</c:v>
                  </c:pt>
                </c:lvl>
              </c:multiLvlStrCache>
            </c:multiLvlStrRef>
          </c:cat>
          <c:val>
            <c:numRef>
              <c:f>'103'!$F$5:$F$14</c:f>
              <c:numCache>
                <c:formatCode>_-* #,##0_-;\-* #,##0_-;_-* "-"??_-;_-@_-</c:formatCode>
                <c:ptCount val="10"/>
                <c:pt idx="0">
                  <c:v>38.059593680000006</c:v>
                </c:pt>
                <c:pt idx="1">
                  <c:v>0</c:v>
                </c:pt>
                <c:pt idx="2">
                  <c:v>107.62768882586687</c:v>
                </c:pt>
                <c:pt idx="3">
                  <c:v>72.04414026260001</c:v>
                </c:pt>
                <c:pt idx="4">
                  <c:v>100.61238486941411</c:v>
                </c:pt>
                <c:pt idx="5">
                  <c:v>60.522868853480006</c:v>
                </c:pt>
                <c:pt idx="6">
                  <c:v>104.72922644677882</c:v>
                </c:pt>
                <c:pt idx="7">
                  <c:v>44.5963210094</c:v>
                </c:pt>
                <c:pt idx="8">
                  <c:v>77.117198596780298</c:v>
                </c:pt>
                <c:pt idx="9">
                  <c:v>15.558388554776002</c:v>
                </c:pt>
              </c:numCache>
            </c:numRef>
          </c:val>
          <c:extLst>
            <c:ext xmlns:c16="http://schemas.microsoft.com/office/drawing/2014/chart" uri="{C3380CC4-5D6E-409C-BE32-E72D297353CC}">
              <c16:uniqueId val="{00000003-5B04-4209-834F-D73660F3E66A}"/>
            </c:ext>
          </c:extLst>
        </c:ser>
        <c:dLbls>
          <c:showLegendKey val="0"/>
          <c:showVal val="0"/>
          <c:showCatName val="0"/>
          <c:showSerName val="0"/>
          <c:showPercent val="0"/>
          <c:showBubbleSize val="0"/>
        </c:dLbls>
        <c:gapWidth val="150"/>
        <c:overlap val="100"/>
        <c:axId val="1850975760"/>
        <c:axId val="1850973360"/>
      </c:barChart>
      <c:catAx>
        <c:axId val="1850975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50973360"/>
        <c:crosses val="autoZero"/>
        <c:auto val="1"/>
        <c:lblAlgn val="ctr"/>
        <c:lblOffset val="100"/>
        <c:noMultiLvlLbl val="0"/>
      </c:catAx>
      <c:valAx>
        <c:axId val="1850973360"/>
        <c:scaling>
          <c:orientation val="minMax"/>
        </c:scaling>
        <c:delete val="0"/>
        <c:axPos val="l"/>
        <c:majorGridlines>
          <c:spPr>
            <a:ln w="9525" cap="flat" cmpd="sng" algn="ctr">
              <a:solidFill>
                <a:schemeClr val="tx1">
                  <a:lumMod val="15000"/>
                  <a:lumOff val="85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509757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t-IT" sz="1400" b="0" i="0" u="none" strike="noStrike" baseline="0">
                <a:effectLst/>
              </a:rPr>
              <a:t>Benchmark Hydrogen demand by sector, EU27 (TWh) </a:t>
            </a:r>
            <a:endParaRPr lang="it-IT" b="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'104'!$C$2</c:f>
              <c:strCache>
                <c:ptCount val="1"/>
                <c:pt idx="0">
                  <c:v>Industry**</c:v>
                </c:pt>
              </c:strCache>
            </c:strRef>
          </c:tx>
          <c:spPr>
            <a:solidFill>
              <a:schemeClr val="accent1"/>
            </a:solidFill>
            <a:ln>
              <a:noFill/>
            </a:ln>
            <a:effectLst/>
          </c:spPr>
          <c:invertIfNegative val="0"/>
          <c:cat>
            <c:multiLvlStrRef>
              <c:f>'104'!$A$3:$B$12</c:f>
              <c:multiLvlStrCache>
                <c:ptCount val="10"/>
                <c:lvl>
                  <c:pt idx="0">
                    <c:v>NT+</c:v>
                  </c:pt>
                  <c:pt idx="1">
                    <c:v>EC IA</c:v>
                  </c:pt>
                  <c:pt idx="2">
                    <c:v>NT+</c:v>
                  </c:pt>
                  <c:pt idx="3">
                    <c:v>EC IA</c:v>
                  </c:pt>
                  <c:pt idx="4">
                    <c:v>NT+</c:v>
                  </c:pt>
                  <c:pt idx="5">
                    <c:v>EC IA S3</c:v>
                  </c:pt>
                  <c:pt idx="6">
                    <c:v>NT+</c:v>
                  </c:pt>
                  <c:pt idx="7">
                    <c:v>EC IA S3</c:v>
                  </c:pt>
                  <c:pt idx="8">
                    <c:v>NT+</c:v>
                  </c:pt>
                  <c:pt idx="9">
                    <c:v>EC IA S3</c:v>
                  </c:pt>
                </c:lvl>
                <c:lvl>
                  <c:pt idx="0">
                    <c:v>2023</c:v>
                  </c:pt>
                  <c:pt idx="2">
                    <c:v>2030</c:v>
                  </c:pt>
                  <c:pt idx="4">
                    <c:v>2035</c:v>
                  </c:pt>
                  <c:pt idx="6">
                    <c:v>2040</c:v>
                  </c:pt>
                  <c:pt idx="8">
                    <c:v>2050</c:v>
                  </c:pt>
                </c:lvl>
              </c:multiLvlStrCache>
            </c:multiLvlStrRef>
          </c:cat>
          <c:val>
            <c:numRef>
              <c:f>'104'!$C$3:$C$12</c:f>
              <c:numCache>
                <c:formatCode>_-* #,##0_-;\-* #,##0_-;_-* "-"??_-;_-@_-</c:formatCode>
                <c:ptCount val="10"/>
                <c:pt idx="0">
                  <c:v>0</c:v>
                </c:pt>
                <c:pt idx="1">
                  <c:v>0</c:v>
                </c:pt>
                <c:pt idx="2">
                  <c:v>98.919409390580327</c:v>
                </c:pt>
                <c:pt idx="3">
                  <c:v>32.086163308995566</c:v>
                </c:pt>
                <c:pt idx="4">
                  <c:v>213.42491734994985</c:v>
                </c:pt>
                <c:pt idx="5">
                  <c:v>124.5277017550554</c:v>
                </c:pt>
                <c:pt idx="6">
                  <c:v>350.95008057526513</c:v>
                </c:pt>
                <c:pt idx="7">
                  <c:v>216.96924020111524</c:v>
                </c:pt>
                <c:pt idx="8">
                  <c:v>502.10964440463584</c:v>
                </c:pt>
                <c:pt idx="9">
                  <c:v>233.87734577058029</c:v>
                </c:pt>
              </c:numCache>
            </c:numRef>
          </c:val>
          <c:extLst>
            <c:ext xmlns:c16="http://schemas.microsoft.com/office/drawing/2014/chart" uri="{C3380CC4-5D6E-409C-BE32-E72D297353CC}">
              <c16:uniqueId val="{00000000-B07E-4AA3-B984-2EA62B39135C}"/>
            </c:ext>
          </c:extLst>
        </c:ser>
        <c:ser>
          <c:idx val="1"/>
          <c:order val="1"/>
          <c:tx>
            <c:strRef>
              <c:f>'104'!$D$2</c:f>
              <c:strCache>
                <c:ptCount val="1"/>
                <c:pt idx="0">
                  <c:v>Built environment*</c:v>
                </c:pt>
              </c:strCache>
            </c:strRef>
          </c:tx>
          <c:spPr>
            <a:solidFill>
              <a:schemeClr val="accent2"/>
            </a:solidFill>
            <a:ln>
              <a:noFill/>
            </a:ln>
            <a:effectLst/>
          </c:spPr>
          <c:invertIfNegative val="0"/>
          <c:cat>
            <c:multiLvlStrRef>
              <c:f>'104'!$A$3:$B$12</c:f>
              <c:multiLvlStrCache>
                <c:ptCount val="10"/>
                <c:lvl>
                  <c:pt idx="0">
                    <c:v>NT+</c:v>
                  </c:pt>
                  <c:pt idx="1">
                    <c:v>EC IA</c:v>
                  </c:pt>
                  <c:pt idx="2">
                    <c:v>NT+</c:v>
                  </c:pt>
                  <c:pt idx="3">
                    <c:v>EC IA</c:v>
                  </c:pt>
                  <c:pt idx="4">
                    <c:v>NT+</c:v>
                  </c:pt>
                  <c:pt idx="5">
                    <c:v>EC IA S3</c:v>
                  </c:pt>
                  <c:pt idx="6">
                    <c:v>NT+</c:v>
                  </c:pt>
                  <c:pt idx="7">
                    <c:v>EC IA S3</c:v>
                  </c:pt>
                  <c:pt idx="8">
                    <c:v>NT+</c:v>
                  </c:pt>
                  <c:pt idx="9">
                    <c:v>EC IA S3</c:v>
                  </c:pt>
                </c:lvl>
                <c:lvl>
                  <c:pt idx="0">
                    <c:v>2023</c:v>
                  </c:pt>
                  <c:pt idx="2">
                    <c:v>2030</c:v>
                  </c:pt>
                  <c:pt idx="4">
                    <c:v>2035</c:v>
                  </c:pt>
                  <c:pt idx="6">
                    <c:v>2040</c:v>
                  </c:pt>
                  <c:pt idx="8">
                    <c:v>2050</c:v>
                  </c:pt>
                </c:lvl>
              </c:multiLvlStrCache>
            </c:multiLvlStrRef>
          </c:cat>
          <c:val>
            <c:numRef>
              <c:f>'104'!$D$3:$D$12</c:f>
              <c:numCache>
                <c:formatCode>_-* #,##0_-;\-* #,##0_-;_-* "-"??_-;_-@_-</c:formatCode>
                <c:ptCount val="10"/>
                <c:pt idx="0">
                  <c:v>0</c:v>
                </c:pt>
                <c:pt idx="1">
                  <c:v>0</c:v>
                </c:pt>
                <c:pt idx="2">
                  <c:v>9.2345811658643857</c:v>
                </c:pt>
                <c:pt idx="3">
                  <c:v>0</c:v>
                </c:pt>
                <c:pt idx="4">
                  <c:v>27.829311319903731</c:v>
                </c:pt>
                <c:pt idx="5">
                  <c:v>14.899180129545332</c:v>
                </c:pt>
                <c:pt idx="6">
                  <c:v>39.463140347876802</c:v>
                </c:pt>
                <c:pt idx="7">
                  <c:v>29.798360259090664</c:v>
                </c:pt>
                <c:pt idx="8">
                  <c:v>55.138542606475049</c:v>
                </c:pt>
                <c:pt idx="9">
                  <c:v>57.109871156765678</c:v>
                </c:pt>
              </c:numCache>
            </c:numRef>
          </c:val>
          <c:extLst>
            <c:ext xmlns:c16="http://schemas.microsoft.com/office/drawing/2014/chart" uri="{C3380CC4-5D6E-409C-BE32-E72D297353CC}">
              <c16:uniqueId val="{00000001-B07E-4AA3-B984-2EA62B39135C}"/>
            </c:ext>
          </c:extLst>
        </c:ser>
        <c:ser>
          <c:idx val="2"/>
          <c:order val="2"/>
          <c:tx>
            <c:strRef>
              <c:f>'104'!$E$2</c:f>
              <c:strCache>
                <c:ptCount val="1"/>
                <c:pt idx="0">
                  <c:v>Agriculture</c:v>
                </c:pt>
              </c:strCache>
            </c:strRef>
          </c:tx>
          <c:spPr>
            <a:solidFill>
              <a:schemeClr val="accent3"/>
            </a:solidFill>
            <a:ln>
              <a:noFill/>
            </a:ln>
            <a:effectLst/>
          </c:spPr>
          <c:invertIfNegative val="0"/>
          <c:cat>
            <c:multiLvlStrRef>
              <c:f>'104'!$A$3:$B$12</c:f>
              <c:multiLvlStrCache>
                <c:ptCount val="10"/>
                <c:lvl>
                  <c:pt idx="0">
                    <c:v>NT+</c:v>
                  </c:pt>
                  <c:pt idx="1">
                    <c:v>EC IA</c:v>
                  </c:pt>
                  <c:pt idx="2">
                    <c:v>NT+</c:v>
                  </c:pt>
                  <c:pt idx="3">
                    <c:v>EC IA</c:v>
                  </c:pt>
                  <c:pt idx="4">
                    <c:v>NT+</c:v>
                  </c:pt>
                  <c:pt idx="5">
                    <c:v>EC IA S3</c:v>
                  </c:pt>
                  <c:pt idx="6">
                    <c:v>NT+</c:v>
                  </c:pt>
                  <c:pt idx="7">
                    <c:v>EC IA S3</c:v>
                  </c:pt>
                  <c:pt idx="8">
                    <c:v>NT+</c:v>
                  </c:pt>
                  <c:pt idx="9">
                    <c:v>EC IA S3</c:v>
                  </c:pt>
                </c:lvl>
                <c:lvl>
                  <c:pt idx="0">
                    <c:v>2023</c:v>
                  </c:pt>
                  <c:pt idx="2">
                    <c:v>2030</c:v>
                  </c:pt>
                  <c:pt idx="4">
                    <c:v>2035</c:v>
                  </c:pt>
                  <c:pt idx="6">
                    <c:v>2040</c:v>
                  </c:pt>
                  <c:pt idx="8">
                    <c:v>2050</c:v>
                  </c:pt>
                </c:lvl>
              </c:multiLvlStrCache>
            </c:multiLvlStrRef>
          </c:cat>
          <c:val>
            <c:numRef>
              <c:f>'104'!$E$3:$E$12</c:f>
              <c:numCache>
                <c:formatCode>_-* #,##0_-;\-* #,##0_-;_-* "-"??_-;_-@_-</c:formatCode>
                <c:ptCount val="10"/>
                <c:pt idx="0">
                  <c:v>0</c:v>
                </c:pt>
                <c:pt idx="1">
                  <c:v>0</c:v>
                </c:pt>
                <c:pt idx="2">
                  <c:v>0</c:v>
                </c:pt>
                <c:pt idx="3">
                  <c:v>0</c:v>
                </c:pt>
                <c:pt idx="4">
                  <c:v>5.4547775669521868E-2</c:v>
                </c:pt>
                <c:pt idx="5">
                  <c:v>0</c:v>
                </c:pt>
                <c:pt idx="6">
                  <c:v>7.8272683470998139E-2</c:v>
                </c:pt>
                <c:pt idx="7">
                  <c:v>0</c:v>
                </c:pt>
                <c:pt idx="8">
                  <c:v>1.0413564937136603</c:v>
                </c:pt>
                <c:pt idx="9">
                  <c:v>0</c:v>
                </c:pt>
              </c:numCache>
            </c:numRef>
          </c:val>
          <c:extLst>
            <c:ext xmlns:c16="http://schemas.microsoft.com/office/drawing/2014/chart" uri="{C3380CC4-5D6E-409C-BE32-E72D297353CC}">
              <c16:uniqueId val="{00000002-B07E-4AA3-B984-2EA62B39135C}"/>
            </c:ext>
          </c:extLst>
        </c:ser>
        <c:ser>
          <c:idx val="3"/>
          <c:order val="3"/>
          <c:tx>
            <c:strRef>
              <c:f>'104'!$F$2</c:f>
              <c:strCache>
                <c:ptCount val="1"/>
                <c:pt idx="0">
                  <c:v>Transport***</c:v>
                </c:pt>
              </c:strCache>
            </c:strRef>
          </c:tx>
          <c:spPr>
            <a:solidFill>
              <a:schemeClr val="accent4"/>
            </a:solidFill>
            <a:ln>
              <a:noFill/>
            </a:ln>
            <a:effectLst/>
          </c:spPr>
          <c:invertIfNegative val="0"/>
          <c:cat>
            <c:multiLvlStrRef>
              <c:f>'104'!$A$3:$B$12</c:f>
              <c:multiLvlStrCache>
                <c:ptCount val="10"/>
                <c:lvl>
                  <c:pt idx="0">
                    <c:v>NT+</c:v>
                  </c:pt>
                  <c:pt idx="1">
                    <c:v>EC IA</c:v>
                  </c:pt>
                  <c:pt idx="2">
                    <c:v>NT+</c:v>
                  </c:pt>
                  <c:pt idx="3">
                    <c:v>EC IA</c:v>
                  </c:pt>
                  <c:pt idx="4">
                    <c:v>NT+</c:v>
                  </c:pt>
                  <c:pt idx="5">
                    <c:v>EC IA S3</c:v>
                  </c:pt>
                  <c:pt idx="6">
                    <c:v>NT+</c:v>
                  </c:pt>
                  <c:pt idx="7">
                    <c:v>EC IA S3</c:v>
                  </c:pt>
                  <c:pt idx="8">
                    <c:v>NT+</c:v>
                  </c:pt>
                  <c:pt idx="9">
                    <c:v>EC IA S3</c:v>
                  </c:pt>
                </c:lvl>
                <c:lvl>
                  <c:pt idx="0">
                    <c:v>2023</c:v>
                  </c:pt>
                  <c:pt idx="2">
                    <c:v>2030</c:v>
                  </c:pt>
                  <c:pt idx="4">
                    <c:v>2035</c:v>
                  </c:pt>
                  <c:pt idx="6">
                    <c:v>2040</c:v>
                  </c:pt>
                  <c:pt idx="8">
                    <c:v>2050</c:v>
                  </c:pt>
                </c:lvl>
              </c:multiLvlStrCache>
            </c:multiLvlStrRef>
          </c:cat>
          <c:val>
            <c:numRef>
              <c:f>'104'!$F$3:$F$12</c:f>
              <c:numCache>
                <c:formatCode>_-* #,##0_-;\-* #,##0_-;_-* "-"??_-;_-@_-</c:formatCode>
                <c:ptCount val="10"/>
                <c:pt idx="0">
                  <c:v>0</c:v>
                </c:pt>
                <c:pt idx="1">
                  <c:v>0</c:v>
                </c:pt>
                <c:pt idx="2">
                  <c:v>31.995209980546548</c:v>
                </c:pt>
                <c:pt idx="3">
                  <c:v>16.284626814967872</c:v>
                </c:pt>
                <c:pt idx="4">
                  <c:v>74.336884541909384</c:v>
                </c:pt>
                <c:pt idx="5">
                  <c:v>100.88489545277898</c:v>
                </c:pt>
                <c:pt idx="6">
                  <c:v>111.4759158422618</c:v>
                </c:pt>
                <c:pt idx="7">
                  <c:v>185.48516409059008</c:v>
                </c:pt>
                <c:pt idx="8">
                  <c:v>193.76060251766293</c:v>
                </c:pt>
                <c:pt idx="9">
                  <c:v>466.65274395711748</c:v>
                </c:pt>
              </c:numCache>
            </c:numRef>
          </c:val>
          <c:extLst>
            <c:ext xmlns:c16="http://schemas.microsoft.com/office/drawing/2014/chart" uri="{C3380CC4-5D6E-409C-BE32-E72D297353CC}">
              <c16:uniqueId val="{00000003-B07E-4AA3-B984-2EA62B39135C}"/>
            </c:ext>
          </c:extLst>
        </c:ser>
        <c:ser>
          <c:idx val="4"/>
          <c:order val="4"/>
          <c:tx>
            <c:strRef>
              <c:f>'104'!$G$2</c:f>
              <c:strCache>
                <c:ptCount val="1"/>
                <c:pt idx="0">
                  <c:v>E-fuels****</c:v>
                </c:pt>
              </c:strCache>
            </c:strRef>
          </c:tx>
          <c:spPr>
            <a:solidFill>
              <a:schemeClr val="accent5"/>
            </a:solidFill>
            <a:ln>
              <a:noFill/>
            </a:ln>
            <a:effectLst/>
          </c:spPr>
          <c:invertIfNegative val="0"/>
          <c:cat>
            <c:multiLvlStrRef>
              <c:f>'104'!$A$3:$B$12</c:f>
              <c:multiLvlStrCache>
                <c:ptCount val="10"/>
                <c:lvl>
                  <c:pt idx="0">
                    <c:v>NT+</c:v>
                  </c:pt>
                  <c:pt idx="1">
                    <c:v>EC IA</c:v>
                  </c:pt>
                  <c:pt idx="2">
                    <c:v>NT+</c:v>
                  </c:pt>
                  <c:pt idx="3">
                    <c:v>EC IA</c:v>
                  </c:pt>
                  <c:pt idx="4">
                    <c:v>NT+</c:v>
                  </c:pt>
                  <c:pt idx="5">
                    <c:v>EC IA S3</c:v>
                  </c:pt>
                  <c:pt idx="6">
                    <c:v>NT+</c:v>
                  </c:pt>
                  <c:pt idx="7">
                    <c:v>EC IA S3</c:v>
                  </c:pt>
                  <c:pt idx="8">
                    <c:v>NT+</c:v>
                  </c:pt>
                  <c:pt idx="9">
                    <c:v>EC IA S3</c:v>
                  </c:pt>
                </c:lvl>
                <c:lvl>
                  <c:pt idx="0">
                    <c:v>2023</c:v>
                  </c:pt>
                  <c:pt idx="2">
                    <c:v>2030</c:v>
                  </c:pt>
                  <c:pt idx="4">
                    <c:v>2035</c:v>
                  </c:pt>
                  <c:pt idx="6">
                    <c:v>2040</c:v>
                  </c:pt>
                  <c:pt idx="8">
                    <c:v>2050</c:v>
                  </c:pt>
                </c:lvl>
              </c:multiLvlStrCache>
            </c:multiLvlStrRef>
          </c:cat>
          <c:val>
            <c:numRef>
              <c:f>'104'!$G$3:$G$12</c:f>
              <c:numCache>
                <c:formatCode>_-* #,##0_-;\-* #,##0_-;_-* "-"??_-;_-@_-</c:formatCode>
                <c:ptCount val="10"/>
                <c:pt idx="0">
                  <c:v>0</c:v>
                </c:pt>
                <c:pt idx="1">
                  <c:v>0</c:v>
                </c:pt>
                <c:pt idx="2">
                  <c:v>81.084699999999998</c:v>
                </c:pt>
                <c:pt idx="3">
                  <c:v>25.489634772300647</c:v>
                </c:pt>
                <c:pt idx="4">
                  <c:v>213.22166999999999</c:v>
                </c:pt>
                <c:pt idx="5">
                  <c:v>271.50976745102366</c:v>
                </c:pt>
                <c:pt idx="6">
                  <c:v>367.71726999999998</c:v>
                </c:pt>
                <c:pt idx="7">
                  <c:v>517.52990012974669</c:v>
                </c:pt>
                <c:pt idx="8">
                  <c:v>711.61893999999995</c:v>
                </c:pt>
                <c:pt idx="9">
                  <c:v>691.20537105959045</c:v>
                </c:pt>
              </c:numCache>
            </c:numRef>
          </c:val>
          <c:extLst>
            <c:ext xmlns:c16="http://schemas.microsoft.com/office/drawing/2014/chart" uri="{C3380CC4-5D6E-409C-BE32-E72D297353CC}">
              <c16:uniqueId val="{00000004-B07E-4AA3-B984-2EA62B39135C}"/>
            </c:ext>
          </c:extLst>
        </c:ser>
        <c:dLbls>
          <c:showLegendKey val="0"/>
          <c:showVal val="0"/>
          <c:showCatName val="0"/>
          <c:showSerName val="0"/>
          <c:showPercent val="0"/>
          <c:showBubbleSize val="0"/>
        </c:dLbls>
        <c:gapWidth val="150"/>
        <c:overlap val="100"/>
        <c:axId val="1620916688"/>
        <c:axId val="1620932528"/>
      </c:barChart>
      <c:catAx>
        <c:axId val="1620916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20932528"/>
        <c:crosses val="autoZero"/>
        <c:auto val="1"/>
        <c:lblAlgn val="ctr"/>
        <c:lblOffset val="100"/>
        <c:noMultiLvlLbl val="0"/>
      </c:catAx>
      <c:valAx>
        <c:axId val="1620932528"/>
        <c:scaling>
          <c:orientation val="minMax"/>
        </c:scaling>
        <c:delete val="0"/>
        <c:axPos val="l"/>
        <c:majorGridlines>
          <c:spPr>
            <a:ln w="9525" cap="flat" cmpd="sng" algn="ctr">
              <a:solidFill>
                <a:schemeClr val="tx1">
                  <a:lumMod val="15000"/>
                  <a:lumOff val="85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209166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t-IT" sz="1400" b="0" i="0" u="none" strike="noStrike" baseline="0">
                <a:effectLst/>
              </a:rPr>
              <a:t>Benchmark Hydrogen demand by sector, EU27 (TWh) </a:t>
            </a:r>
            <a:endParaRPr lang="it-IT" b="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'105'!$C$2</c:f>
              <c:strCache>
                <c:ptCount val="1"/>
                <c:pt idx="0">
                  <c:v>Industry**</c:v>
                </c:pt>
              </c:strCache>
            </c:strRef>
          </c:tx>
          <c:spPr>
            <a:solidFill>
              <a:schemeClr val="accent1"/>
            </a:solidFill>
            <a:ln>
              <a:noFill/>
            </a:ln>
            <a:effectLst/>
          </c:spPr>
          <c:invertIfNegative val="0"/>
          <c:cat>
            <c:multiLvlStrRef>
              <c:f>'105'!$A$3:$B$12</c:f>
              <c:multiLvlStrCache>
                <c:ptCount val="10"/>
                <c:lvl>
                  <c:pt idx="0">
                    <c:v>NT+</c:v>
                  </c:pt>
                  <c:pt idx="1">
                    <c:v>GECO</c:v>
                  </c:pt>
                  <c:pt idx="2">
                    <c:v>NT+</c:v>
                  </c:pt>
                  <c:pt idx="3">
                    <c:v>GECO</c:v>
                  </c:pt>
                  <c:pt idx="4">
                    <c:v>NT+</c:v>
                  </c:pt>
                  <c:pt idx="5">
                    <c:v>GECO</c:v>
                  </c:pt>
                  <c:pt idx="6">
                    <c:v>NT+</c:v>
                  </c:pt>
                  <c:pt idx="7">
                    <c:v>GECO</c:v>
                  </c:pt>
                  <c:pt idx="8">
                    <c:v>NT+</c:v>
                  </c:pt>
                  <c:pt idx="9">
                    <c:v>GECO</c:v>
                  </c:pt>
                </c:lvl>
                <c:lvl>
                  <c:pt idx="0">
                    <c:v>2023</c:v>
                  </c:pt>
                  <c:pt idx="2">
                    <c:v>2030</c:v>
                  </c:pt>
                  <c:pt idx="4">
                    <c:v>2035</c:v>
                  </c:pt>
                  <c:pt idx="6">
                    <c:v>2040</c:v>
                  </c:pt>
                  <c:pt idx="8">
                    <c:v>2050</c:v>
                  </c:pt>
                </c:lvl>
              </c:multiLvlStrCache>
            </c:multiLvlStrRef>
          </c:cat>
          <c:val>
            <c:numRef>
              <c:f>'105'!$C$3:$C$12</c:f>
              <c:numCache>
                <c:formatCode>_-* #,##0_-;\-* #,##0_-;_-* "-"??_-;_-@_-</c:formatCode>
                <c:ptCount val="10"/>
                <c:pt idx="0">
                  <c:v>0</c:v>
                </c:pt>
                <c:pt idx="1">
                  <c:v>4.2311684500000002</c:v>
                </c:pt>
                <c:pt idx="2">
                  <c:v>98.919409390580327</c:v>
                </c:pt>
                <c:pt idx="3">
                  <c:v>53.519166600000005</c:v>
                </c:pt>
                <c:pt idx="4">
                  <c:v>213.42491734994985</c:v>
                </c:pt>
                <c:pt idx="5">
                  <c:v>38.819428100000003</c:v>
                </c:pt>
                <c:pt idx="6">
                  <c:v>350.95008057526513</c:v>
                </c:pt>
                <c:pt idx="7">
                  <c:v>27.931654699999999</c:v>
                </c:pt>
                <c:pt idx="8">
                  <c:v>502.10964440463584</c:v>
                </c:pt>
                <c:pt idx="9">
                  <c:v>16.765226500000001</c:v>
                </c:pt>
              </c:numCache>
            </c:numRef>
          </c:val>
          <c:extLst>
            <c:ext xmlns:c16="http://schemas.microsoft.com/office/drawing/2014/chart" uri="{C3380CC4-5D6E-409C-BE32-E72D297353CC}">
              <c16:uniqueId val="{00000000-0792-47FD-8CE1-616F7D99CA4B}"/>
            </c:ext>
          </c:extLst>
        </c:ser>
        <c:ser>
          <c:idx val="1"/>
          <c:order val="1"/>
          <c:tx>
            <c:strRef>
              <c:f>'105'!$D$2</c:f>
              <c:strCache>
                <c:ptCount val="1"/>
                <c:pt idx="0">
                  <c:v>Built environment*</c:v>
                </c:pt>
              </c:strCache>
            </c:strRef>
          </c:tx>
          <c:spPr>
            <a:solidFill>
              <a:schemeClr val="accent2"/>
            </a:solidFill>
            <a:ln>
              <a:noFill/>
            </a:ln>
            <a:effectLst/>
          </c:spPr>
          <c:invertIfNegative val="0"/>
          <c:cat>
            <c:multiLvlStrRef>
              <c:f>'105'!$A$3:$B$12</c:f>
              <c:multiLvlStrCache>
                <c:ptCount val="10"/>
                <c:lvl>
                  <c:pt idx="0">
                    <c:v>NT+</c:v>
                  </c:pt>
                  <c:pt idx="1">
                    <c:v>GECO</c:v>
                  </c:pt>
                  <c:pt idx="2">
                    <c:v>NT+</c:v>
                  </c:pt>
                  <c:pt idx="3">
                    <c:v>GECO</c:v>
                  </c:pt>
                  <c:pt idx="4">
                    <c:v>NT+</c:v>
                  </c:pt>
                  <c:pt idx="5">
                    <c:v>GECO</c:v>
                  </c:pt>
                  <c:pt idx="6">
                    <c:v>NT+</c:v>
                  </c:pt>
                  <c:pt idx="7">
                    <c:v>GECO</c:v>
                  </c:pt>
                  <c:pt idx="8">
                    <c:v>NT+</c:v>
                  </c:pt>
                  <c:pt idx="9">
                    <c:v>GECO</c:v>
                  </c:pt>
                </c:lvl>
                <c:lvl>
                  <c:pt idx="0">
                    <c:v>2023</c:v>
                  </c:pt>
                  <c:pt idx="2">
                    <c:v>2030</c:v>
                  </c:pt>
                  <c:pt idx="4">
                    <c:v>2035</c:v>
                  </c:pt>
                  <c:pt idx="6">
                    <c:v>2040</c:v>
                  </c:pt>
                  <c:pt idx="8">
                    <c:v>2050</c:v>
                  </c:pt>
                </c:lvl>
              </c:multiLvlStrCache>
            </c:multiLvlStrRef>
          </c:cat>
          <c:val>
            <c:numRef>
              <c:f>'105'!$D$3:$D$12</c:f>
              <c:numCache>
                <c:formatCode>_-* #,##0_-;\-* #,##0_-;_-* "-"??_-;_-@_-</c:formatCode>
                <c:ptCount val="10"/>
                <c:pt idx="0">
                  <c:v>0</c:v>
                </c:pt>
                <c:pt idx="1">
                  <c:v>0</c:v>
                </c:pt>
                <c:pt idx="2">
                  <c:v>9.2345811658643857</c:v>
                </c:pt>
                <c:pt idx="3">
                  <c:v>13.121256750000001</c:v>
                </c:pt>
                <c:pt idx="4">
                  <c:v>27.829311319903731</c:v>
                </c:pt>
                <c:pt idx="5">
                  <c:v>6.83906802</c:v>
                </c:pt>
                <c:pt idx="6">
                  <c:v>39.463140347876802</c:v>
                </c:pt>
                <c:pt idx="7">
                  <c:v>5.3847016300000012</c:v>
                </c:pt>
                <c:pt idx="8">
                  <c:v>55.138542606475049</c:v>
                </c:pt>
                <c:pt idx="9">
                  <c:v>3.1521103010000004</c:v>
                </c:pt>
              </c:numCache>
            </c:numRef>
          </c:val>
          <c:extLst>
            <c:ext xmlns:c16="http://schemas.microsoft.com/office/drawing/2014/chart" uri="{C3380CC4-5D6E-409C-BE32-E72D297353CC}">
              <c16:uniqueId val="{00000001-0792-47FD-8CE1-616F7D99CA4B}"/>
            </c:ext>
          </c:extLst>
        </c:ser>
        <c:ser>
          <c:idx val="2"/>
          <c:order val="2"/>
          <c:tx>
            <c:strRef>
              <c:f>'105'!$E$2</c:f>
              <c:strCache>
                <c:ptCount val="1"/>
                <c:pt idx="0">
                  <c:v>Agriculture</c:v>
                </c:pt>
              </c:strCache>
            </c:strRef>
          </c:tx>
          <c:spPr>
            <a:solidFill>
              <a:schemeClr val="accent3"/>
            </a:solidFill>
            <a:ln>
              <a:noFill/>
            </a:ln>
            <a:effectLst/>
          </c:spPr>
          <c:invertIfNegative val="0"/>
          <c:cat>
            <c:multiLvlStrRef>
              <c:f>'105'!$A$3:$B$12</c:f>
              <c:multiLvlStrCache>
                <c:ptCount val="10"/>
                <c:lvl>
                  <c:pt idx="0">
                    <c:v>NT+</c:v>
                  </c:pt>
                  <c:pt idx="1">
                    <c:v>GECO</c:v>
                  </c:pt>
                  <c:pt idx="2">
                    <c:v>NT+</c:v>
                  </c:pt>
                  <c:pt idx="3">
                    <c:v>GECO</c:v>
                  </c:pt>
                  <c:pt idx="4">
                    <c:v>NT+</c:v>
                  </c:pt>
                  <c:pt idx="5">
                    <c:v>GECO</c:v>
                  </c:pt>
                  <c:pt idx="6">
                    <c:v>NT+</c:v>
                  </c:pt>
                  <c:pt idx="7">
                    <c:v>GECO</c:v>
                  </c:pt>
                  <c:pt idx="8">
                    <c:v>NT+</c:v>
                  </c:pt>
                  <c:pt idx="9">
                    <c:v>GECO</c:v>
                  </c:pt>
                </c:lvl>
                <c:lvl>
                  <c:pt idx="0">
                    <c:v>2023</c:v>
                  </c:pt>
                  <c:pt idx="2">
                    <c:v>2030</c:v>
                  </c:pt>
                  <c:pt idx="4">
                    <c:v>2035</c:v>
                  </c:pt>
                  <c:pt idx="6">
                    <c:v>2040</c:v>
                  </c:pt>
                  <c:pt idx="8">
                    <c:v>2050</c:v>
                  </c:pt>
                </c:lvl>
              </c:multiLvlStrCache>
            </c:multiLvlStrRef>
          </c:cat>
          <c:val>
            <c:numRef>
              <c:f>'105'!$E$3:$E$12</c:f>
              <c:numCache>
                <c:formatCode>_-* #,##0_-;\-* #,##0_-;_-* "-"??_-;_-@_-</c:formatCode>
                <c:ptCount val="10"/>
                <c:pt idx="0">
                  <c:v>0</c:v>
                </c:pt>
                <c:pt idx="1">
                  <c:v>0</c:v>
                </c:pt>
                <c:pt idx="2">
                  <c:v>0</c:v>
                </c:pt>
                <c:pt idx="3">
                  <c:v>0</c:v>
                </c:pt>
                <c:pt idx="4">
                  <c:v>5.4547775669521868E-2</c:v>
                </c:pt>
                <c:pt idx="5">
                  <c:v>0</c:v>
                </c:pt>
                <c:pt idx="6">
                  <c:v>7.8272683470998139E-2</c:v>
                </c:pt>
                <c:pt idx="7">
                  <c:v>0</c:v>
                </c:pt>
                <c:pt idx="8">
                  <c:v>1.0413564937136603</c:v>
                </c:pt>
                <c:pt idx="9">
                  <c:v>0</c:v>
                </c:pt>
              </c:numCache>
            </c:numRef>
          </c:val>
          <c:extLst>
            <c:ext xmlns:c16="http://schemas.microsoft.com/office/drawing/2014/chart" uri="{C3380CC4-5D6E-409C-BE32-E72D297353CC}">
              <c16:uniqueId val="{00000002-0792-47FD-8CE1-616F7D99CA4B}"/>
            </c:ext>
          </c:extLst>
        </c:ser>
        <c:ser>
          <c:idx val="3"/>
          <c:order val="3"/>
          <c:tx>
            <c:strRef>
              <c:f>'105'!$F$2</c:f>
              <c:strCache>
                <c:ptCount val="1"/>
                <c:pt idx="0">
                  <c:v>Transport***</c:v>
                </c:pt>
              </c:strCache>
            </c:strRef>
          </c:tx>
          <c:spPr>
            <a:solidFill>
              <a:schemeClr val="accent4"/>
            </a:solidFill>
            <a:ln>
              <a:noFill/>
            </a:ln>
            <a:effectLst/>
          </c:spPr>
          <c:invertIfNegative val="0"/>
          <c:cat>
            <c:multiLvlStrRef>
              <c:f>'105'!$A$3:$B$12</c:f>
              <c:multiLvlStrCache>
                <c:ptCount val="10"/>
                <c:lvl>
                  <c:pt idx="0">
                    <c:v>NT+</c:v>
                  </c:pt>
                  <c:pt idx="1">
                    <c:v>GECO</c:v>
                  </c:pt>
                  <c:pt idx="2">
                    <c:v>NT+</c:v>
                  </c:pt>
                  <c:pt idx="3">
                    <c:v>GECO</c:v>
                  </c:pt>
                  <c:pt idx="4">
                    <c:v>NT+</c:v>
                  </c:pt>
                  <c:pt idx="5">
                    <c:v>GECO</c:v>
                  </c:pt>
                  <c:pt idx="6">
                    <c:v>NT+</c:v>
                  </c:pt>
                  <c:pt idx="7">
                    <c:v>GECO</c:v>
                  </c:pt>
                  <c:pt idx="8">
                    <c:v>NT+</c:v>
                  </c:pt>
                  <c:pt idx="9">
                    <c:v>GECO</c:v>
                  </c:pt>
                </c:lvl>
                <c:lvl>
                  <c:pt idx="0">
                    <c:v>2023</c:v>
                  </c:pt>
                  <c:pt idx="2">
                    <c:v>2030</c:v>
                  </c:pt>
                  <c:pt idx="4">
                    <c:v>2035</c:v>
                  </c:pt>
                  <c:pt idx="6">
                    <c:v>2040</c:v>
                  </c:pt>
                  <c:pt idx="8">
                    <c:v>2050</c:v>
                  </c:pt>
                </c:lvl>
              </c:multiLvlStrCache>
            </c:multiLvlStrRef>
          </c:cat>
          <c:val>
            <c:numRef>
              <c:f>'105'!$F$3:$F$12</c:f>
              <c:numCache>
                <c:formatCode>_-* #,##0_-;\-* #,##0_-;_-* "-"??_-;_-@_-</c:formatCode>
                <c:ptCount val="10"/>
                <c:pt idx="0">
                  <c:v>0</c:v>
                </c:pt>
                <c:pt idx="1">
                  <c:v>0</c:v>
                </c:pt>
                <c:pt idx="2">
                  <c:v>31.372436617663716</c:v>
                </c:pt>
                <c:pt idx="3">
                  <c:v>7.7503065043386012</c:v>
                </c:pt>
                <c:pt idx="4">
                  <c:v>66.543764655036043</c:v>
                </c:pt>
                <c:pt idx="5">
                  <c:v>25.468003064141399</c:v>
                </c:pt>
                <c:pt idx="6">
                  <c:v>94.586005336303515</c:v>
                </c:pt>
                <c:pt idx="7">
                  <c:v>54.846973594804005</c:v>
                </c:pt>
                <c:pt idx="8">
                  <c:v>159.63236129385297</c:v>
                </c:pt>
                <c:pt idx="9">
                  <c:v>234.34593570256601</c:v>
                </c:pt>
              </c:numCache>
            </c:numRef>
          </c:val>
          <c:extLst>
            <c:ext xmlns:c16="http://schemas.microsoft.com/office/drawing/2014/chart" uri="{C3380CC4-5D6E-409C-BE32-E72D297353CC}">
              <c16:uniqueId val="{00000003-0792-47FD-8CE1-616F7D99CA4B}"/>
            </c:ext>
          </c:extLst>
        </c:ser>
        <c:ser>
          <c:idx val="4"/>
          <c:order val="4"/>
          <c:tx>
            <c:strRef>
              <c:f>'105'!$G$2</c:f>
              <c:strCache>
                <c:ptCount val="1"/>
                <c:pt idx="0">
                  <c:v>E-fuels****</c:v>
                </c:pt>
              </c:strCache>
            </c:strRef>
          </c:tx>
          <c:spPr>
            <a:solidFill>
              <a:schemeClr val="accent5"/>
            </a:solidFill>
            <a:ln>
              <a:noFill/>
            </a:ln>
            <a:effectLst/>
          </c:spPr>
          <c:invertIfNegative val="0"/>
          <c:cat>
            <c:multiLvlStrRef>
              <c:f>'105'!$A$3:$B$12</c:f>
              <c:multiLvlStrCache>
                <c:ptCount val="10"/>
                <c:lvl>
                  <c:pt idx="0">
                    <c:v>NT+</c:v>
                  </c:pt>
                  <c:pt idx="1">
                    <c:v>GECO</c:v>
                  </c:pt>
                  <c:pt idx="2">
                    <c:v>NT+</c:v>
                  </c:pt>
                  <c:pt idx="3">
                    <c:v>GECO</c:v>
                  </c:pt>
                  <c:pt idx="4">
                    <c:v>NT+</c:v>
                  </c:pt>
                  <c:pt idx="5">
                    <c:v>GECO</c:v>
                  </c:pt>
                  <c:pt idx="6">
                    <c:v>NT+</c:v>
                  </c:pt>
                  <c:pt idx="7">
                    <c:v>GECO</c:v>
                  </c:pt>
                  <c:pt idx="8">
                    <c:v>NT+</c:v>
                  </c:pt>
                  <c:pt idx="9">
                    <c:v>GECO</c:v>
                  </c:pt>
                </c:lvl>
                <c:lvl>
                  <c:pt idx="0">
                    <c:v>2023</c:v>
                  </c:pt>
                  <c:pt idx="2">
                    <c:v>2030</c:v>
                  </c:pt>
                  <c:pt idx="4">
                    <c:v>2035</c:v>
                  </c:pt>
                  <c:pt idx="6">
                    <c:v>2040</c:v>
                  </c:pt>
                  <c:pt idx="8">
                    <c:v>2050</c:v>
                  </c:pt>
                </c:lvl>
              </c:multiLvlStrCache>
            </c:multiLvlStrRef>
          </c:cat>
          <c:val>
            <c:numRef>
              <c:f>'105'!$G$3:$G$12</c:f>
              <c:numCache>
                <c:formatCode>_-* #,##0_-;\-* #,##0_-;_-* "-"??_-;_-@_-</c:formatCode>
                <c:ptCount val="10"/>
                <c:pt idx="0">
                  <c:v>0</c:v>
                </c:pt>
                <c:pt idx="1">
                  <c:v>0</c:v>
                </c:pt>
                <c:pt idx="2">
                  <c:v>81.084699999999998</c:v>
                </c:pt>
                <c:pt idx="3">
                  <c:v>42.725298525032805</c:v>
                </c:pt>
                <c:pt idx="4">
                  <c:v>213.22166999999999</c:v>
                </c:pt>
                <c:pt idx="5">
                  <c:v>95.533454932277209</c:v>
                </c:pt>
                <c:pt idx="6">
                  <c:v>367.71726999999998</c:v>
                </c:pt>
                <c:pt idx="7">
                  <c:v>131.20516473518401</c:v>
                </c:pt>
                <c:pt idx="8">
                  <c:v>711.61893999999995</c:v>
                </c:pt>
                <c:pt idx="9">
                  <c:v>269.14170843540796</c:v>
                </c:pt>
              </c:numCache>
            </c:numRef>
          </c:val>
          <c:extLst>
            <c:ext xmlns:c16="http://schemas.microsoft.com/office/drawing/2014/chart" uri="{C3380CC4-5D6E-409C-BE32-E72D297353CC}">
              <c16:uniqueId val="{00000004-0792-47FD-8CE1-616F7D99CA4B}"/>
            </c:ext>
          </c:extLst>
        </c:ser>
        <c:dLbls>
          <c:showLegendKey val="0"/>
          <c:showVal val="0"/>
          <c:showCatName val="0"/>
          <c:showSerName val="0"/>
          <c:showPercent val="0"/>
          <c:showBubbleSize val="0"/>
        </c:dLbls>
        <c:gapWidth val="150"/>
        <c:overlap val="100"/>
        <c:axId val="1850968080"/>
        <c:axId val="1850968560"/>
      </c:barChart>
      <c:catAx>
        <c:axId val="1850968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50968560"/>
        <c:crosses val="autoZero"/>
        <c:auto val="1"/>
        <c:lblAlgn val="ctr"/>
        <c:lblOffset val="100"/>
        <c:noMultiLvlLbl val="0"/>
      </c:catAx>
      <c:valAx>
        <c:axId val="1850968560"/>
        <c:scaling>
          <c:orientation val="minMax"/>
        </c:scaling>
        <c:delete val="0"/>
        <c:axPos val="l"/>
        <c:majorGridlines>
          <c:spPr>
            <a:ln w="9525" cap="flat" cmpd="sng" algn="ctr">
              <a:solidFill>
                <a:schemeClr val="tx1">
                  <a:lumMod val="15000"/>
                  <a:lumOff val="85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509680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Benchmark of net installed capacity for electricity generation, NT+ vs GECO, EU27 (GW)</a:t>
            </a:r>
          </a:p>
        </c:rich>
      </c:tx>
      <c:layout>
        <c:manualLayout>
          <c:xMode val="edge"/>
          <c:yMode val="edge"/>
          <c:x val="0.11988558954800518"/>
          <c:y val="1.726263648292196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'106'!$B$5</c:f>
              <c:strCache>
                <c:ptCount val="1"/>
                <c:pt idx="0">
                  <c:v>GECO</c:v>
                </c:pt>
              </c:strCache>
            </c:strRef>
          </c:tx>
          <c:spPr>
            <a:solidFill>
              <a:schemeClr val="accent1"/>
            </a:solidFill>
            <a:ln>
              <a:noFill/>
            </a:ln>
            <a:effectLst/>
          </c:spPr>
          <c:invertIfNegative val="0"/>
          <c:cat>
            <c:multiLvlStrRef>
              <c:f>'106'!$C$3:$N$4</c:f>
              <c:multiLvlStrCache>
                <c:ptCount val="12"/>
                <c:lvl>
                  <c:pt idx="0">
                    <c:v>Fossil fuels</c:v>
                  </c:pt>
                  <c:pt idx="1">
                    <c:v>Nuclear</c:v>
                  </c:pt>
                  <c:pt idx="2">
                    <c:v>Renewables</c:v>
                  </c:pt>
                  <c:pt idx="3">
                    <c:v>Fossil fuels</c:v>
                  </c:pt>
                  <c:pt idx="4">
                    <c:v>Nuclear</c:v>
                  </c:pt>
                  <c:pt idx="5">
                    <c:v>Renewables</c:v>
                  </c:pt>
                  <c:pt idx="6">
                    <c:v>Fossil fuels</c:v>
                  </c:pt>
                  <c:pt idx="7">
                    <c:v>Nuclear</c:v>
                  </c:pt>
                  <c:pt idx="8">
                    <c:v>Renewables</c:v>
                  </c:pt>
                  <c:pt idx="9">
                    <c:v>Fossil fuels</c:v>
                  </c:pt>
                  <c:pt idx="10">
                    <c:v>Nuclear</c:v>
                  </c:pt>
                  <c:pt idx="11">
                    <c:v>Renewables</c:v>
                  </c:pt>
                </c:lvl>
                <c:lvl>
                  <c:pt idx="0">
                    <c:v>2030</c:v>
                  </c:pt>
                  <c:pt idx="3">
                    <c:v>2035</c:v>
                  </c:pt>
                  <c:pt idx="6">
                    <c:v>2040</c:v>
                  </c:pt>
                  <c:pt idx="9">
                    <c:v>2050</c:v>
                  </c:pt>
                </c:lvl>
              </c:multiLvlStrCache>
            </c:multiLvlStrRef>
          </c:cat>
          <c:val>
            <c:numRef>
              <c:f>'106'!$C$5:$N$5</c:f>
              <c:numCache>
                <c:formatCode>0</c:formatCode>
                <c:ptCount val="12"/>
                <c:pt idx="0">
                  <c:v>284.53521635293998</c:v>
                </c:pt>
                <c:pt idx="1">
                  <c:v>98.9435</c:v>
                </c:pt>
                <c:pt idx="2">
                  <c:v>1251.4100000000001</c:v>
                </c:pt>
                <c:pt idx="3">
                  <c:v>320.53039635293999</c:v>
                </c:pt>
                <c:pt idx="4">
                  <c:v>100.57</c:v>
                </c:pt>
                <c:pt idx="5">
                  <c:v>1708.76</c:v>
                </c:pt>
                <c:pt idx="6">
                  <c:v>403.69849835294002</c:v>
                </c:pt>
                <c:pt idx="7">
                  <c:v>99.496200000000002</c:v>
                </c:pt>
                <c:pt idx="8">
                  <c:v>2510.4</c:v>
                </c:pt>
                <c:pt idx="9">
                  <c:v>531.53432635294007</c:v>
                </c:pt>
                <c:pt idx="10">
                  <c:v>66.94189999999999</c:v>
                </c:pt>
                <c:pt idx="11">
                  <c:v>4030.68</c:v>
                </c:pt>
              </c:numCache>
            </c:numRef>
          </c:val>
          <c:extLst>
            <c:ext xmlns:c16="http://schemas.microsoft.com/office/drawing/2014/chart" uri="{C3380CC4-5D6E-409C-BE32-E72D297353CC}">
              <c16:uniqueId val="{00000000-CC3C-4409-B793-D9432E9112F7}"/>
            </c:ext>
          </c:extLst>
        </c:ser>
        <c:ser>
          <c:idx val="1"/>
          <c:order val="1"/>
          <c:tx>
            <c:strRef>
              <c:f>'106'!$B$6</c:f>
              <c:strCache>
                <c:ptCount val="1"/>
                <c:pt idx="0">
                  <c:v>NT+</c:v>
                </c:pt>
              </c:strCache>
            </c:strRef>
          </c:tx>
          <c:spPr>
            <a:solidFill>
              <a:schemeClr val="accent2"/>
            </a:solidFill>
            <a:ln>
              <a:noFill/>
            </a:ln>
            <a:effectLst/>
          </c:spPr>
          <c:invertIfNegative val="0"/>
          <c:cat>
            <c:multiLvlStrRef>
              <c:f>'106'!$C$3:$N$4</c:f>
              <c:multiLvlStrCache>
                <c:ptCount val="12"/>
                <c:lvl>
                  <c:pt idx="0">
                    <c:v>Fossil fuels</c:v>
                  </c:pt>
                  <c:pt idx="1">
                    <c:v>Nuclear</c:v>
                  </c:pt>
                  <c:pt idx="2">
                    <c:v>Renewables</c:v>
                  </c:pt>
                  <c:pt idx="3">
                    <c:v>Fossil fuels</c:v>
                  </c:pt>
                  <c:pt idx="4">
                    <c:v>Nuclear</c:v>
                  </c:pt>
                  <c:pt idx="5">
                    <c:v>Renewables</c:v>
                  </c:pt>
                  <c:pt idx="6">
                    <c:v>Fossil fuels</c:v>
                  </c:pt>
                  <c:pt idx="7">
                    <c:v>Nuclear</c:v>
                  </c:pt>
                  <c:pt idx="8">
                    <c:v>Renewables</c:v>
                  </c:pt>
                  <c:pt idx="9">
                    <c:v>Fossil fuels</c:v>
                  </c:pt>
                  <c:pt idx="10">
                    <c:v>Nuclear</c:v>
                  </c:pt>
                  <c:pt idx="11">
                    <c:v>Renewables</c:v>
                  </c:pt>
                </c:lvl>
                <c:lvl>
                  <c:pt idx="0">
                    <c:v>2030</c:v>
                  </c:pt>
                  <c:pt idx="3">
                    <c:v>2035</c:v>
                  </c:pt>
                  <c:pt idx="6">
                    <c:v>2040</c:v>
                  </c:pt>
                  <c:pt idx="9">
                    <c:v>2050</c:v>
                  </c:pt>
                </c:lvl>
              </c:multiLvlStrCache>
            </c:multiLvlStrRef>
          </c:cat>
          <c:val>
            <c:numRef>
              <c:f>'106'!$C$6:$N$6</c:f>
              <c:numCache>
                <c:formatCode>0</c:formatCode>
                <c:ptCount val="12"/>
                <c:pt idx="0">
                  <c:v>260.28267199999999</c:v>
                </c:pt>
                <c:pt idx="1">
                  <c:v>95.046089999999992</c:v>
                </c:pt>
                <c:pt idx="2">
                  <c:v>1291.6604579999998</c:v>
                </c:pt>
                <c:pt idx="3">
                  <c:v>222.60825799999998</c:v>
                </c:pt>
                <c:pt idx="4">
                  <c:v>97.292989999999989</c:v>
                </c:pt>
                <c:pt idx="5">
                  <c:v>1793.85358</c:v>
                </c:pt>
                <c:pt idx="6">
                  <c:v>153.674161</c:v>
                </c:pt>
                <c:pt idx="7">
                  <c:v>120.112955</c:v>
                </c:pt>
                <c:pt idx="8">
                  <c:v>2257.439386</c:v>
                </c:pt>
                <c:pt idx="9">
                  <c:v>107.321819</c:v>
                </c:pt>
                <c:pt idx="10">
                  <c:v>114.92164399999999</c:v>
                </c:pt>
                <c:pt idx="11">
                  <c:v>2835.9380299999998</c:v>
                </c:pt>
              </c:numCache>
            </c:numRef>
          </c:val>
          <c:extLst>
            <c:ext xmlns:c16="http://schemas.microsoft.com/office/drawing/2014/chart" uri="{C3380CC4-5D6E-409C-BE32-E72D297353CC}">
              <c16:uniqueId val="{00000001-CC3C-4409-B793-D9432E9112F7}"/>
            </c:ext>
          </c:extLst>
        </c:ser>
        <c:dLbls>
          <c:showLegendKey val="0"/>
          <c:showVal val="0"/>
          <c:showCatName val="0"/>
          <c:showSerName val="0"/>
          <c:showPercent val="0"/>
          <c:showBubbleSize val="0"/>
        </c:dLbls>
        <c:gapWidth val="219"/>
        <c:axId val="570421104"/>
        <c:axId val="570405264"/>
      </c:barChart>
      <c:catAx>
        <c:axId val="570421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0405264"/>
        <c:crosses val="autoZero"/>
        <c:auto val="1"/>
        <c:lblAlgn val="ctr"/>
        <c:lblOffset val="100"/>
        <c:noMultiLvlLbl val="0"/>
      </c:catAx>
      <c:valAx>
        <c:axId val="5704052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GW</a:t>
                </a:r>
              </a:p>
            </c:rich>
          </c:tx>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0421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100" b="0" i="0" u="none" strike="noStrike" kern="1200" spc="0" baseline="0">
                <a:solidFill>
                  <a:sysClr val="windowText" lastClr="000000">
                    <a:lumMod val="65000"/>
                    <a:lumOff val="35000"/>
                  </a:sysClr>
                </a:solidFill>
              </a:rPr>
              <a:t>Benchmark of net installed capacity for electricity generation, NT+ vs IA, EU27 (GW)</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'107'!$B$4</c:f>
              <c:strCache>
                <c:ptCount val="1"/>
                <c:pt idx="0">
                  <c:v>NT+</c:v>
                </c:pt>
              </c:strCache>
            </c:strRef>
          </c:tx>
          <c:spPr>
            <a:solidFill>
              <a:schemeClr val="accent1"/>
            </a:solidFill>
            <a:ln>
              <a:noFill/>
            </a:ln>
            <a:effectLst/>
          </c:spPr>
          <c:invertIfNegative val="0"/>
          <c:cat>
            <c:multiLvlStrRef>
              <c:f>'107'!$C$2:$E$3</c:f>
              <c:multiLvlStrCache>
                <c:ptCount val="3"/>
                <c:lvl>
                  <c:pt idx="0">
                    <c:v>Fossil fuels</c:v>
                  </c:pt>
                  <c:pt idx="1">
                    <c:v>Nuclear</c:v>
                  </c:pt>
                  <c:pt idx="2">
                    <c:v>Renewables</c:v>
                  </c:pt>
                </c:lvl>
                <c:lvl>
                  <c:pt idx="0">
                    <c:v>2030</c:v>
                  </c:pt>
                </c:lvl>
              </c:multiLvlStrCache>
            </c:multiLvlStrRef>
          </c:cat>
          <c:val>
            <c:numRef>
              <c:f>'107'!$C$4:$E$4</c:f>
              <c:numCache>
                <c:formatCode>0</c:formatCode>
                <c:ptCount val="3"/>
                <c:pt idx="0">
                  <c:v>260.28267199999999</c:v>
                </c:pt>
                <c:pt idx="1">
                  <c:v>95.046089999999992</c:v>
                </c:pt>
                <c:pt idx="2">
                  <c:v>1291.6604579999998</c:v>
                </c:pt>
              </c:numCache>
            </c:numRef>
          </c:val>
          <c:extLst>
            <c:ext xmlns:c16="http://schemas.microsoft.com/office/drawing/2014/chart" uri="{C3380CC4-5D6E-409C-BE32-E72D297353CC}">
              <c16:uniqueId val="{00000000-E2B8-4034-8D79-B548A8D51D7A}"/>
            </c:ext>
          </c:extLst>
        </c:ser>
        <c:ser>
          <c:idx val="1"/>
          <c:order val="1"/>
          <c:tx>
            <c:strRef>
              <c:f>'107'!$B$5</c:f>
              <c:strCache>
                <c:ptCount val="1"/>
                <c:pt idx="0">
                  <c:v>IA </c:v>
                </c:pt>
              </c:strCache>
            </c:strRef>
          </c:tx>
          <c:spPr>
            <a:solidFill>
              <a:schemeClr val="accent2"/>
            </a:solidFill>
            <a:ln>
              <a:noFill/>
            </a:ln>
            <a:effectLst/>
          </c:spPr>
          <c:invertIfNegative val="0"/>
          <c:cat>
            <c:multiLvlStrRef>
              <c:f>'107'!$C$2:$E$3</c:f>
              <c:multiLvlStrCache>
                <c:ptCount val="3"/>
                <c:lvl>
                  <c:pt idx="0">
                    <c:v>Fossil fuels</c:v>
                  </c:pt>
                  <c:pt idx="1">
                    <c:v>Nuclear</c:v>
                  </c:pt>
                  <c:pt idx="2">
                    <c:v>Renewables</c:v>
                  </c:pt>
                </c:lvl>
                <c:lvl>
                  <c:pt idx="0">
                    <c:v>2030</c:v>
                  </c:pt>
                </c:lvl>
              </c:multiLvlStrCache>
            </c:multiLvlStrRef>
          </c:cat>
          <c:val>
            <c:numRef>
              <c:f>'107'!$C$5:$E$5</c:f>
              <c:numCache>
                <c:formatCode>0</c:formatCode>
                <c:ptCount val="3"/>
                <c:pt idx="0">
                  <c:v>238.47820617530411</c:v>
                </c:pt>
                <c:pt idx="1">
                  <c:v>93.607199999999992</c:v>
                </c:pt>
                <c:pt idx="2">
                  <c:v>1285.2275854796289</c:v>
                </c:pt>
              </c:numCache>
            </c:numRef>
          </c:val>
          <c:extLst>
            <c:ext xmlns:c16="http://schemas.microsoft.com/office/drawing/2014/chart" uri="{C3380CC4-5D6E-409C-BE32-E72D297353CC}">
              <c16:uniqueId val="{00000001-E2B8-4034-8D79-B548A8D51D7A}"/>
            </c:ext>
          </c:extLst>
        </c:ser>
        <c:dLbls>
          <c:showLegendKey val="0"/>
          <c:showVal val="0"/>
          <c:showCatName val="0"/>
          <c:showSerName val="0"/>
          <c:showPercent val="0"/>
          <c:showBubbleSize val="0"/>
        </c:dLbls>
        <c:gapWidth val="219"/>
        <c:overlap val="-27"/>
        <c:axId val="1833095647"/>
        <c:axId val="1833094207"/>
      </c:barChart>
      <c:catAx>
        <c:axId val="18330956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33094207"/>
        <c:crosses val="autoZero"/>
        <c:auto val="1"/>
        <c:lblAlgn val="ctr"/>
        <c:lblOffset val="100"/>
        <c:noMultiLvlLbl val="0"/>
      </c:catAx>
      <c:valAx>
        <c:axId val="183309420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GW</a:t>
                </a:r>
              </a:p>
            </c:rich>
          </c:tx>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3309564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Benchmark of net installed capacity for electricity generation, NT+ vs IA, EU27 (GW)</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'108'!$B$4</c:f>
              <c:strCache>
                <c:ptCount val="1"/>
                <c:pt idx="0">
                  <c:v>NT+</c:v>
                </c:pt>
              </c:strCache>
            </c:strRef>
          </c:tx>
          <c:spPr>
            <a:solidFill>
              <a:schemeClr val="accent1"/>
            </a:solidFill>
            <a:ln>
              <a:noFill/>
            </a:ln>
            <a:effectLst/>
          </c:spPr>
          <c:invertIfNegative val="0"/>
          <c:cat>
            <c:multiLvlStrRef>
              <c:f>'108'!$C$2:$H$3</c:f>
              <c:multiLvlStrCache>
                <c:ptCount val="6"/>
                <c:lvl>
                  <c:pt idx="0">
                    <c:v>Fossil fuels</c:v>
                  </c:pt>
                  <c:pt idx="1">
                    <c:v>Nuclear</c:v>
                  </c:pt>
                  <c:pt idx="2">
                    <c:v>Renewables</c:v>
                  </c:pt>
                  <c:pt idx="3">
                    <c:v>Fossil fuels</c:v>
                  </c:pt>
                  <c:pt idx="4">
                    <c:v>Nuclear</c:v>
                  </c:pt>
                  <c:pt idx="5">
                    <c:v>Renewables</c:v>
                  </c:pt>
                </c:lvl>
                <c:lvl>
                  <c:pt idx="0">
                    <c:v>2040</c:v>
                  </c:pt>
                  <c:pt idx="3">
                    <c:v>2050</c:v>
                  </c:pt>
                </c:lvl>
              </c:multiLvlStrCache>
            </c:multiLvlStrRef>
          </c:cat>
          <c:val>
            <c:numRef>
              <c:f>'108'!$C$4:$H$4</c:f>
              <c:numCache>
                <c:formatCode>0</c:formatCode>
                <c:ptCount val="6"/>
                <c:pt idx="0">
                  <c:v>153.674161</c:v>
                </c:pt>
                <c:pt idx="1">
                  <c:v>120.112955</c:v>
                </c:pt>
                <c:pt idx="2">
                  <c:v>2257.439386</c:v>
                </c:pt>
                <c:pt idx="3">
                  <c:v>107.321819</c:v>
                </c:pt>
                <c:pt idx="4">
                  <c:v>114.92164399999999</c:v>
                </c:pt>
                <c:pt idx="5">
                  <c:v>2835.9380299999998</c:v>
                </c:pt>
              </c:numCache>
            </c:numRef>
          </c:val>
          <c:extLst>
            <c:ext xmlns:c16="http://schemas.microsoft.com/office/drawing/2014/chart" uri="{C3380CC4-5D6E-409C-BE32-E72D297353CC}">
              <c16:uniqueId val="{00000000-4074-48E9-82EE-AD969E0DA3C1}"/>
            </c:ext>
          </c:extLst>
        </c:ser>
        <c:ser>
          <c:idx val="1"/>
          <c:order val="1"/>
          <c:tx>
            <c:strRef>
              <c:f>'108'!$B$5</c:f>
              <c:strCache>
                <c:ptCount val="1"/>
                <c:pt idx="0">
                  <c:v>IA  S1</c:v>
                </c:pt>
              </c:strCache>
            </c:strRef>
          </c:tx>
          <c:spPr>
            <a:solidFill>
              <a:schemeClr val="accent2"/>
            </a:solidFill>
            <a:ln>
              <a:noFill/>
            </a:ln>
            <a:effectLst/>
          </c:spPr>
          <c:invertIfNegative val="0"/>
          <c:cat>
            <c:multiLvlStrRef>
              <c:f>'108'!$C$2:$H$3</c:f>
              <c:multiLvlStrCache>
                <c:ptCount val="6"/>
                <c:lvl>
                  <c:pt idx="0">
                    <c:v>Fossil fuels</c:v>
                  </c:pt>
                  <c:pt idx="1">
                    <c:v>Nuclear</c:v>
                  </c:pt>
                  <c:pt idx="2">
                    <c:v>Renewables</c:v>
                  </c:pt>
                  <c:pt idx="3">
                    <c:v>Fossil fuels</c:v>
                  </c:pt>
                  <c:pt idx="4">
                    <c:v>Nuclear</c:v>
                  </c:pt>
                  <c:pt idx="5">
                    <c:v>Renewables</c:v>
                  </c:pt>
                </c:lvl>
                <c:lvl>
                  <c:pt idx="0">
                    <c:v>2040</c:v>
                  </c:pt>
                  <c:pt idx="3">
                    <c:v>2050</c:v>
                  </c:pt>
                </c:lvl>
              </c:multiLvlStrCache>
            </c:multiLvlStrRef>
          </c:cat>
          <c:val>
            <c:numRef>
              <c:f>'108'!$C$5:$H$5</c:f>
              <c:numCache>
                <c:formatCode>0</c:formatCode>
                <c:ptCount val="6"/>
                <c:pt idx="0">
                  <c:v>171.71186052171629</c:v>
                </c:pt>
                <c:pt idx="1">
                  <c:v>70.649400000000014</c:v>
                </c:pt>
                <c:pt idx="2">
                  <c:v>1939.0904388293779</c:v>
                </c:pt>
                <c:pt idx="3">
                  <c:v>142.70175688871069</c:v>
                </c:pt>
                <c:pt idx="4">
                  <c:v>70.543199999999999</c:v>
                </c:pt>
                <c:pt idx="5">
                  <c:v>3047.6665718938798</c:v>
                </c:pt>
              </c:numCache>
            </c:numRef>
          </c:val>
          <c:extLst>
            <c:ext xmlns:c16="http://schemas.microsoft.com/office/drawing/2014/chart" uri="{C3380CC4-5D6E-409C-BE32-E72D297353CC}">
              <c16:uniqueId val="{00000001-4074-48E9-82EE-AD969E0DA3C1}"/>
            </c:ext>
          </c:extLst>
        </c:ser>
        <c:ser>
          <c:idx val="2"/>
          <c:order val="2"/>
          <c:tx>
            <c:strRef>
              <c:f>'108'!$B$6</c:f>
              <c:strCache>
                <c:ptCount val="1"/>
                <c:pt idx="0">
                  <c:v>IA  S2</c:v>
                </c:pt>
              </c:strCache>
            </c:strRef>
          </c:tx>
          <c:spPr>
            <a:solidFill>
              <a:schemeClr val="accent3"/>
            </a:solidFill>
            <a:ln>
              <a:noFill/>
            </a:ln>
            <a:effectLst/>
          </c:spPr>
          <c:invertIfNegative val="0"/>
          <c:cat>
            <c:multiLvlStrRef>
              <c:f>'108'!$C$2:$H$3</c:f>
              <c:multiLvlStrCache>
                <c:ptCount val="6"/>
                <c:lvl>
                  <c:pt idx="0">
                    <c:v>Fossil fuels</c:v>
                  </c:pt>
                  <c:pt idx="1">
                    <c:v>Nuclear</c:v>
                  </c:pt>
                  <c:pt idx="2">
                    <c:v>Renewables</c:v>
                  </c:pt>
                  <c:pt idx="3">
                    <c:v>Fossil fuels</c:v>
                  </c:pt>
                  <c:pt idx="4">
                    <c:v>Nuclear</c:v>
                  </c:pt>
                  <c:pt idx="5">
                    <c:v>Renewables</c:v>
                  </c:pt>
                </c:lvl>
                <c:lvl>
                  <c:pt idx="0">
                    <c:v>2040</c:v>
                  </c:pt>
                  <c:pt idx="3">
                    <c:v>2050</c:v>
                  </c:pt>
                </c:lvl>
              </c:multiLvlStrCache>
            </c:multiLvlStrRef>
          </c:cat>
          <c:val>
            <c:numRef>
              <c:f>'108'!$C$6:$H$6</c:f>
              <c:numCache>
                <c:formatCode>0</c:formatCode>
                <c:ptCount val="6"/>
                <c:pt idx="0">
                  <c:v>163.84159823228941</c:v>
                </c:pt>
                <c:pt idx="1">
                  <c:v>70.649400000000014</c:v>
                </c:pt>
                <c:pt idx="2">
                  <c:v>2142.35733187198</c:v>
                </c:pt>
                <c:pt idx="3">
                  <c:v>143.71510168653569</c:v>
                </c:pt>
                <c:pt idx="4">
                  <c:v>70.543199999999999</c:v>
                </c:pt>
                <c:pt idx="5">
                  <c:v>3042.1857051307102</c:v>
                </c:pt>
              </c:numCache>
            </c:numRef>
          </c:val>
          <c:extLst>
            <c:ext xmlns:c16="http://schemas.microsoft.com/office/drawing/2014/chart" uri="{C3380CC4-5D6E-409C-BE32-E72D297353CC}">
              <c16:uniqueId val="{00000002-4074-48E9-82EE-AD969E0DA3C1}"/>
            </c:ext>
          </c:extLst>
        </c:ser>
        <c:ser>
          <c:idx val="3"/>
          <c:order val="3"/>
          <c:tx>
            <c:strRef>
              <c:f>'108'!$B$7</c:f>
              <c:strCache>
                <c:ptCount val="1"/>
                <c:pt idx="0">
                  <c:v>IA  S3</c:v>
                </c:pt>
              </c:strCache>
            </c:strRef>
          </c:tx>
          <c:spPr>
            <a:solidFill>
              <a:schemeClr val="accent4"/>
            </a:solidFill>
            <a:ln>
              <a:noFill/>
            </a:ln>
            <a:effectLst/>
          </c:spPr>
          <c:invertIfNegative val="0"/>
          <c:cat>
            <c:multiLvlStrRef>
              <c:f>'108'!$C$2:$H$3</c:f>
              <c:multiLvlStrCache>
                <c:ptCount val="6"/>
                <c:lvl>
                  <c:pt idx="0">
                    <c:v>Fossil fuels</c:v>
                  </c:pt>
                  <c:pt idx="1">
                    <c:v>Nuclear</c:v>
                  </c:pt>
                  <c:pt idx="2">
                    <c:v>Renewables</c:v>
                  </c:pt>
                  <c:pt idx="3">
                    <c:v>Fossil fuels</c:v>
                  </c:pt>
                  <c:pt idx="4">
                    <c:v>Nuclear</c:v>
                  </c:pt>
                  <c:pt idx="5">
                    <c:v>Renewables</c:v>
                  </c:pt>
                </c:lvl>
                <c:lvl>
                  <c:pt idx="0">
                    <c:v>2040</c:v>
                  </c:pt>
                  <c:pt idx="3">
                    <c:v>2050</c:v>
                  </c:pt>
                </c:lvl>
              </c:multiLvlStrCache>
            </c:multiLvlStrRef>
          </c:cat>
          <c:val>
            <c:numRef>
              <c:f>'108'!$C$7:$H$7</c:f>
              <c:numCache>
                <c:formatCode>0</c:formatCode>
                <c:ptCount val="6"/>
                <c:pt idx="0">
                  <c:v>156.41479784205791</c:v>
                </c:pt>
                <c:pt idx="1">
                  <c:v>70.649400000000014</c:v>
                </c:pt>
                <c:pt idx="2">
                  <c:v>2297.8542870393708</c:v>
                </c:pt>
                <c:pt idx="3">
                  <c:v>141.9440526330313</c:v>
                </c:pt>
                <c:pt idx="4">
                  <c:v>70.543199999999999</c:v>
                </c:pt>
                <c:pt idx="5">
                  <c:v>3026.6318146007961</c:v>
                </c:pt>
              </c:numCache>
            </c:numRef>
          </c:val>
          <c:extLst>
            <c:ext xmlns:c16="http://schemas.microsoft.com/office/drawing/2014/chart" uri="{C3380CC4-5D6E-409C-BE32-E72D297353CC}">
              <c16:uniqueId val="{00000003-4074-48E9-82EE-AD969E0DA3C1}"/>
            </c:ext>
          </c:extLst>
        </c:ser>
        <c:ser>
          <c:idx val="4"/>
          <c:order val="4"/>
          <c:tx>
            <c:strRef>
              <c:f>'108'!$B$8</c:f>
              <c:strCache>
                <c:ptCount val="1"/>
                <c:pt idx="0">
                  <c:v>IA  LIFE</c:v>
                </c:pt>
              </c:strCache>
            </c:strRef>
          </c:tx>
          <c:spPr>
            <a:solidFill>
              <a:schemeClr val="accent5"/>
            </a:solidFill>
            <a:ln>
              <a:noFill/>
            </a:ln>
            <a:effectLst/>
          </c:spPr>
          <c:invertIfNegative val="0"/>
          <c:cat>
            <c:multiLvlStrRef>
              <c:f>'108'!$C$2:$H$3</c:f>
              <c:multiLvlStrCache>
                <c:ptCount val="6"/>
                <c:lvl>
                  <c:pt idx="0">
                    <c:v>Fossil fuels</c:v>
                  </c:pt>
                  <c:pt idx="1">
                    <c:v>Nuclear</c:v>
                  </c:pt>
                  <c:pt idx="2">
                    <c:v>Renewables</c:v>
                  </c:pt>
                  <c:pt idx="3">
                    <c:v>Fossil fuels</c:v>
                  </c:pt>
                  <c:pt idx="4">
                    <c:v>Nuclear</c:v>
                  </c:pt>
                  <c:pt idx="5">
                    <c:v>Renewables</c:v>
                  </c:pt>
                </c:lvl>
                <c:lvl>
                  <c:pt idx="0">
                    <c:v>2040</c:v>
                  </c:pt>
                  <c:pt idx="3">
                    <c:v>2050</c:v>
                  </c:pt>
                </c:lvl>
              </c:multiLvlStrCache>
            </c:multiLvlStrRef>
          </c:cat>
          <c:val>
            <c:numRef>
              <c:f>'108'!$C$8:$H$8</c:f>
              <c:numCache>
                <c:formatCode>0</c:formatCode>
                <c:ptCount val="6"/>
                <c:pt idx="0">
                  <c:v>157.40506163285369</c:v>
                </c:pt>
                <c:pt idx="1">
                  <c:v>70.649500000000003</c:v>
                </c:pt>
                <c:pt idx="2">
                  <c:v>2100.3897036259041</c:v>
                </c:pt>
                <c:pt idx="3">
                  <c:v>143.25184979052639</c:v>
                </c:pt>
                <c:pt idx="4">
                  <c:v>70.543300000000002</c:v>
                </c:pt>
                <c:pt idx="5">
                  <c:v>2762.838560780649</c:v>
                </c:pt>
              </c:numCache>
            </c:numRef>
          </c:val>
          <c:extLst>
            <c:ext xmlns:c16="http://schemas.microsoft.com/office/drawing/2014/chart" uri="{C3380CC4-5D6E-409C-BE32-E72D297353CC}">
              <c16:uniqueId val="{00000004-4074-48E9-82EE-AD969E0DA3C1}"/>
            </c:ext>
          </c:extLst>
        </c:ser>
        <c:dLbls>
          <c:showLegendKey val="0"/>
          <c:showVal val="0"/>
          <c:showCatName val="0"/>
          <c:showSerName val="0"/>
          <c:showPercent val="0"/>
          <c:showBubbleSize val="0"/>
        </c:dLbls>
        <c:gapWidth val="219"/>
        <c:overlap val="-27"/>
        <c:axId val="1226859935"/>
        <c:axId val="1226859455"/>
      </c:barChart>
      <c:catAx>
        <c:axId val="12268599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26859455"/>
        <c:crosses val="autoZero"/>
        <c:auto val="1"/>
        <c:lblAlgn val="ctr"/>
        <c:lblOffset val="100"/>
        <c:noMultiLvlLbl val="0"/>
      </c:catAx>
      <c:valAx>
        <c:axId val="122685945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sz="1000" b="0" i="0" u="none" strike="noStrike" kern="1200" baseline="0">
                    <a:solidFill>
                      <a:sysClr val="windowText" lastClr="000000">
                        <a:lumMod val="65000"/>
                        <a:lumOff val="35000"/>
                      </a:sysClr>
                    </a:solidFill>
                  </a:rPr>
                  <a:t>GW</a:t>
                </a:r>
                <a:endParaRPr lang="en-GB"/>
              </a:p>
            </c:rich>
          </c:tx>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268599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nl-NL"/>
              <a:t>Industrial demand by carrier, EU27 (TWh)</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'13'!$B$6</c:f>
              <c:strCache>
                <c:ptCount val="1"/>
                <c:pt idx="0">
                  <c:v>Ammonia</c:v>
                </c:pt>
              </c:strCache>
            </c:strRef>
          </c:tx>
          <c:spPr>
            <a:solidFill>
              <a:schemeClr val="accent1"/>
            </a:solidFill>
            <a:ln>
              <a:noFill/>
            </a:ln>
            <a:effectLst/>
          </c:spPr>
          <c:invertIfNegative val="0"/>
          <c:cat>
            <c:multiLvlStrRef>
              <c:f>'13'!$C$4:$H$5</c:f>
              <c:multiLvlStrCache>
                <c:ptCount val="6"/>
                <c:lvl>
                  <c:pt idx="0">
                    <c:v>2019</c:v>
                  </c:pt>
                  <c:pt idx="1">
                    <c:v>2023</c:v>
                  </c:pt>
                  <c:pt idx="2">
                    <c:v>2030</c:v>
                  </c:pt>
                  <c:pt idx="3">
                    <c:v>2035</c:v>
                  </c:pt>
                  <c:pt idx="4">
                    <c:v>2040</c:v>
                  </c:pt>
                  <c:pt idx="5">
                    <c:v>2050</c:v>
                  </c:pt>
                </c:lvl>
                <c:lvl>
                  <c:pt idx="0">
                    <c:v>Ref.</c:v>
                  </c:pt>
                  <c:pt idx="2">
                    <c:v>NT</c:v>
                  </c:pt>
                </c:lvl>
              </c:multiLvlStrCache>
            </c:multiLvlStrRef>
          </c:cat>
          <c:val>
            <c:numRef>
              <c:f>'13'!$C$6:$H$6</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7E5A-4FEC-A048-CC5EBB995DB0}"/>
            </c:ext>
          </c:extLst>
        </c:ser>
        <c:ser>
          <c:idx val="1"/>
          <c:order val="1"/>
          <c:tx>
            <c:strRef>
              <c:f>'13'!$B$7</c:f>
              <c:strCache>
                <c:ptCount val="1"/>
                <c:pt idx="0">
                  <c:v>Biomass</c:v>
                </c:pt>
              </c:strCache>
            </c:strRef>
          </c:tx>
          <c:spPr>
            <a:solidFill>
              <a:schemeClr val="accent2"/>
            </a:solidFill>
            <a:ln>
              <a:noFill/>
            </a:ln>
            <a:effectLst/>
          </c:spPr>
          <c:invertIfNegative val="0"/>
          <c:cat>
            <c:multiLvlStrRef>
              <c:f>'13'!$C$4:$H$5</c:f>
              <c:multiLvlStrCache>
                <c:ptCount val="6"/>
                <c:lvl>
                  <c:pt idx="0">
                    <c:v>2019</c:v>
                  </c:pt>
                  <c:pt idx="1">
                    <c:v>2023</c:v>
                  </c:pt>
                  <c:pt idx="2">
                    <c:v>2030</c:v>
                  </c:pt>
                  <c:pt idx="3">
                    <c:v>2035</c:v>
                  </c:pt>
                  <c:pt idx="4">
                    <c:v>2040</c:v>
                  </c:pt>
                  <c:pt idx="5">
                    <c:v>2050</c:v>
                  </c:pt>
                </c:lvl>
                <c:lvl>
                  <c:pt idx="0">
                    <c:v>Ref.</c:v>
                  </c:pt>
                  <c:pt idx="2">
                    <c:v>NT</c:v>
                  </c:pt>
                </c:lvl>
              </c:multiLvlStrCache>
            </c:multiLvlStrRef>
          </c:cat>
          <c:val>
            <c:numRef>
              <c:f>'13'!$C$7:$H$7</c:f>
              <c:numCache>
                <c:formatCode>General</c:formatCode>
                <c:ptCount val="6"/>
                <c:pt idx="0">
                  <c:v>245.10869475883737</c:v>
                </c:pt>
                <c:pt idx="1">
                  <c:v>257.46129981000007</c:v>
                </c:pt>
                <c:pt idx="2">
                  <c:v>260.62005697413235</c:v>
                </c:pt>
                <c:pt idx="3">
                  <c:v>233.27586434992728</c:v>
                </c:pt>
                <c:pt idx="4">
                  <c:v>236.85370790476554</c:v>
                </c:pt>
                <c:pt idx="5">
                  <c:v>257.98263082877986</c:v>
                </c:pt>
              </c:numCache>
            </c:numRef>
          </c:val>
          <c:extLst>
            <c:ext xmlns:c16="http://schemas.microsoft.com/office/drawing/2014/chart" uri="{C3380CC4-5D6E-409C-BE32-E72D297353CC}">
              <c16:uniqueId val="{00000001-7E5A-4FEC-A048-CC5EBB995DB0}"/>
            </c:ext>
          </c:extLst>
        </c:ser>
        <c:ser>
          <c:idx val="2"/>
          <c:order val="2"/>
          <c:tx>
            <c:strRef>
              <c:f>'13'!$B$8</c:f>
              <c:strCache>
                <c:ptCount val="1"/>
                <c:pt idx="0">
                  <c:v>Electricity</c:v>
                </c:pt>
              </c:strCache>
            </c:strRef>
          </c:tx>
          <c:spPr>
            <a:solidFill>
              <a:schemeClr val="accent3"/>
            </a:solidFill>
            <a:ln>
              <a:noFill/>
            </a:ln>
            <a:effectLst/>
          </c:spPr>
          <c:invertIfNegative val="0"/>
          <c:cat>
            <c:multiLvlStrRef>
              <c:f>'13'!$C$4:$H$5</c:f>
              <c:multiLvlStrCache>
                <c:ptCount val="6"/>
                <c:lvl>
                  <c:pt idx="0">
                    <c:v>2019</c:v>
                  </c:pt>
                  <c:pt idx="1">
                    <c:v>2023</c:v>
                  </c:pt>
                  <c:pt idx="2">
                    <c:v>2030</c:v>
                  </c:pt>
                  <c:pt idx="3">
                    <c:v>2035</c:v>
                  </c:pt>
                  <c:pt idx="4">
                    <c:v>2040</c:v>
                  </c:pt>
                  <c:pt idx="5">
                    <c:v>2050</c:v>
                  </c:pt>
                </c:lvl>
                <c:lvl>
                  <c:pt idx="0">
                    <c:v>Ref.</c:v>
                  </c:pt>
                  <c:pt idx="2">
                    <c:v>NT</c:v>
                  </c:pt>
                </c:lvl>
              </c:multiLvlStrCache>
            </c:multiLvlStrRef>
          </c:cat>
          <c:val>
            <c:numRef>
              <c:f>'13'!$C$8:$H$8</c:f>
              <c:numCache>
                <c:formatCode>General</c:formatCode>
                <c:ptCount val="6"/>
                <c:pt idx="0">
                  <c:v>976.82371023110966</c:v>
                </c:pt>
                <c:pt idx="1">
                  <c:v>853.13339683999993</c:v>
                </c:pt>
                <c:pt idx="2">
                  <c:v>1024.5883394695943</c:v>
                </c:pt>
                <c:pt idx="3">
                  <c:v>1096.7317584470609</c:v>
                </c:pt>
                <c:pt idx="4">
                  <c:v>1201.3089868486604</c:v>
                </c:pt>
                <c:pt idx="5">
                  <c:v>1316.8538550636104</c:v>
                </c:pt>
              </c:numCache>
            </c:numRef>
          </c:val>
          <c:extLst>
            <c:ext xmlns:c16="http://schemas.microsoft.com/office/drawing/2014/chart" uri="{C3380CC4-5D6E-409C-BE32-E72D297353CC}">
              <c16:uniqueId val="{00000002-7E5A-4FEC-A048-CC5EBB995DB0}"/>
            </c:ext>
          </c:extLst>
        </c:ser>
        <c:ser>
          <c:idx val="3"/>
          <c:order val="3"/>
          <c:tx>
            <c:strRef>
              <c:f>'13'!$B$9</c:f>
              <c:strCache>
                <c:ptCount val="1"/>
                <c:pt idx="0">
                  <c:v>Heat</c:v>
                </c:pt>
              </c:strCache>
            </c:strRef>
          </c:tx>
          <c:spPr>
            <a:solidFill>
              <a:schemeClr val="accent4"/>
            </a:solidFill>
            <a:ln>
              <a:noFill/>
            </a:ln>
            <a:effectLst/>
          </c:spPr>
          <c:invertIfNegative val="0"/>
          <c:cat>
            <c:multiLvlStrRef>
              <c:f>'13'!$C$4:$H$5</c:f>
              <c:multiLvlStrCache>
                <c:ptCount val="6"/>
                <c:lvl>
                  <c:pt idx="0">
                    <c:v>2019</c:v>
                  </c:pt>
                  <c:pt idx="1">
                    <c:v>2023</c:v>
                  </c:pt>
                  <c:pt idx="2">
                    <c:v>2030</c:v>
                  </c:pt>
                  <c:pt idx="3">
                    <c:v>2035</c:v>
                  </c:pt>
                  <c:pt idx="4">
                    <c:v>2040</c:v>
                  </c:pt>
                  <c:pt idx="5">
                    <c:v>2050</c:v>
                  </c:pt>
                </c:lvl>
                <c:lvl>
                  <c:pt idx="0">
                    <c:v>Ref.</c:v>
                  </c:pt>
                  <c:pt idx="2">
                    <c:v>NT</c:v>
                  </c:pt>
                </c:lvl>
              </c:multiLvlStrCache>
            </c:multiLvlStrRef>
          </c:cat>
          <c:val>
            <c:numRef>
              <c:f>'13'!$C$9:$H$9</c:f>
              <c:numCache>
                <c:formatCode>General</c:formatCode>
                <c:ptCount val="6"/>
                <c:pt idx="0">
                  <c:v>265.02797967596223</c:v>
                </c:pt>
                <c:pt idx="1">
                  <c:v>149.70098784000001</c:v>
                </c:pt>
                <c:pt idx="2">
                  <c:v>160.30680684936914</c:v>
                </c:pt>
                <c:pt idx="3">
                  <c:v>160.27935377615498</c:v>
                </c:pt>
                <c:pt idx="4">
                  <c:v>153.95636313579848</c:v>
                </c:pt>
                <c:pt idx="5">
                  <c:v>169.01290052273748</c:v>
                </c:pt>
              </c:numCache>
            </c:numRef>
          </c:val>
          <c:extLst>
            <c:ext xmlns:c16="http://schemas.microsoft.com/office/drawing/2014/chart" uri="{C3380CC4-5D6E-409C-BE32-E72D297353CC}">
              <c16:uniqueId val="{00000003-7E5A-4FEC-A048-CC5EBB995DB0}"/>
            </c:ext>
          </c:extLst>
        </c:ser>
        <c:ser>
          <c:idx val="4"/>
          <c:order val="4"/>
          <c:tx>
            <c:strRef>
              <c:f>'13'!$B$10</c:f>
              <c:strCache>
                <c:ptCount val="1"/>
                <c:pt idx="0">
                  <c:v>Hydrogen</c:v>
                </c:pt>
              </c:strCache>
            </c:strRef>
          </c:tx>
          <c:spPr>
            <a:solidFill>
              <a:schemeClr val="accent5"/>
            </a:solidFill>
            <a:ln>
              <a:noFill/>
            </a:ln>
            <a:effectLst/>
          </c:spPr>
          <c:invertIfNegative val="0"/>
          <c:cat>
            <c:multiLvlStrRef>
              <c:f>'13'!$C$4:$H$5</c:f>
              <c:multiLvlStrCache>
                <c:ptCount val="6"/>
                <c:lvl>
                  <c:pt idx="0">
                    <c:v>2019</c:v>
                  </c:pt>
                  <c:pt idx="1">
                    <c:v>2023</c:v>
                  </c:pt>
                  <c:pt idx="2">
                    <c:v>2030</c:v>
                  </c:pt>
                  <c:pt idx="3">
                    <c:v>2035</c:v>
                  </c:pt>
                  <c:pt idx="4">
                    <c:v>2040</c:v>
                  </c:pt>
                  <c:pt idx="5">
                    <c:v>2050</c:v>
                  </c:pt>
                </c:lvl>
                <c:lvl>
                  <c:pt idx="0">
                    <c:v>Ref.</c:v>
                  </c:pt>
                  <c:pt idx="2">
                    <c:v>NT</c:v>
                  </c:pt>
                </c:lvl>
              </c:multiLvlStrCache>
            </c:multiLvlStrRef>
          </c:cat>
          <c:val>
            <c:numRef>
              <c:f>'13'!$C$10:$H$10</c:f>
              <c:numCache>
                <c:formatCode>General</c:formatCode>
                <c:ptCount val="6"/>
                <c:pt idx="0">
                  <c:v>0</c:v>
                </c:pt>
                <c:pt idx="1">
                  <c:v>0</c:v>
                </c:pt>
                <c:pt idx="2">
                  <c:v>57.646994312506635</c:v>
                </c:pt>
                <c:pt idx="3">
                  <c:v>157.85500588129469</c:v>
                </c:pt>
                <c:pt idx="4">
                  <c:v>275.35218823338784</c:v>
                </c:pt>
                <c:pt idx="5">
                  <c:v>407.41210179694627</c:v>
                </c:pt>
              </c:numCache>
            </c:numRef>
          </c:val>
          <c:extLst>
            <c:ext xmlns:c16="http://schemas.microsoft.com/office/drawing/2014/chart" uri="{C3380CC4-5D6E-409C-BE32-E72D297353CC}">
              <c16:uniqueId val="{00000004-7E5A-4FEC-A048-CC5EBB995DB0}"/>
            </c:ext>
          </c:extLst>
        </c:ser>
        <c:ser>
          <c:idx val="5"/>
          <c:order val="5"/>
          <c:tx>
            <c:strRef>
              <c:f>'13'!$B$11</c:f>
              <c:strCache>
                <c:ptCount val="1"/>
                <c:pt idx="0">
                  <c:v>Liquids</c:v>
                </c:pt>
              </c:strCache>
            </c:strRef>
          </c:tx>
          <c:spPr>
            <a:solidFill>
              <a:schemeClr val="accent6"/>
            </a:solidFill>
            <a:ln>
              <a:noFill/>
            </a:ln>
            <a:effectLst/>
          </c:spPr>
          <c:invertIfNegative val="0"/>
          <c:cat>
            <c:multiLvlStrRef>
              <c:f>'13'!$C$4:$H$5</c:f>
              <c:multiLvlStrCache>
                <c:ptCount val="6"/>
                <c:lvl>
                  <c:pt idx="0">
                    <c:v>2019</c:v>
                  </c:pt>
                  <c:pt idx="1">
                    <c:v>2023</c:v>
                  </c:pt>
                  <c:pt idx="2">
                    <c:v>2030</c:v>
                  </c:pt>
                  <c:pt idx="3">
                    <c:v>2035</c:v>
                  </c:pt>
                  <c:pt idx="4">
                    <c:v>2040</c:v>
                  </c:pt>
                  <c:pt idx="5">
                    <c:v>2050</c:v>
                  </c:pt>
                </c:lvl>
                <c:lvl>
                  <c:pt idx="0">
                    <c:v>Ref.</c:v>
                  </c:pt>
                  <c:pt idx="2">
                    <c:v>NT</c:v>
                  </c:pt>
                </c:lvl>
              </c:multiLvlStrCache>
            </c:multiLvlStrRef>
          </c:cat>
          <c:val>
            <c:numRef>
              <c:f>'13'!$C$11:$H$11</c:f>
              <c:numCache>
                <c:formatCode>General</c:formatCode>
                <c:ptCount val="6"/>
                <c:pt idx="0">
                  <c:v>281.2653735714029</c:v>
                </c:pt>
                <c:pt idx="1">
                  <c:v>296.69375573000002</c:v>
                </c:pt>
                <c:pt idx="2">
                  <c:v>152.7528085134484</c:v>
                </c:pt>
                <c:pt idx="3">
                  <c:v>114.87758268891133</c:v>
                </c:pt>
                <c:pt idx="4">
                  <c:v>87.83657303486892</c:v>
                </c:pt>
                <c:pt idx="5">
                  <c:v>29.07547728286394</c:v>
                </c:pt>
              </c:numCache>
            </c:numRef>
          </c:val>
          <c:extLst>
            <c:ext xmlns:c16="http://schemas.microsoft.com/office/drawing/2014/chart" uri="{C3380CC4-5D6E-409C-BE32-E72D297353CC}">
              <c16:uniqueId val="{00000005-7E5A-4FEC-A048-CC5EBB995DB0}"/>
            </c:ext>
          </c:extLst>
        </c:ser>
        <c:ser>
          <c:idx val="6"/>
          <c:order val="6"/>
          <c:tx>
            <c:strRef>
              <c:f>'13'!$B$12</c:f>
              <c:strCache>
                <c:ptCount val="1"/>
                <c:pt idx="0">
                  <c:v>Methane</c:v>
                </c:pt>
              </c:strCache>
            </c:strRef>
          </c:tx>
          <c:spPr>
            <a:solidFill>
              <a:schemeClr val="accent1">
                <a:lumMod val="60000"/>
              </a:schemeClr>
            </a:solidFill>
            <a:ln>
              <a:noFill/>
            </a:ln>
            <a:effectLst/>
          </c:spPr>
          <c:invertIfNegative val="0"/>
          <c:cat>
            <c:multiLvlStrRef>
              <c:f>'13'!$C$4:$H$5</c:f>
              <c:multiLvlStrCache>
                <c:ptCount val="6"/>
                <c:lvl>
                  <c:pt idx="0">
                    <c:v>2019</c:v>
                  </c:pt>
                  <c:pt idx="1">
                    <c:v>2023</c:v>
                  </c:pt>
                  <c:pt idx="2">
                    <c:v>2030</c:v>
                  </c:pt>
                  <c:pt idx="3">
                    <c:v>2035</c:v>
                  </c:pt>
                  <c:pt idx="4">
                    <c:v>2040</c:v>
                  </c:pt>
                  <c:pt idx="5">
                    <c:v>2050</c:v>
                  </c:pt>
                </c:lvl>
                <c:lvl>
                  <c:pt idx="0">
                    <c:v>Ref.</c:v>
                  </c:pt>
                  <c:pt idx="2">
                    <c:v>NT</c:v>
                  </c:pt>
                </c:lvl>
              </c:multiLvlStrCache>
            </c:multiLvlStrRef>
          </c:cat>
          <c:val>
            <c:numRef>
              <c:f>'13'!$C$12:$H$12</c:f>
              <c:numCache>
                <c:formatCode>General</c:formatCode>
                <c:ptCount val="6"/>
                <c:pt idx="0">
                  <c:v>920.84490661879022</c:v>
                </c:pt>
                <c:pt idx="1">
                  <c:v>827.10220044000016</c:v>
                </c:pt>
                <c:pt idx="2">
                  <c:v>742.6377880636586</c:v>
                </c:pt>
                <c:pt idx="3">
                  <c:v>635.12024149282274</c:v>
                </c:pt>
                <c:pt idx="4">
                  <c:v>508.54877584673176</c:v>
                </c:pt>
                <c:pt idx="5">
                  <c:v>346.16059890638473</c:v>
                </c:pt>
              </c:numCache>
            </c:numRef>
          </c:val>
          <c:extLst>
            <c:ext xmlns:c16="http://schemas.microsoft.com/office/drawing/2014/chart" uri="{C3380CC4-5D6E-409C-BE32-E72D297353CC}">
              <c16:uniqueId val="{00000006-7E5A-4FEC-A048-CC5EBB995DB0}"/>
            </c:ext>
          </c:extLst>
        </c:ser>
        <c:ser>
          <c:idx val="7"/>
          <c:order val="7"/>
          <c:tx>
            <c:strRef>
              <c:f>'13'!$B$13</c:f>
              <c:strCache>
                <c:ptCount val="1"/>
                <c:pt idx="0">
                  <c:v>Others</c:v>
                </c:pt>
              </c:strCache>
            </c:strRef>
          </c:tx>
          <c:spPr>
            <a:solidFill>
              <a:schemeClr val="accent2">
                <a:lumMod val="60000"/>
              </a:schemeClr>
            </a:solidFill>
            <a:ln>
              <a:noFill/>
            </a:ln>
            <a:effectLst/>
          </c:spPr>
          <c:invertIfNegative val="0"/>
          <c:cat>
            <c:multiLvlStrRef>
              <c:f>'13'!$C$4:$H$5</c:f>
              <c:multiLvlStrCache>
                <c:ptCount val="6"/>
                <c:lvl>
                  <c:pt idx="0">
                    <c:v>2019</c:v>
                  </c:pt>
                  <c:pt idx="1">
                    <c:v>2023</c:v>
                  </c:pt>
                  <c:pt idx="2">
                    <c:v>2030</c:v>
                  </c:pt>
                  <c:pt idx="3">
                    <c:v>2035</c:v>
                  </c:pt>
                  <c:pt idx="4">
                    <c:v>2040</c:v>
                  </c:pt>
                  <c:pt idx="5">
                    <c:v>2050</c:v>
                  </c:pt>
                </c:lvl>
                <c:lvl>
                  <c:pt idx="0">
                    <c:v>Ref.</c:v>
                  </c:pt>
                  <c:pt idx="2">
                    <c:v>NT</c:v>
                  </c:pt>
                </c:lvl>
              </c:multiLvlStrCache>
            </c:multiLvlStrRef>
          </c:cat>
          <c:val>
            <c:numRef>
              <c:f>'13'!$C$13:$H$13</c:f>
              <c:numCache>
                <c:formatCode>General</c:formatCode>
                <c:ptCount val="6"/>
                <c:pt idx="0">
                  <c:v>0</c:v>
                </c:pt>
                <c:pt idx="1">
                  <c:v>0.29712324000000007</c:v>
                </c:pt>
                <c:pt idx="2">
                  <c:v>0</c:v>
                </c:pt>
                <c:pt idx="3">
                  <c:v>0</c:v>
                </c:pt>
                <c:pt idx="4">
                  <c:v>0</c:v>
                </c:pt>
                <c:pt idx="5">
                  <c:v>0</c:v>
                </c:pt>
              </c:numCache>
            </c:numRef>
          </c:val>
          <c:extLst>
            <c:ext xmlns:c16="http://schemas.microsoft.com/office/drawing/2014/chart" uri="{C3380CC4-5D6E-409C-BE32-E72D297353CC}">
              <c16:uniqueId val="{00000007-7E5A-4FEC-A048-CC5EBB995DB0}"/>
            </c:ext>
          </c:extLst>
        </c:ser>
        <c:ser>
          <c:idx val="8"/>
          <c:order val="8"/>
          <c:tx>
            <c:strRef>
              <c:f>'13'!$B$14</c:f>
              <c:strCache>
                <c:ptCount val="1"/>
                <c:pt idx="0">
                  <c:v>Solids</c:v>
                </c:pt>
              </c:strCache>
            </c:strRef>
          </c:tx>
          <c:spPr>
            <a:solidFill>
              <a:schemeClr val="accent3">
                <a:lumMod val="60000"/>
              </a:schemeClr>
            </a:solidFill>
            <a:ln>
              <a:noFill/>
            </a:ln>
            <a:effectLst/>
          </c:spPr>
          <c:invertIfNegative val="0"/>
          <c:cat>
            <c:multiLvlStrRef>
              <c:f>'13'!$C$4:$H$5</c:f>
              <c:multiLvlStrCache>
                <c:ptCount val="6"/>
                <c:lvl>
                  <c:pt idx="0">
                    <c:v>2019</c:v>
                  </c:pt>
                  <c:pt idx="1">
                    <c:v>2023</c:v>
                  </c:pt>
                  <c:pt idx="2">
                    <c:v>2030</c:v>
                  </c:pt>
                  <c:pt idx="3">
                    <c:v>2035</c:v>
                  </c:pt>
                  <c:pt idx="4">
                    <c:v>2040</c:v>
                  </c:pt>
                  <c:pt idx="5">
                    <c:v>2050</c:v>
                  </c:pt>
                </c:lvl>
                <c:lvl>
                  <c:pt idx="0">
                    <c:v>Ref.</c:v>
                  </c:pt>
                  <c:pt idx="2">
                    <c:v>NT</c:v>
                  </c:pt>
                </c:lvl>
              </c:multiLvlStrCache>
            </c:multiLvlStrRef>
          </c:cat>
          <c:val>
            <c:numRef>
              <c:f>'13'!$C$14:$H$14</c:f>
              <c:numCache>
                <c:formatCode>General</c:formatCode>
                <c:ptCount val="6"/>
                <c:pt idx="0">
                  <c:v>250.79348652055486</c:v>
                </c:pt>
                <c:pt idx="1">
                  <c:v>205.93791099000001</c:v>
                </c:pt>
                <c:pt idx="2">
                  <c:v>162.62916402713694</c:v>
                </c:pt>
                <c:pt idx="3">
                  <c:v>116.20479613515181</c:v>
                </c:pt>
                <c:pt idx="4">
                  <c:v>63.369187968063933</c:v>
                </c:pt>
                <c:pt idx="5">
                  <c:v>36.573610246655782</c:v>
                </c:pt>
              </c:numCache>
            </c:numRef>
          </c:val>
          <c:extLst>
            <c:ext xmlns:c16="http://schemas.microsoft.com/office/drawing/2014/chart" uri="{C3380CC4-5D6E-409C-BE32-E72D297353CC}">
              <c16:uniqueId val="{00000008-7E5A-4FEC-A048-CC5EBB995DB0}"/>
            </c:ext>
          </c:extLst>
        </c:ser>
        <c:dLbls>
          <c:showLegendKey val="0"/>
          <c:showVal val="0"/>
          <c:showCatName val="0"/>
          <c:showSerName val="0"/>
          <c:showPercent val="0"/>
          <c:showBubbleSize val="0"/>
        </c:dLbls>
        <c:gapWidth val="150"/>
        <c:overlap val="100"/>
        <c:axId val="1215322080"/>
        <c:axId val="1215313440"/>
      </c:barChart>
      <c:catAx>
        <c:axId val="1215322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1215313440"/>
        <c:crosses val="autoZero"/>
        <c:auto val="1"/>
        <c:lblAlgn val="ctr"/>
        <c:lblOffset val="100"/>
        <c:noMultiLvlLbl val="0"/>
      </c:catAx>
      <c:valAx>
        <c:axId val="12153134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121532208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pPr>
      <a:endParaRPr lang="en-US"/>
    </a:p>
  </c:txPr>
  <c:printSettings>
    <c:headerFooter/>
    <c:pageMargins b="0.75" l="0.7" r="0.7" t="0.75" header="0.3" footer="0.3"/>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Benchmark of electricity generation, EU27 (TWh)</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'109'!$B$4</c:f>
              <c:strCache>
                <c:ptCount val="1"/>
                <c:pt idx="0">
                  <c:v>GECO</c:v>
                </c:pt>
              </c:strCache>
            </c:strRef>
          </c:tx>
          <c:spPr>
            <a:solidFill>
              <a:schemeClr val="accent1"/>
            </a:solidFill>
            <a:ln>
              <a:noFill/>
            </a:ln>
            <a:effectLst/>
          </c:spPr>
          <c:invertIfNegative val="0"/>
          <c:cat>
            <c:multiLvlStrRef>
              <c:f>'109'!$C$2:$N$3</c:f>
              <c:multiLvlStrCache>
                <c:ptCount val="12"/>
                <c:lvl>
                  <c:pt idx="0">
                    <c:v>Fossil fuels</c:v>
                  </c:pt>
                  <c:pt idx="1">
                    <c:v>Nuclear</c:v>
                  </c:pt>
                  <c:pt idx="2">
                    <c:v>Renewables</c:v>
                  </c:pt>
                  <c:pt idx="3">
                    <c:v>Fossil fuels</c:v>
                  </c:pt>
                  <c:pt idx="4">
                    <c:v>Nuclear</c:v>
                  </c:pt>
                  <c:pt idx="5">
                    <c:v>Renewables</c:v>
                  </c:pt>
                  <c:pt idx="6">
                    <c:v>Fossil fuels</c:v>
                  </c:pt>
                  <c:pt idx="7">
                    <c:v>Nuclear</c:v>
                  </c:pt>
                  <c:pt idx="8">
                    <c:v>Renewables</c:v>
                  </c:pt>
                  <c:pt idx="9">
                    <c:v>Fossil fuels</c:v>
                  </c:pt>
                  <c:pt idx="10">
                    <c:v>Nuclear</c:v>
                  </c:pt>
                  <c:pt idx="11">
                    <c:v>Renewables</c:v>
                  </c:pt>
                </c:lvl>
                <c:lvl>
                  <c:pt idx="0">
                    <c:v>2030</c:v>
                  </c:pt>
                  <c:pt idx="3">
                    <c:v>2035</c:v>
                  </c:pt>
                  <c:pt idx="6">
                    <c:v>2040</c:v>
                  </c:pt>
                  <c:pt idx="9">
                    <c:v>2050</c:v>
                  </c:pt>
                </c:lvl>
              </c:multiLvlStrCache>
            </c:multiLvlStrRef>
          </c:cat>
          <c:val>
            <c:numRef>
              <c:f>'109'!$C$4:$N$4</c:f>
              <c:numCache>
                <c:formatCode>0</c:formatCode>
                <c:ptCount val="12"/>
                <c:pt idx="0">
                  <c:v>907.62706019200004</c:v>
                </c:pt>
                <c:pt idx="1">
                  <c:v>636.84199999999998</c:v>
                </c:pt>
                <c:pt idx="2">
                  <c:v>1551.3762999999999</c:v>
                </c:pt>
                <c:pt idx="3">
                  <c:v>1004.0222776000001</c:v>
                </c:pt>
                <c:pt idx="4">
                  <c:v>652.25200000000007</c:v>
                </c:pt>
                <c:pt idx="5">
                  <c:v>2021.3702799999999</c:v>
                </c:pt>
                <c:pt idx="6">
                  <c:v>1148.0614776000002</c:v>
                </c:pt>
                <c:pt idx="7">
                  <c:v>647.21699999999998</c:v>
                </c:pt>
                <c:pt idx="8">
                  <c:v>2757.76809</c:v>
                </c:pt>
                <c:pt idx="9">
                  <c:v>1245.1174776</c:v>
                </c:pt>
                <c:pt idx="10">
                  <c:v>457.58499999999998</c:v>
                </c:pt>
                <c:pt idx="11">
                  <c:v>3718.0039499999998</c:v>
                </c:pt>
              </c:numCache>
            </c:numRef>
          </c:val>
          <c:extLst>
            <c:ext xmlns:c16="http://schemas.microsoft.com/office/drawing/2014/chart" uri="{C3380CC4-5D6E-409C-BE32-E72D297353CC}">
              <c16:uniqueId val="{00000000-87F2-45D1-B98F-C38FBD1CFBF2}"/>
            </c:ext>
          </c:extLst>
        </c:ser>
        <c:ser>
          <c:idx val="1"/>
          <c:order val="1"/>
          <c:tx>
            <c:strRef>
              <c:f>'109'!$B$5</c:f>
              <c:strCache>
                <c:ptCount val="1"/>
                <c:pt idx="0">
                  <c:v>NT+</c:v>
                </c:pt>
              </c:strCache>
            </c:strRef>
          </c:tx>
          <c:spPr>
            <a:solidFill>
              <a:schemeClr val="accent2"/>
            </a:solidFill>
            <a:ln>
              <a:noFill/>
            </a:ln>
            <a:effectLst/>
          </c:spPr>
          <c:invertIfNegative val="0"/>
          <c:cat>
            <c:multiLvlStrRef>
              <c:f>'109'!$C$2:$N$3</c:f>
              <c:multiLvlStrCache>
                <c:ptCount val="12"/>
                <c:lvl>
                  <c:pt idx="0">
                    <c:v>Fossil fuels</c:v>
                  </c:pt>
                  <c:pt idx="1">
                    <c:v>Nuclear</c:v>
                  </c:pt>
                  <c:pt idx="2">
                    <c:v>Renewables</c:v>
                  </c:pt>
                  <c:pt idx="3">
                    <c:v>Fossil fuels</c:v>
                  </c:pt>
                  <c:pt idx="4">
                    <c:v>Nuclear</c:v>
                  </c:pt>
                  <c:pt idx="5">
                    <c:v>Renewables</c:v>
                  </c:pt>
                  <c:pt idx="6">
                    <c:v>Fossil fuels</c:v>
                  </c:pt>
                  <c:pt idx="7">
                    <c:v>Nuclear</c:v>
                  </c:pt>
                  <c:pt idx="8">
                    <c:v>Renewables</c:v>
                  </c:pt>
                  <c:pt idx="9">
                    <c:v>Fossil fuels</c:v>
                  </c:pt>
                  <c:pt idx="10">
                    <c:v>Nuclear</c:v>
                  </c:pt>
                  <c:pt idx="11">
                    <c:v>Renewables</c:v>
                  </c:pt>
                </c:lvl>
                <c:lvl>
                  <c:pt idx="0">
                    <c:v>2030</c:v>
                  </c:pt>
                  <c:pt idx="3">
                    <c:v>2035</c:v>
                  </c:pt>
                  <c:pt idx="6">
                    <c:v>2040</c:v>
                  </c:pt>
                  <c:pt idx="9">
                    <c:v>2050</c:v>
                  </c:pt>
                </c:lvl>
              </c:multiLvlStrCache>
            </c:multiLvlStrRef>
          </c:cat>
          <c:val>
            <c:numRef>
              <c:f>'109'!$C$5:$N$5</c:f>
              <c:numCache>
                <c:formatCode>0</c:formatCode>
                <c:ptCount val="12"/>
                <c:pt idx="0">
                  <c:v>353.06949845419354</c:v>
                </c:pt>
                <c:pt idx="1">
                  <c:v>579.47776470913197</c:v>
                </c:pt>
                <c:pt idx="2">
                  <c:v>2449.247495265136</c:v>
                </c:pt>
                <c:pt idx="3">
                  <c:v>160.65521552834852</c:v>
                </c:pt>
                <c:pt idx="4">
                  <c:v>549.94740447254503</c:v>
                </c:pt>
                <c:pt idx="5">
                  <c:v>3427.1947871679085</c:v>
                </c:pt>
                <c:pt idx="6">
                  <c:v>103.56265813292399</c:v>
                </c:pt>
                <c:pt idx="7">
                  <c:v>686.48509340129385</c:v>
                </c:pt>
                <c:pt idx="8">
                  <c:v>4119.6306759817899</c:v>
                </c:pt>
                <c:pt idx="9">
                  <c:v>88.190887636355995</c:v>
                </c:pt>
                <c:pt idx="10">
                  <c:v>724.09593960434654</c:v>
                </c:pt>
                <c:pt idx="11">
                  <c:v>5265.4012810283002</c:v>
                </c:pt>
              </c:numCache>
            </c:numRef>
          </c:val>
          <c:extLst>
            <c:ext xmlns:c16="http://schemas.microsoft.com/office/drawing/2014/chart" uri="{C3380CC4-5D6E-409C-BE32-E72D297353CC}">
              <c16:uniqueId val="{00000001-87F2-45D1-B98F-C38FBD1CFBF2}"/>
            </c:ext>
          </c:extLst>
        </c:ser>
        <c:dLbls>
          <c:showLegendKey val="0"/>
          <c:showVal val="0"/>
          <c:showCatName val="0"/>
          <c:showSerName val="0"/>
          <c:showPercent val="0"/>
          <c:showBubbleSize val="0"/>
        </c:dLbls>
        <c:gapWidth val="219"/>
        <c:overlap val="-27"/>
        <c:axId val="1567577728"/>
        <c:axId val="1567574848"/>
      </c:barChart>
      <c:catAx>
        <c:axId val="1567577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67574848"/>
        <c:crosses val="autoZero"/>
        <c:auto val="1"/>
        <c:lblAlgn val="ctr"/>
        <c:lblOffset val="100"/>
        <c:noMultiLvlLbl val="0"/>
      </c:catAx>
      <c:valAx>
        <c:axId val="156757484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TWh</a:t>
                </a:r>
              </a:p>
            </c:rich>
          </c:tx>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675777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Benchmark of electricity generation, NT+ vs IA, EU27 (TWh)</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'110'!$B$5</c:f>
              <c:strCache>
                <c:ptCount val="1"/>
                <c:pt idx="0">
                  <c:v>NT+</c:v>
                </c:pt>
              </c:strCache>
            </c:strRef>
          </c:tx>
          <c:spPr>
            <a:solidFill>
              <a:schemeClr val="accent1"/>
            </a:solidFill>
            <a:ln>
              <a:noFill/>
            </a:ln>
            <a:effectLst/>
          </c:spPr>
          <c:invertIfNegative val="0"/>
          <c:cat>
            <c:multiLvlStrRef>
              <c:f>'110'!$C$3:$E$4</c:f>
              <c:multiLvlStrCache>
                <c:ptCount val="3"/>
                <c:lvl>
                  <c:pt idx="0">
                    <c:v>Fossil fuels</c:v>
                  </c:pt>
                  <c:pt idx="1">
                    <c:v>Nuclear</c:v>
                  </c:pt>
                  <c:pt idx="2">
                    <c:v>Renewables</c:v>
                  </c:pt>
                </c:lvl>
                <c:lvl>
                  <c:pt idx="0">
                    <c:v>2030</c:v>
                  </c:pt>
                </c:lvl>
              </c:multiLvlStrCache>
            </c:multiLvlStrRef>
          </c:cat>
          <c:val>
            <c:numRef>
              <c:f>'110'!$C$5:$E$5</c:f>
              <c:numCache>
                <c:formatCode>0</c:formatCode>
                <c:ptCount val="3"/>
                <c:pt idx="0">
                  <c:v>353.06949845419354</c:v>
                </c:pt>
                <c:pt idx="1">
                  <c:v>579.47776470913197</c:v>
                </c:pt>
                <c:pt idx="2">
                  <c:v>2449.247495265136</c:v>
                </c:pt>
              </c:numCache>
            </c:numRef>
          </c:val>
          <c:extLst>
            <c:ext xmlns:c16="http://schemas.microsoft.com/office/drawing/2014/chart" uri="{C3380CC4-5D6E-409C-BE32-E72D297353CC}">
              <c16:uniqueId val="{00000000-0FAA-429B-9757-209649774FF3}"/>
            </c:ext>
          </c:extLst>
        </c:ser>
        <c:ser>
          <c:idx val="1"/>
          <c:order val="1"/>
          <c:tx>
            <c:strRef>
              <c:f>'110'!$B$6</c:f>
              <c:strCache>
                <c:ptCount val="1"/>
                <c:pt idx="0">
                  <c:v>IA</c:v>
                </c:pt>
              </c:strCache>
            </c:strRef>
          </c:tx>
          <c:spPr>
            <a:solidFill>
              <a:schemeClr val="accent2"/>
            </a:solidFill>
            <a:ln>
              <a:noFill/>
            </a:ln>
            <a:effectLst/>
          </c:spPr>
          <c:invertIfNegative val="0"/>
          <c:cat>
            <c:multiLvlStrRef>
              <c:f>'110'!$C$3:$E$4</c:f>
              <c:multiLvlStrCache>
                <c:ptCount val="3"/>
                <c:lvl>
                  <c:pt idx="0">
                    <c:v>Fossil fuels</c:v>
                  </c:pt>
                  <c:pt idx="1">
                    <c:v>Nuclear</c:v>
                  </c:pt>
                  <c:pt idx="2">
                    <c:v>Renewables</c:v>
                  </c:pt>
                </c:lvl>
                <c:lvl>
                  <c:pt idx="0">
                    <c:v>2030</c:v>
                  </c:pt>
                </c:lvl>
              </c:multiLvlStrCache>
            </c:multiLvlStrRef>
          </c:cat>
          <c:val>
            <c:numRef>
              <c:f>'110'!$C$6:$E$6</c:f>
              <c:numCache>
                <c:formatCode>0</c:formatCode>
                <c:ptCount val="3"/>
                <c:pt idx="0">
                  <c:v>398.55838766093359</c:v>
                </c:pt>
                <c:pt idx="1">
                  <c:v>532.6501893783942</c:v>
                </c:pt>
                <c:pt idx="2">
                  <c:v>2431.052057501031</c:v>
                </c:pt>
              </c:numCache>
            </c:numRef>
          </c:val>
          <c:extLst>
            <c:ext xmlns:c16="http://schemas.microsoft.com/office/drawing/2014/chart" uri="{C3380CC4-5D6E-409C-BE32-E72D297353CC}">
              <c16:uniqueId val="{00000001-0FAA-429B-9757-209649774FF3}"/>
            </c:ext>
          </c:extLst>
        </c:ser>
        <c:dLbls>
          <c:showLegendKey val="0"/>
          <c:showVal val="0"/>
          <c:showCatName val="0"/>
          <c:showSerName val="0"/>
          <c:showPercent val="0"/>
          <c:showBubbleSize val="0"/>
        </c:dLbls>
        <c:gapWidth val="219"/>
        <c:overlap val="-27"/>
        <c:axId val="864329551"/>
        <c:axId val="864330511"/>
      </c:barChart>
      <c:catAx>
        <c:axId val="8643295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64330511"/>
        <c:crosses val="autoZero"/>
        <c:auto val="1"/>
        <c:lblAlgn val="ctr"/>
        <c:lblOffset val="100"/>
        <c:noMultiLvlLbl val="0"/>
      </c:catAx>
      <c:valAx>
        <c:axId val="86433051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sz="1000" b="0" i="0" u="none" strike="noStrike" kern="1200" baseline="0">
                    <a:solidFill>
                      <a:sysClr val="windowText" lastClr="000000">
                        <a:lumMod val="65000"/>
                        <a:lumOff val="35000"/>
                      </a:sysClr>
                    </a:solidFill>
                  </a:rPr>
                  <a:t>TWh</a:t>
                </a:r>
              </a:p>
            </c:rich>
          </c:tx>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643295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Benchmark of electricity generation, NT+ vs IA, EU27 (TWh)</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'111'!$C$4</c:f>
              <c:strCache>
                <c:ptCount val="1"/>
                <c:pt idx="0">
                  <c:v>NT+</c:v>
                </c:pt>
              </c:strCache>
            </c:strRef>
          </c:tx>
          <c:spPr>
            <a:solidFill>
              <a:schemeClr val="accent1"/>
            </a:solidFill>
            <a:ln>
              <a:noFill/>
            </a:ln>
            <a:effectLst/>
          </c:spPr>
          <c:invertIfNegative val="0"/>
          <c:cat>
            <c:multiLvlStrRef>
              <c:f>'111'!$D$2:$I$3</c:f>
              <c:multiLvlStrCache>
                <c:ptCount val="6"/>
                <c:lvl>
                  <c:pt idx="0">
                    <c:v>Fossil fuels</c:v>
                  </c:pt>
                  <c:pt idx="1">
                    <c:v>Nuclear</c:v>
                  </c:pt>
                  <c:pt idx="2">
                    <c:v>Renewables</c:v>
                  </c:pt>
                  <c:pt idx="3">
                    <c:v>Fossil fuels</c:v>
                  </c:pt>
                  <c:pt idx="4">
                    <c:v>Nuclear</c:v>
                  </c:pt>
                  <c:pt idx="5">
                    <c:v>Renewables</c:v>
                  </c:pt>
                </c:lvl>
                <c:lvl>
                  <c:pt idx="0">
                    <c:v>2040</c:v>
                  </c:pt>
                  <c:pt idx="3">
                    <c:v>2050</c:v>
                  </c:pt>
                </c:lvl>
              </c:multiLvlStrCache>
            </c:multiLvlStrRef>
          </c:cat>
          <c:val>
            <c:numRef>
              <c:f>'111'!$D$4:$I$4</c:f>
              <c:numCache>
                <c:formatCode>0</c:formatCode>
                <c:ptCount val="6"/>
                <c:pt idx="0">
                  <c:v>103.56265813292399</c:v>
                </c:pt>
                <c:pt idx="1">
                  <c:v>686.48509340129385</c:v>
                </c:pt>
                <c:pt idx="2">
                  <c:v>4119.6306759817899</c:v>
                </c:pt>
                <c:pt idx="3">
                  <c:v>88.190887636355995</c:v>
                </c:pt>
                <c:pt idx="4">
                  <c:v>724.09593960434654</c:v>
                </c:pt>
                <c:pt idx="5">
                  <c:v>5265.4012810283002</c:v>
                </c:pt>
              </c:numCache>
            </c:numRef>
          </c:val>
          <c:extLst>
            <c:ext xmlns:c16="http://schemas.microsoft.com/office/drawing/2014/chart" uri="{C3380CC4-5D6E-409C-BE32-E72D297353CC}">
              <c16:uniqueId val="{00000000-A41B-4D7F-B5B4-AE5A61846648}"/>
            </c:ext>
          </c:extLst>
        </c:ser>
        <c:ser>
          <c:idx val="1"/>
          <c:order val="1"/>
          <c:tx>
            <c:strRef>
              <c:f>'111'!$C$5</c:f>
              <c:strCache>
                <c:ptCount val="1"/>
                <c:pt idx="0">
                  <c:v>IA S1</c:v>
                </c:pt>
              </c:strCache>
            </c:strRef>
          </c:tx>
          <c:spPr>
            <a:solidFill>
              <a:schemeClr val="accent2"/>
            </a:solidFill>
            <a:ln>
              <a:noFill/>
            </a:ln>
            <a:effectLst/>
          </c:spPr>
          <c:invertIfNegative val="0"/>
          <c:cat>
            <c:multiLvlStrRef>
              <c:f>'111'!$D$2:$I$3</c:f>
              <c:multiLvlStrCache>
                <c:ptCount val="6"/>
                <c:lvl>
                  <c:pt idx="0">
                    <c:v>Fossil fuels</c:v>
                  </c:pt>
                  <c:pt idx="1">
                    <c:v>Nuclear</c:v>
                  </c:pt>
                  <c:pt idx="2">
                    <c:v>Renewables</c:v>
                  </c:pt>
                  <c:pt idx="3">
                    <c:v>Fossil fuels</c:v>
                  </c:pt>
                  <c:pt idx="4">
                    <c:v>Nuclear</c:v>
                  </c:pt>
                  <c:pt idx="5">
                    <c:v>Renewables</c:v>
                  </c:pt>
                </c:lvl>
                <c:lvl>
                  <c:pt idx="0">
                    <c:v>2040</c:v>
                  </c:pt>
                  <c:pt idx="3">
                    <c:v>2050</c:v>
                  </c:pt>
                </c:lvl>
              </c:multiLvlStrCache>
            </c:multiLvlStrRef>
          </c:cat>
          <c:val>
            <c:numRef>
              <c:f>'111'!$D$5:$I$5</c:f>
              <c:numCache>
                <c:formatCode>0</c:formatCode>
                <c:ptCount val="6"/>
                <c:pt idx="0">
                  <c:v>377.16232112912712</c:v>
                </c:pt>
                <c:pt idx="1">
                  <c:v>493.76586056557443</c:v>
                </c:pt>
                <c:pt idx="2">
                  <c:v>3691.6342810949832</c:v>
                </c:pt>
                <c:pt idx="3" formatCode="General">
                  <c:v>250.8355731078027</c:v>
                </c:pt>
                <c:pt idx="4" formatCode="General">
                  <c:v>541.60923587829575</c:v>
                </c:pt>
                <c:pt idx="5" formatCode="General">
                  <c:v>6129.1299074320204</c:v>
                </c:pt>
              </c:numCache>
            </c:numRef>
          </c:val>
          <c:extLst>
            <c:ext xmlns:c16="http://schemas.microsoft.com/office/drawing/2014/chart" uri="{C3380CC4-5D6E-409C-BE32-E72D297353CC}">
              <c16:uniqueId val="{00000001-A41B-4D7F-B5B4-AE5A61846648}"/>
            </c:ext>
          </c:extLst>
        </c:ser>
        <c:ser>
          <c:idx val="2"/>
          <c:order val="2"/>
          <c:tx>
            <c:strRef>
              <c:f>'111'!$C$6</c:f>
              <c:strCache>
                <c:ptCount val="1"/>
                <c:pt idx="0">
                  <c:v>IA S2</c:v>
                </c:pt>
              </c:strCache>
            </c:strRef>
          </c:tx>
          <c:spPr>
            <a:solidFill>
              <a:schemeClr val="accent3"/>
            </a:solidFill>
            <a:ln>
              <a:noFill/>
            </a:ln>
            <a:effectLst/>
          </c:spPr>
          <c:invertIfNegative val="0"/>
          <c:cat>
            <c:multiLvlStrRef>
              <c:f>'111'!$D$2:$I$3</c:f>
              <c:multiLvlStrCache>
                <c:ptCount val="6"/>
                <c:lvl>
                  <c:pt idx="0">
                    <c:v>Fossil fuels</c:v>
                  </c:pt>
                  <c:pt idx="1">
                    <c:v>Nuclear</c:v>
                  </c:pt>
                  <c:pt idx="2">
                    <c:v>Renewables</c:v>
                  </c:pt>
                  <c:pt idx="3">
                    <c:v>Fossil fuels</c:v>
                  </c:pt>
                  <c:pt idx="4">
                    <c:v>Nuclear</c:v>
                  </c:pt>
                  <c:pt idx="5">
                    <c:v>Renewables</c:v>
                  </c:pt>
                </c:lvl>
                <c:lvl>
                  <c:pt idx="0">
                    <c:v>2040</c:v>
                  </c:pt>
                  <c:pt idx="3">
                    <c:v>2050</c:v>
                  </c:pt>
                </c:lvl>
              </c:multiLvlStrCache>
            </c:multiLvlStrRef>
          </c:cat>
          <c:val>
            <c:numRef>
              <c:f>'111'!$D$6:$I$6</c:f>
              <c:numCache>
                <c:formatCode>0</c:formatCode>
                <c:ptCount val="6"/>
                <c:pt idx="0">
                  <c:v>225.33067272277361</c:v>
                </c:pt>
                <c:pt idx="1">
                  <c:v>495.32560832185521</c:v>
                </c:pt>
                <c:pt idx="2">
                  <c:v>4178.3005645002049</c:v>
                </c:pt>
                <c:pt idx="3" formatCode="General">
                  <c:v>259.23476572461777</c:v>
                </c:pt>
                <c:pt idx="4" formatCode="General">
                  <c:v>544.39449014196418</c:v>
                </c:pt>
                <c:pt idx="5" formatCode="General">
                  <c:v>6118.8605764161857</c:v>
                </c:pt>
              </c:numCache>
            </c:numRef>
          </c:val>
          <c:extLst>
            <c:ext xmlns:c16="http://schemas.microsoft.com/office/drawing/2014/chart" uri="{C3380CC4-5D6E-409C-BE32-E72D297353CC}">
              <c16:uniqueId val="{00000002-A41B-4D7F-B5B4-AE5A61846648}"/>
            </c:ext>
          </c:extLst>
        </c:ser>
        <c:ser>
          <c:idx val="3"/>
          <c:order val="3"/>
          <c:tx>
            <c:strRef>
              <c:f>'111'!$C$7</c:f>
              <c:strCache>
                <c:ptCount val="1"/>
                <c:pt idx="0">
                  <c:v>IA S3</c:v>
                </c:pt>
              </c:strCache>
            </c:strRef>
          </c:tx>
          <c:spPr>
            <a:solidFill>
              <a:schemeClr val="accent4"/>
            </a:solidFill>
            <a:ln>
              <a:noFill/>
            </a:ln>
            <a:effectLst/>
          </c:spPr>
          <c:invertIfNegative val="0"/>
          <c:cat>
            <c:multiLvlStrRef>
              <c:f>'111'!$D$2:$I$3</c:f>
              <c:multiLvlStrCache>
                <c:ptCount val="6"/>
                <c:lvl>
                  <c:pt idx="0">
                    <c:v>Fossil fuels</c:v>
                  </c:pt>
                  <c:pt idx="1">
                    <c:v>Nuclear</c:v>
                  </c:pt>
                  <c:pt idx="2">
                    <c:v>Renewables</c:v>
                  </c:pt>
                  <c:pt idx="3">
                    <c:v>Fossil fuels</c:v>
                  </c:pt>
                  <c:pt idx="4">
                    <c:v>Nuclear</c:v>
                  </c:pt>
                  <c:pt idx="5">
                    <c:v>Renewables</c:v>
                  </c:pt>
                </c:lvl>
                <c:lvl>
                  <c:pt idx="0">
                    <c:v>2040</c:v>
                  </c:pt>
                  <c:pt idx="3">
                    <c:v>2050</c:v>
                  </c:pt>
                </c:lvl>
              </c:multiLvlStrCache>
            </c:multiLvlStrRef>
          </c:cat>
          <c:val>
            <c:numRef>
              <c:f>'111'!$D$7:$I$7</c:f>
              <c:numCache>
                <c:formatCode>0</c:formatCode>
                <c:ptCount val="6"/>
                <c:pt idx="0">
                  <c:v>177.13893188925979</c:v>
                </c:pt>
                <c:pt idx="1">
                  <c:v>495.32560521388677</c:v>
                </c:pt>
                <c:pt idx="2">
                  <c:v>4539.9611581859017</c:v>
                </c:pt>
                <c:pt idx="3" formatCode="General">
                  <c:v>232.32204120022541</c:v>
                </c:pt>
                <c:pt idx="4" formatCode="General">
                  <c:v>545.60483019815592</c:v>
                </c:pt>
                <c:pt idx="5" formatCode="General">
                  <c:v>6074.0429879445346</c:v>
                </c:pt>
              </c:numCache>
            </c:numRef>
          </c:val>
          <c:extLst>
            <c:ext xmlns:c16="http://schemas.microsoft.com/office/drawing/2014/chart" uri="{C3380CC4-5D6E-409C-BE32-E72D297353CC}">
              <c16:uniqueId val="{00000003-A41B-4D7F-B5B4-AE5A61846648}"/>
            </c:ext>
          </c:extLst>
        </c:ser>
        <c:ser>
          <c:idx val="4"/>
          <c:order val="4"/>
          <c:tx>
            <c:strRef>
              <c:f>'111'!$C$8</c:f>
              <c:strCache>
                <c:ptCount val="1"/>
                <c:pt idx="0">
                  <c:v>IA LIFE</c:v>
                </c:pt>
              </c:strCache>
            </c:strRef>
          </c:tx>
          <c:spPr>
            <a:solidFill>
              <a:schemeClr val="accent5"/>
            </a:solidFill>
            <a:ln>
              <a:noFill/>
            </a:ln>
            <a:effectLst/>
          </c:spPr>
          <c:invertIfNegative val="0"/>
          <c:cat>
            <c:multiLvlStrRef>
              <c:f>'111'!$D$2:$I$3</c:f>
              <c:multiLvlStrCache>
                <c:ptCount val="6"/>
                <c:lvl>
                  <c:pt idx="0">
                    <c:v>Fossil fuels</c:v>
                  </c:pt>
                  <c:pt idx="1">
                    <c:v>Nuclear</c:v>
                  </c:pt>
                  <c:pt idx="2">
                    <c:v>Renewables</c:v>
                  </c:pt>
                  <c:pt idx="3">
                    <c:v>Fossil fuels</c:v>
                  </c:pt>
                  <c:pt idx="4">
                    <c:v>Nuclear</c:v>
                  </c:pt>
                  <c:pt idx="5">
                    <c:v>Renewables</c:v>
                  </c:pt>
                </c:lvl>
                <c:lvl>
                  <c:pt idx="0">
                    <c:v>2040</c:v>
                  </c:pt>
                  <c:pt idx="3">
                    <c:v>2050</c:v>
                  </c:pt>
                </c:lvl>
              </c:multiLvlStrCache>
            </c:multiLvlStrRef>
          </c:cat>
          <c:val>
            <c:numRef>
              <c:f>'111'!$D$8:$I$8</c:f>
              <c:numCache>
                <c:formatCode>0</c:formatCode>
                <c:ptCount val="6"/>
                <c:pt idx="0">
                  <c:v>228.41264739746151</c:v>
                </c:pt>
                <c:pt idx="1">
                  <c:v>495.32640281621713</c:v>
                </c:pt>
                <c:pt idx="2">
                  <c:v>4096.3097651996904</c:v>
                </c:pt>
                <c:pt idx="3" formatCode="General">
                  <c:v>262.34393732999968</c:v>
                </c:pt>
                <c:pt idx="4" formatCode="General">
                  <c:v>558.38070122755823</c:v>
                </c:pt>
                <c:pt idx="5" formatCode="General">
                  <c:v>5533.7285363398296</c:v>
                </c:pt>
              </c:numCache>
            </c:numRef>
          </c:val>
          <c:extLst>
            <c:ext xmlns:c16="http://schemas.microsoft.com/office/drawing/2014/chart" uri="{C3380CC4-5D6E-409C-BE32-E72D297353CC}">
              <c16:uniqueId val="{00000004-A41B-4D7F-B5B4-AE5A61846648}"/>
            </c:ext>
          </c:extLst>
        </c:ser>
        <c:dLbls>
          <c:showLegendKey val="0"/>
          <c:showVal val="0"/>
          <c:showCatName val="0"/>
          <c:showSerName val="0"/>
          <c:showPercent val="0"/>
          <c:showBubbleSize val="0"/>
        </c:dLbls>
        <c:gapWidth val="219"/>
        <c:overlap val="-27"/>
        <c:axId val="1531912863"/>
        <c:axId val="1531918143"/>
      </c:barChart>
      <c:catAx>
        <c:axId val="153191286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31918143"/>
        <c:crosses val="autoZero"/>
        <c:auto val="1"/>
        <c:lblAlgn val="ctr"/>
        <c:lblOffset val="100"/>
        <c:noMultiLvlLbl val="0"/>
      </c:catAx>
      <c:valAx>
        <c:axId val="153191814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sz="1000" b="0" i="0" u="none" strike="noStrike" kern="1200" baseline="0">
                    <a:solidFill>
                      <a:sysClr val="windowText" lastClr="000000">
                        <a:lumMod val="65000"/>
                        <a:lumOff val="35000"/>
                      </a:sysClr>
                    </a:solidFill>
                  </a:rPr>
                  <a:t>TWh</a:t>
                </a:r>
                <a:endParaRPr lang="en-GB"/>
              </a:p>
            </c:rich>
          </c:tx>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3191286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Benchmark of methane supply, EU 27</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'112'!$B$4</c:f>
              <c:strCache>
                <c:ptCount val="1"/>
                <c:pt idx="0">
                  <c:v>Methane supply</c:v>
                </c:pt>
              </c:strCache>
            </c:strRef>
          </c:tx>
          <c:spPr>
            <a:solidFill>
              <a:schemeClr val="accent1"/>
            </a:solidFill>
            <a:ln>
              <a:noFill/>
            </a:ln>
            <a:effectLst/>
          </c:spPr>
          <c:invertIfNegative val="0"/>
          <c:cat>
            <c:multiLvlStrRef>
              <c:f>'112'!$C$2:$N$3</c:f>
              <c:multiLvlStrCache>
                <c:ptCount val="12"/>
                <c:lvl>
                  <c:pt idx="0">
                    <c:v>2030</c:v>
                  </c:pt>
                  <c:pt idx="1">
                    <c:v>2035</c:v>
                  </c:pt>
                  <c:pt idx="2">
                    <c:v>2040</c:v>
                  </c:pt>
                  <c:pt idx="3">
                    <c:v>2050</c:v>
                  </c:pt>
                  <c:pt idx="4">
                    <c:v>2030</c:v>
                  </c:pt>
                  <c:pt idx="5">
                    <c:v>2035</c:v>
                  </c:pt>
                  <c:pt idx="6">
                    <c:v>2040</c:v>
                  </c:pt>
                  <c:pt idx="7">
                    <c:v>2050</c:v>
                  </c:pt>
                  <c:pt idx="8">
                    <c:v>2030</c:v>
                  </c:pt>
                  <c:pt idx="9">
                    <c:v>2035</c:v>
                  </c:pt>
                  <c:pt idx="10">
                    <c:v>2040</c:v>
                  </c:pt>
                  <c:pt idx="11">
                    <c:v>2050</c:v>
                  </c:pt>
                </c:lvl>
                <c:lvl>
                  <c:pt idx="0">
                    <c:v>NT+</c:v>
                  </c:pt>
                  <c:pt idx="4">
                    <c:v>GECO</c:v>
                  </c:pt>
                  <c:pt idx="8">
                    <c:v>IA</c:v>
                  </c:pt>
                </c:lvl>
              </c:multiLvlStrCache>
            </c:multiLvlStrRef>
          </c:cat>
          <c:val>
            <c:numRef>
              <c:f>'112'!$C$4:$N$4</c:f>
              <c:numCache>
                <c:formatCode>General</c:formatCode>
                <c:ptCount val="12"/>
                <c:pt idx="0">
                  <c:v>3186.6609907227194</c:v>
                </c:pt>
                <c:pt idx="1">
                  <c:v>2506.8872241785116</c:v>
                </c:pt>
                <c:pt idx="2">
                  <c:v>1985.536990789971</c:v>
                </c:pt>
                <c:pt idx="3">
                  <c:v>1532.4016662783556</c:v>
                </c:pt>
                <c:pt idx="4">
                  <c:v>2448.494138</c:v>
                </c:pt>
                <c:pt idx="5">
                  <c:v>1949.8997560000003</c:v>
                </c:pt>
                <c:pt idx="6">
                  <c:v>1541.9693650000002</c:v>
                </c:pt>
                <c:pt idx="7">
                  <c:v>1134.9950763000002</c:v>
                </c:pt>
                <c:pt idx="10">
                  <c:v>1244.4100000000001</c:v>
                </c:pt>
                <c:pt idx="11">
                  <c:v>860.62</c:v>
                </c:pt>
              </c:numCache>
            </c:numRef>
          </c:val>
          <c:extLst>
            <c:ext xmlns:c16="http://schemas.microsoft.com/office/drawing/2014/chart" uri="{C3380CC4-5D6E-409C-BE32-E72D297353CC}">
              <c16:uniqueId val="{00000000-63FB-41BA-8A06-8867C8512F4E}"/>
            </c:ext>
          </c:extLst>
        </c:ser>
        <c:dLbls>
          <c:showLegendKey val="0"/>
          <c:showVal val="0"/>
          <c:showCatName val="0"/>
          <c:showSerName val="0"/>
          <c:showPercent val="0"/>
          <c:showBubbleSize val="0"/>
        </c:dLbls>
        <c:gapWidth val="150"/>
        <c:overlap val="100"/>
        <c:axId val="205977839"/>
        <c:axId val="205978319"/>
      </c:barChart>
      <c:catAx>
        <c:axId val="20597783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5978319"/>
        <c:crosses val="autoZero"/>
        <c:auto val="1"/>
        <c:lblAlgn val="ctr"/>
        <c:lblOffset val="100"/>
        <c:noMultiLvlLbl val="0"/>
      </c:catAx>
      <c:valAx>
        <c:axId val="20597831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TWh/year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597783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Benchmark of hydrogen supply, EU 27</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'113'!$B$5</c:f>
              <c:strCache>
                <c:ptCount val="1"/>
                <c:pt idx="0">
                  <c:v>Hydrogen</c:v>
                </c:pt>
              </c:strCache>
            </c:strRef>
          </c:tx>
          <c:spPr>
            <a:solidFill>
              <a:schemeClr val="accent1"/>
            </a:solidFill>
            <a:ln>
              <a:noFill/>
            </a:ln>
            <a:effectLst/>
          </c:spPr>
          <c:invertIfNegative val="0"/>
          <c:cat>
            <c:multiLvlStrRef>
              <c:f>'113'!$C$3:$N$4</c:f>
              <c:multiLvlStrCache>
                <c:ptCount val="12"/>
                <c:lvl>
                  <c:pt idx="0">
                    <c:v>2030</c:v>
                  </c:pt>
                  <c:pt idx="1">
                    <c:v>2035</c:v>
                  </c:pt>
                  <c:pt idx="2">
                    <c:v>2040</c:v>
                  </c:pt>
                  <c:pt idx="3">
                    <c:v>2050</c:v>
                  </c:pt>
                  <c:pt idx="4">
                    <c:v>2030</c:v>
                  </c:pt>
                  <c:pt idx="5">
                    <c:v>2035</c:v>
                  </c:pt>
                  <c:pt idx="6">
                    <c:v>2040</c:v>
                  </c:pt>
                  <c:pt idx="7">
                    <c:v>2050</c:v>
                  </c:pt>
                  <c:pt idx="8">
                    <c:v>2030</c:v>
                  </c:pt>
                  <c:pt idx="9">
                    <c:v>2035</c:v>
                  </c:pt>
                  <c:pt idx="10">
                    <c:v>2040</c:v>
                  </c:pt>
                  <c:pt idx="11">
                    <c:v>2050</c:v>
                  </c:pt>
                </c:lvl>
                <c:lvl>
                  <c:pt idx="0">
                    <c:v>NT+</c:v>
                  </c:pt>
                  <c:pt idx="4">
                    <c:v>GECO*</c:v>
                  </c:pt>
                  <c:pt idx="8">
                    <c:v>IA**</c:v>
                  </c:pt>
                </c:lvl>
              </c:multiLvlStrCache>
            </c:multiLvlStrRef>
          </c:cat>
          <c:val>
            <c:numRef>
              <c:f>'113'!$C$5:$N$5</c:f>
              <c:numCache>
                <c:formatCode>0</c:formatCode>
                <c:ptCount val="12"/>
                <c:pt idx="0">
                  <c:v>260.54983780240406</c:v>
                </c:pt>
                <c:pt idx="1">
                  <c:v>633.52577025538267</c:v>
                </c:pt>
                <c:pt idx="2">
                  <c:v>1013.3879719324391</c:v>
                </c:pt>
                <c:pt idx="3">
                  <c:v>1660.9904832317629</c:v>
                </c:pt>
                <c:pt idx="4" formatCode="General">
                  <c:v>107.05659876111113</c:v>
                </c:pt>
                <c:pt idx="5" formatCode="General">
                  <c:v>153.07515838888892</c:v>
                </c:pt>
                <c:pt idx="6" formatCode="General">
                  <c:v>153.07515838888892</c:v>
                </c:pt>
                <c:pt idx="7" formatCode="General">
                  <c:v>153.07515838888892</c:v>
                </c:pt>
                <c:pt idx="8" formatCode="General">
                  <c:v>38.221073833545674</c:v>
                </c:pt>
                <c:pt idx="10" formatCode="General">
                  <c:v>1077.773235258456</c:v>
                </c:pt>
                <c:pt idx="11" formatCode="General">
                  <c:v>2039.5883383715943</c:v>
                </c:pt>
              </c:numCache>
            </c:numRef>
          </c:val>
          <c:extLst>
            <c:ext xmlns:c16="http://schemas.microsoft.com/office/drawing/2014/chart" uri="{C3380CC4-5D6E-409C-BE32-E72D297353CC}">
              <c16:uniqueId val="{00000000-29AF-45C4-9EFD-787367A3148D}"/>
            </c:ext>
          </c:extLst>
        </c:ser>
        <c:dLbls>
          <c:showLegendKey val="0"/>
          <c:showVal val="0"/>
          <c:showCatName val="0"/>
          <c:showSerName val="0"/>
          <c:showPercent val="0"/>
          <c:showBubbleSize val="0"/>
        </c:dLbls>
        <c:gapWidth val="150"/>
        <c:overlap val="100"/>
        <c:axId val="1147619807"/>
        <c:axId val="1147620287"/>
      </c:barChart>
      <c:catAx>
        <c:axId val="11476198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47620287"/>
        <c:crosses val="autoZero"/>
        <c:auto val="1"/>
        <c:lblAlgn val="ctr"/>
        <c:lblOffset val="100"/>
        <c:noMultiLvlLbl val="0"/>
      </c:catAx>
      <c:valAx>
        <c:axId val="114762028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TWh/year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4761980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Benchmark of biomass supply, EU 27</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3346981627296589"/>
          <c:y val="0.16245370370370371"/>
          <c:w val="0.8359746281714785"/>
          <c:h val="0.64432159521726451"/>
        </c:manualLayout>
      </c:layout>
      <c:barChart>
        <c:barDir val="col"/>
        <c:grouping val="clustered"/>
        <c:varyColors val="0"/>
        <c:ser>
          <c:idx val="0"/>
          <c:order val="0"/>
          <c:tx>
            <c:strRef>
              <c:f>'114'!$B$5</c:f>
              <c:strCache>
                <c:ptCount val="1"/>
                <c:pt idx="0">
                  <c:v>Biomass supply</c:v>
                </c:pt>
              </c:strCache>
            </c:strRef>
          </c:tx>
          <c:spPr>
            <a:solidFill>
              <a:schemeClr val="accent6">
                <a:lumMod val="60000"/>
                <a:lumOff val="40000"/>
              </a:schemeClr>
            </a:solidFill>
            <a:ln>
              <a:noFill/>
            </a:ln>
            <a:effectLst/>
          </c:spPr>
          <c:invertIfNegative val="0"/>
          <c:cat>
            <c:multiLvlStrRef>
              <c:f>'114'!$C$3:$N$4</c:f>
              <c:multiLvlStrCache>
                <c:ptCount val="12"/>
                <c:lvl>
                  <c:pt idx="0">
                    <c:v>2030</c:v>
                  </c:pt>
                  <c:pt idx="1">
                    <c:v>2035</c:v>
                  </c:pt>
                  <c:pt idx="2">
                    <c:v>2040</c:v>
                  </c:pt>
                  <c:pt idx="3">
                    <c:v>2050</c:v>
                  </c:pt>
                  <c:pt idx="4">
                    <c:v>2030</c:v>
                  </c:pt>
                  <c:pt idx="5">
                    <c:v>2035</c:v>
                  </c:pt>
                  <c:pt idx="6">
                    <c:v>2040</c:v>
                  </c:pt>
                  <c:pt idx="7">
                    <c:v>2050</c:v>
                  </c:pt>
                  <c:pt idx="8">
                    <c:v>2030</c:v>
                  </c:pt>
                  <c:pt idx="9">
                    <c:v>2035</c:v>
                  </c:pt>
                  <c:pt idx="10">
                    <c:v>2040</c:v>
                  </c:pt>
                  <c:pt idx="11">
                    <c:v>2050</c:v>
                  </c:pt>
                </c:lvl>
                <c:lvl>
                  <c:pt idx="0">
                    <c:v>NT+</c:v>
                  </c:pt>
                  <c:pt idx="4">
                    <c:v>GECO</c:v>
                  </c:pt>
                  <c:pt idx="8">
                    <c:v>IA</c:v>
                  </c:pt>
                </c:lvl>
              </c:multiLvlStrCache>
            </c:multiLvlStrRef>
          </c:cat>
          <c:val>
            <c:numRef>
              <c:f>'114'!$C$5:$N$5</c:f>
              <c:numCache>
                <c:formatCode>0</c:formatCode>
                <c:ptCount val="12"/>
                <c:pt idx="0">
                  <c:v>1854.888255037765</c:v>
                </c:pt>
                <c:pt idx="1">
                  <c:v>2066.4593134678389</c:v>
                </c:pt>
                <c:pt idx="2">
                  <c:v>2460.5226016308575</c:v>
                </c:pt>
                <c:pt idx="3">
                  <c:v>2689.7845388089881</c:v>
                </c:pt>
                <c:pt idx="4" formatCode="General">
                  <c:v>3315.7920840000006</c:v>
                </c:pt>
                <c:pt idx="5" formatCode="General">
                  <c:v>3485.5993880000005</c:v>
                </c:pt>
                <c:pt idx="6" formatCode="General">
                  <c:v>3580.37691</c:v>
                </c:pt>
                <c:pt idx="7" formatCode="General">
                  <c:v>3128.4479030000007</c:v>
                </c:pt>
                <c:pt idx="8" formatCode="General">
                  <c:v>1692.0188167840242</c:v>
                </c:pt>
                <c:pt idx="10" formatCode="General">
                  <c:v>2429.7748641043463</c:v>
                </c:pt>
                <c:pt idx="11" formatCode="General">
                  <c:v>2156.2832705995675</c:v>
                </c:pt>
              </c:numCache>
            </c:numRef>
          </c:val>
          <c:extLst>
            <c:ext xmlns:c16="http://schemas.microsoft.com/office/drawing/2014/chart" uri="{C3380CC4-5D6E-409C-BE32-E72D297353CC}">
              <c16:uniqueId val="{00000000-3EC7-485D-A933-3A182637C176}"/>
            </c:ext>
          </c:extLst>
        </c:ser>
        <c:dLbls>
          <c:showLegendKey val="0"/>
          <c:showVal val="0"/>
          <c:showCatName val="0"/>
          <c:showSerName val="0"/>
          <c:showPercent val="0"/>
          <c:showBubbleSize val="0"/>
        </c:dLbls>
        <c:gapWidth val="219"/>
        <c:overlap val="-27"/>
        <c:axId val="1262432223"/>
        <c:axId val="1262428863"/>
      </c:barChart>
      <c:catAx>
        <c:axId val="12624322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62428863"/>
        <c:crosses val="autoZero"/>
        <c:auto val="1"/>
        <c:lblAlgn val="ctr"/>
        <c:lblOffset val="100"/>
        <c:noMultiLvlLbl val="0"/>
      </c:catAx>
      <c:valAx>
        <c:axId val="126242886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TWh/year</a:t>
                </a:r>
              </a:p>
            </c:rich>
          </c:tx>
          <c:layout>
            <c:manualLayout>
              <c:xMode val="edge"/>
              <c:yMode val="edge"/>
              <c:x val="1.7216856556672228E-2"/>
              <c:y val="0.3968316454148770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6243222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Benchmark of imports, EU 27</a:t>
            </a:r>
          </a:p>
        </c:rich>
      </c:tx>
      <c:layout>
        <c:manualLayout>
          <c:xMode val="edge"/>
          <c:yMode val="edge"/>
          <c:x val="0.3414084818345075"/>
          <c:y val="1.685629333029654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'115'!$B$6</c:f>
              <c:strCache>
                <c:ptCount val="1"/>
                <c:pt idx="0">
                  <c:v>Natural gas</c:v>
                </c:pt>
              </c:strCache>
            </c:strRef>
          </c:tx>
          <c:spPr>
            <a:solidFill>
              <a:schemeClr val="accent1"/>
            </a:solidFill>
            <a:ln>
              <a:noFill/>
            </a:ln>
            <a:effectLst/>
          </c:spPr>
          <c:invertIfNegative val="0"/>
          <c:cat>
            <c:multiLvlStrRef>
              <c:f>'115'!$C$4:$N$5</c:f>
              <c:multiLvlStrCache>
                <c:ptCount val="12"/>
                <c:lvl>
                  <c:pt idx="0">
                    <c:v>2030</c:v>
                  </c:pt>
                  <c:pt idx="1">
                    <c:v>2035</c:v>
                  </c:pt>
                  <c:pt idx="2">
                    <c:v>2040</c:v>
                  </c:pt>
                  <c:pt idx="3">
                    <c:v>2050</c:v>
                  </c:pt>
                  <c:pt idx="4">
                    <c:v>2030</c:v>
                  </c:pt>
                  <c:pt idx="5">
                    <c:v>2035</c:v>
                  </c:pt>
                  <c:pt idx="6">
                    <c:v>2040</c:v>
                  </c:pt>
                  <c:pt idx="7">
                    <c:v>2050</c:v>
                  </c:pt>
                  <c:pt idx="8">
                    <c:v>2030</c:v>
                  </c:pt>
                  <c:pt idx="9">
                    <c:v>2035</c:v>
                  </c:pt>
                  <c:pt idx="10">
                    <c:v>2040</c:v>
                  </c:pt>
                  <c:pt idx="11">
                    <c:v>2050</c:v>
                  </c:pt>
                </c:lvl>
                <c:lvl>
                  <c:pt idx="0">
                    <c:v>NT+</c:v>
                  </c:pt>
                  <c:pt idx="4">
                    <c:v>GECO</c:v>
                  </c:pt>
                  <c:pt idx="8">
                    <c:v>IA</c:v>
                  </c:pt>
                </c:lvl>
              </c:multiLvlStrCache>
            </c:multiLvlStrRef>
          </c:cat>
          <c:val>
            <c:numRef>
              <c:f>'115'!$C$6:$N$6</c:f>
              <c:numCache>
                <c:formatCode>General</c:formatCode>
                <c:ptCount val="12"/>
                <c:pt idx="0">
                  <c:v>2523.8267427191549</c:v>
                </c:pt>
                <c:pt idx="1">
                  <c:v>1798.5540881201932</c:v>
                </c:pt>
                <c:pt idx="2">
                  <c:v>1162.3260032502603</c:v>
                </c:pt>
                <c:pt idx="3">
                  <c:v>610.82747824751573</c:v>
                </c:pt>
                <c:pt idx="4">
                  <c:v>1403.4967700000002</c:v>
                </c:pt>
                <c:pt idx="5">
                  <c:v>755.91045800000006</c:v>
                </c:pt>
                <c:pt idx="6">
                  <c:v>327.59965500000004</c:v>
                </c:pt>
                <c:pt idx="7">
                  <c:v>1.9807053000000001</c:v>
                </c:pt>
                <c:pt idx="8">
                  <c:v>0</c:v>
                </c:pt>
                <c:pt idx="10">
                  <c:v>813.30099528640926</c:v>
                </c:pt>
                <c:pt idx="11">
                  <c:v>424.16600986519762</c:v>
                </c:pt>
              </c:numCache>
            </c:numRef>
          </c:val>
          <c:extLst>
            <c:ext xmlns:c16="http://schemas.microsoft.com/office/drawing/2014/chart" uri="{C3380CC4-5D6E-409C-BE32-E72D297353CC}">
              <c16:uniqueId val="{00000000-F276-47A5-8CEC-5BD8E95C3AAF}"/>
            </c:ext>
          </c:extLst>
        </c:ser>
        <c:ser>
          <c:idx val="1"/>
          <c:order val="1"/>
          <c:tx>
            <c:strRef>
              <c:f>'115'!$B$7</c:f>
              <c:strCache>
                <c:ptCount val="1"/>
                <c:pt idx="0">
                  <c:v>Solids**</c:v>
                </c:pt>
              </c:strCache>
            </c:strRef>
          </c:tx>
          <c:spPr>
            <a:solidFill>
              <a:schemeClr val="accent2"/>
            </a:solidFill>
            <a:ln>
              <a:noFill/>
            </a:ln>
            <a:effectLst/>
          </c:spPr>
          <c:invertIfNegative val="0"/>
          <c:cat>
            <c:multiLvlStrRef>
              <c:f>'115'!$C$4:$N$5</c:f>
              <c:multiLvlStrCache>
                <c:ptCount val="12"/>
                <c:lvl>
                  <c:pt idx="0">
                    <c:v>2030</c:v>
                  </c:pt>
                  <c:pt idx="1">
                    <c:v>2035</c:v>
                  </c:pt>
                  <c:pt idx="2">
                    <c:v>2040</c:v>
                  </c:pt>
                  <c:pt idx="3">
                    <c:v>2050</c:v>
                  </c:pt>
                  <c:pt idx="4">
                    <c:v>2030</c:v>
                  </c:pt>
                  <c:pt idx="5">
                    <c:v>2035</c:v>
                  </c:pt>
                  <c:pt idx="6">
                    <c:v>2040</c:v>
                  </c:pt>
                  <c:pt idx="7">
                    <c:v>2050</c:v>
                  </c:pt>
                  <c:pt idx="8">
                    <c:v>2030</c:v>
                  </c:pt>
                  <c:pt idx="9">
                    <c:v>2035</c:v>
                  </c:pt>
                  <c:pt idx="10">
                    <c:v>2040</c:v>
                  </c:pt>
                  <c:pt idx="11">
                    <c:v>2050</c:v>
                  </c:pt>
                </c:lvl>
                <c:lvl>
                  <c:pt idx="0">
                    <c:v>NT+</c:v>
                  </c:pt>
                  <c:pt idx="4">
                    <c:v>GECO</c:v>
                  </c:pt>
                  <c:pt idx="8">
                    <c:v>IA</c:v>
                  </c:pt>
                </c:lvl>
              </c:multiLvlStrCache>
            </c:multiLvlStrRef>
          </c:cat>
          <c:val>
            <c:numRef>
              <c:f>'115'!$C$7:$N$7</c:f>
              <c:numCache>
                <c:formatCode>General</c:formatCode>
                <c:ptCount val="12"/>
                <c:pt idx="4">
                  <c:v>642.14347199999997</c:v>
                </c:pt>
                <c:pt idx="5">
                  <c:v>468.85996099999988</c:v>
                </c:pt>
                <c:pt idx="6">
                  <c:v>192.89169100000001</c:v>
                </c:pt>
                <c:pt idx="7">
                  <c:v>153.84164000000001</c:v>
                </c:pt>
                <c:pt idx="8">
                  <c:v>0</c:v>
                </c:pt>
                <c:pt idx="10">
                  <c:v>40.258718327283866</c:v>
                </c:pt>
                <c:pt idx="11">
                  <c:v>22.523170658252997</c:v>
                </c:pt>
              </c:numCache>
            </c:numRef>
          </c:val>
          <c:extLst>
            <c:ext xmlns:c16="http://schemas.microsoft.com/office/drawing/2014/chart" uri="{C3380CC4-5D6E-409C-BE32-E72D297353CC}">
              <c16:uniqueId val="{00000001-F276-47A5-8CEC-5BD8E95C3AAF}"/>
            </c:ext>
          </c:extLst>
        </c:ser>
        <c:ser>
          <c:idx val="2"/>
          <c:order val="2"/>
          <c:tx>
            <c:strRef>
              <c:f>'115'!$B$8</c:f>
              <c:strCache>
                <c:ptCount val="1"/>
                <c:pt idx="0">
                  <c:v>Oil</c:v>
                </c:pt>
              </c:strCache>
            </c:strRef>
          </c:tx>
          <c:spPr>
            <a:solidFill>
              <a:schemeClr val="accent3"/>
            </a:solidFill>
            <a:ln>
              <a:noFill/>
            </a:ln>
            <a:effectLst/>
          </c:spPr>
          <c:invertIfNegative val="0"/>
          <c:cat>
            <c:multiLvlStrRef>
              <c:f>'115'!$C$4:$N$5</c:f>
              <c:multiLvlStrCache>
                <c:ptCount val="12"/>
                <c:lvl>
                  <c:pt idx="0">
                    <c:v>2030</c:v>
                  </c:pt>
                  <c:pt idx="1">
                    <c:v>2035</c:v>
                  </c:pt>
                  <c:pt idx="2">
                    <c:v>2040</c:v>
                  </c:pt>
                  <c:pt idx="3">
                    <c:v>2050</c:v>
                  </c:pt>
                  <c:pt idx="4">
                    <c:v>2030</c:v>
                  </c:pt>
                  <c:pt idx="5">
                    <c:v>2035</c:v>
                  </c:pt>
                  <c:pt idx="6">
                    <c:v>2040</c:v>
                  </c:pt>
                  <c:pt idx="7">
                    <c:v>2050</c:v>
                  </c:pt>
                  <c:pt idx="8">
                    <c:v>2030</c:v>
                  </c:pt>
                  <c:pt idx="9">
                    <c:v>2035</c:v>
                  </c:pt>
                  <c:pt idx="10">
                    <c:v>2040</c:v>
                  </c:pt>
                  <c:pt idx="11">
                    <c:v>2050</c:v>
                  </c:pt>
                </c:lvl>
                <c:lvl>
                  <c:pt idx="0">
                    <c:v>NT+</c:v>
                  </c:pt>
                  <c:pt idx="4">
                    <c:v>GECO</c:v>
                  </c:pt>
                  <c:pt idx="8">
                    <c:v>IA</c:v>
                  </c:pt>
                </c:lvl>
              </c:multiLvlStrCache>
            </c:multiLvlStrRef>
          </c:cat>
          <c:val>
            <c:numRef>
              <c:f>'115'!$C$8:$N$8</c:f>
              <c:numCache>
                <c:formatCode>General</c:formatCode>
                <c:ptCount val="12"/>
                <c:pt idx="0">
                  <c:v>3246.1687905584336</c:v>
                </c:pt>
                <c:pt idx="1">
                  <c:v>2767.1594827600356</c:v>
                </c:pt>
                <c:pt idx="2">
                  <c:v>1921.4867109153056</c:v>
                </c:pt>
                <c:pt idx="3">
                  <c:v>504.76657673790135</c:v>
                </c:pt>
                <c:pt idx="4">
                  <c:v>3712.1215500000003</c:v>
                </c:pt>
                <c:pt idx="5">
                  <c:v>2187.47507</c:v>
                </c:pt>
                <c:pt idx="6">
                  <c:v>1226.8254400000001</c:v>
                </c:pt>
                <c:pt idx="7">
                  <c:v>732.35854500000005</c:v>
                </c:pt>
                <c:pt idx="8">
                  <c:v>0</c:v>
                </c:pt>
                <c:pt idx="10">
                  <c:v>2064.4018168883631</c:v>
                </c:pt>
                <c:pt idx="11">
                  <c:v>1135.3010410133165</c:v>
                </c:pt>
              </c:numCache>
            </c:numRef>
          </c:val>
          <c:extLst>
            <c:ext xmlns:c16="http://schemas.microsoft.com/office/drawing/2014/chart" uri="{C3380CC4-5D6E-409C-BE32-E72D297353CC}">
              <c16:uniqueId val="{00000002-F276-47A5-8CEC-5BD8E95C3AAF}"/>
            </c:ext>
          </c:extLst>
        </c:ser>
        <c:ser>
          <c:idx val="3"/>
          <c:order val="3"/>
          <c:tx>
            <c:strRef>
              <c:f>'115'!$B$9</c:f>
              <c:strCache>
                <c:ptCount val="1"/>
                <c:pt idx="0">
                  <c:v>Hydrogen</c:v>
                </c:pt>
              </c:strCache>
            </c:strRef>
          </c:tx>
          <c:spPr>
            <a:solidFill>
              <a:schemeClr val="accent4"/>
            </a:solidFill>
            <a:ln>
              <a:noFill/>
            </a:ln>
            <a:effectLst/>
          </c:spPr>
          <c:invertIfNegative val="0"/>
          <c:cat>
            <c:multiLvlStrRef>
              <c:f>'115'!$C$4:$N$5</c:f>
              <c:multiLvlStrCache>
                <c:ptCount val="12"/>
                <c:lvl>
                  <c:pt idx="0">
                    <c:v>2030</c:v>
                  </c:pt>
                  <c:pt idx="1">
                    <c:v>2035</c:v>
                  </c:pt>
                  <c:pt idx="2">
                    <c:v>2040</c:v>
                  </c:pt>
                  <c:pt idx="3">
                    <c:v>2050</c:v>
                  </c:pt>
                  <c:pt idx="4">
                    <c:v>2030</c:v>
                  </c:pt>
                  <c:pt idx="5">
                    <c:v>2035</c:v>
                  </c:pt>
                  <c:pt idx="6">
                    <c:v>2040</c:v>
                  </c:pt>
                  <c:pt idx="7">
                    <c:v>2050</c:v>
                  </c:pt>
                  <c:pt idx="8">
                    <c:v>2030</c:v>
                  </c:pt>
                  <c:pt idx="9">
                    <c:v>2035</c:v>
                  </c:pt>
                  <c:pt idx="10">
                    <c:v>2040</c:v>
                  </c:pt>
                  <c:pt idx="11">
                    <c:v>2050</c:v>
                  </c:pt>
                </c:lvl>
                <c:lvl>
                  <c:pt idx="0">
                    <c:v>NT+</c:v>
                  </c:pt>
                  <c:pt idx="4">
                    <c:v>GECO</c:v>
                  </c:pt>
                  <c:pt idx="8">
                    <c:v>IA</c:v>
                  </c:pt>
                </c:lvl>
              </c:multiLvlStrCache>
            </c:multiLvlStrRef>
          </c:cat>
          <c:val>
            <c:numRef>
              <c:f>'115'!$C$9:$N$9</c:f>
              <c:numCache>
                <c:formatCode>General</c:formatCode>
                <c:ptCount val="12"/>
                <c:pt idx="0">
                  <c:v>69.083349023435275</c:v>
                </c:pt>
                <c:pt idx="1">
                  <c:v>113.72615293158952</c:v>
                </c:pt>
                <c:pt idx="2">
                  <c:v>245.79942884342262</c:v>
                </c:pt>
                <c:pt idx="3">
                  <c:v>309.97475486944444</c:v>
                </c:pt>
                <c:pt idx="4">
                  <c:v>63.274759500000002</c:v>
                </c:pt>
                <c:pt idx="5">
                  <c:v>60.056854800000011</c:v>
                </c:pt>
                <c:pt idx="6">
                  <c:v>59.311837000000004</c:v>
                </c:pt>
                <c:pt idx="7">
                  <c:v>99.578734900000001</c:v>
                </c:pt>
                <c:pt idx="8">
                  <c:v>0</c:v>
                </c:pt>
                <c:pt idx="10">
                  <c:v>15.022867174032923</c:v>
                </c:pt>
                <c:pt idx="11">
                  <c:v>41.52897592062596</c:v>
                </c:pt>
              </c:numCache>
            </c:numRef>
          </c:val>
          <c:extLst>
            <c:ext xmlns:c16="http://schemas.microsoft.com/office/drawing/2014/chart" uri="{C3380CC4-5D6E-409C-BE32-E72D297353CC}">
              <c16:uniqueId val="{00000003-F276-47A5-8CEC-5BD8E95C3AAF}"/>
            </c:ext>
          </c:extLst>
        </c:ser>
        <c:ser>
          <c:idx val="4"/>
          <c:order val="4"/>
          <c:tx>
            <c:strRef>
              <c:f>'115'!$B$10</c:f>
              <c:strCache>
                <c:ptCount val="1"/>
                <c:pt idx="0">
                  <c:v>Biomass and biofuels</c:v>
                </c:pt>
              </c:strCache>
            </c:strRef>
          </c:tx>
          <c:spPr>
            <a:solidFill>
              <a:schemeClr val="accent5"/>
            </a:solidFill>
            <a:ln>
              <a:noFill/>
            </a:ln>
            <a:effectLst/>
          </c:spPr>
          <c:invertIfNegative val="0"/>
          <c:cat>
            <c:multiLvlStrRef>
              <c:f>'115'!$C$4:$N$5</c:f>
              <c:multiLvlStrCache>
                <c:ptCount val="12"/>
                <c:lvl>
                  <c:pt idx="0">
                    <c:v>2030</c:v>
                  </c:pt>
                  <c:pt idx="1">
                    <c:v>2035</c:v>
                  </c:pt>
                  <c:pt idx="2">
                    <c:v>2040</c:v>
                  </c:pt>
                  <c:pt idx="3">
                    <c:v>2050</c:v>
                  </c:pt>
                  <c:pt idx="4">
                    <c:v>2030</c:v>
                  </c:pt>
                  <c:pt idx="5">
                    <c:v>2035</c:v>
                  </c:pt>
                  <c:pt idx="6">
                    <c:v>2040</c:v>
                  </c:pt>
                  <c:pt idx="7">
                    <c:v>2050</c:v>
                  </c:pt>
                  <c:pt idx="8">
                    <c:v>2030</c:v>
                  </c:pt>
                  <c:pt idx="9">
                    <c:v>2035</c:v>
                  </c:pt>
                  <c:pt idx="10">
                    <c:v>2040</c:v>
                  </c:pt>
                  <c:pt idx="11">
                    <c:v>2050</c:v>
                  </c:pt>
                </c:lvl>
                <c:lvl>
                  <c:pt idx="0">
                    <c:v>NT+</c:v>
                  </c:pt>
                  <c:pt idx="4">
                    <c:v>GECO</c:v>
                  </c:pt>
                  <c:pt idx="8">
                    <c:v>IA</c:v>
                  </c:pt>
                </c:lvl>
              </c:multiLvlStrCache>
            </c:multiLvlStrRef>
          </c:cat>
          <c:val>
            <c:numRef>
              <c:f>'115'!$C$10:$N$10</c:f>
              <c:numCache>
                <c:formatCode>General</c:formatCode>
                <c:ptCount val="12"/>
                <c:pt idx="0">
                  <c:v>177.28232198950062</c:v>
                </c:pt>
                <c:pt idx="1">
                  <c:v>199.00203592822285</c:v>
                </c:pt>
                <c:pt idx="2">
                  <c:v>223.22174986694509</c:v>
                </c:pt>
                <c:pt idx="3">
                  <c:v>285.70635364651014</c:v>
                </c:pt>
                <c:pt idx="4">
                  <c:v>500.58506583999997</c:v>
                </c:pt>
                <c:pt idx="5">
                  <c:v>836.31378846000007</c:v>
                </c:pt>
                <c:pt idx="6">
                  <c:v>939.84782821000022</c:v>
                </c:pt>
                <c:pt idx="7">
                  <c:v>536.15585347600006</c:v>
                </c:pt>
                <c:pt idx="8">
                  <c:v>0</c:v>
                </c:pt>
                <c:pt idx="10">
                  <c:v>122.72093995294519</c:v>
                </c:pt>
                <c:pt idx="11">
                  <c:v>139.00791351381363</c:v>
                </c:pt>
              </c:numCache>
            </c:numRef>
          </c:val>
          <c:extLst>
            <c:ext xmlns:c16="http://schemas.microsoft.com/office/drawing/2014/chart" uri="{C3380CC4-5D6E-409C-BE32-E72D297353CC}">
              <c16:uniqueId val="{00000004-F276-47A5-8CEC-5BD8E95C3AAF}"/>
            </c:ext>
          </c:extLst>
        </c:ser>
        <c:ser>
          <c:idx val="5"/>
          <c:order val="5"/>
          <c:tx>
            <c:strRef>
              <c:f>'115'!$B$11</c:f>
              <c:strCache>
                <c:ptCount val="1"/>
                <c:pt idx="0">
                  <c:v>E-fuels</c:v>
                </c:pt>
              </c:strCache>
            </c:strRef>
          </c:tx>
          <c:spPr>
            <a:solidFill>
              <a:schemeClr val="accent6"/>
            </a:solidFill>
            <a:ln>
              <a:noFill/>
            </a:ln>
            <a:effectLst/>
          </c:spPr>
          <c:invertIfNegative val="0"/>
          <c:cat>
            <c:multiLvlStrRef>
              <c:f>'115'!$C$4:$N$5</c:f>
              <c:multiLvlStrCache>
                <c:ptCount val="12"/>
                <c:lvl>
                  <c:pt idx="0">
                    <c:v>2030</c:v>
                  </c:pt>
                  <c:pt idx="1">
                    <c:v>2035</c:v>
                  </c:pt>
                  <c:pt idx="2">
                    <c:v>2040</c:v>
                  </c:pt>
                  <c:pt idx="3">
                    <c:v>2050</c:v>
                  </c:pt>
                  <c:pt idx="4">
                    <c:v>2030</c:v>
                  </c:pt>
                  <c:pt idx="5">
                    <c:v>2035</c:v>
                  </c:pt>
                  <c:pt idx="6">
                    <c:v>2040</c:v>
                  </c:pt>
                  <c:pt idx="7">
                    <c:v>2050</c:v>
                  </c:pt>
                  <c:pt idx="8">
                    <c:v>2030</c:v>
                  </c:pt>
                  <c:pt idx="9">
                    <c:v>2035</c:v>
                  </c:pt>
                  <c:pt idx="10">
                    <c:v>2040</c:v>
                  </c:pt>
                  <c:pt idx="11">
                    <c:v>2050</c:v>
                  </c:pt>
                </c:lvl>
                <c:lvl>
                  <c:pt idx="0">
                    <c:v>NT+</c:v>
                  </c:pt>
                  <c:pt idx="4">
                    <c:v>GECO</c:v>
                  </c:pt>
                  <c:pt idx="8">
                    <c:v>IA</c:v>
                  </c:pt>
                </c:lvl>
              </c:multiLvlStrCache>
            </c:multiLvlStrRef>
          </c:cat>
          <c:val>
            <c:numRef>
              <c:f>'115'!$C$11:$N$11</c:f>
              <c:numCache>
                <c:formatCode>General</c:formatCode>
                <c:ptCount val="12"/>
                <c:pt idx="0">
                  <c:v>78.515956108588341</c:v>
                </c:pt>
                <c:pt idx="1">
                  <c:v>150.47166827240349</c:v>
                </c:pt>
                <c:pt idx="2">
                  <c:v>266.19382594272474</c:v>
                </c:pt>
                <c:pt idx="3">
                  <c:v>433.43787922634914</c:v>
                </c:pt>
                <c:pt idx="4">
                  <c:v>7.0352079700000001</c:v>
                </c:pt>
                <c:pt idx="5">
                  <c:v>-29.689412900000004</c:v>
                </c:pt>
                <c:pt idx="6">
                  <c:v>31.4294935</c:v>
                </c:pt>
                <c:pt idx="7">
                  <c:v>90.948111900000015</c:v>
                </c:pt>
                <c:pt idx="8">
                  <c:v>0</c:v>
                </c:pt>
                <c:pt idx="10">
                  <c:v>3.7160301169514318E-16</c:v>
                </c:pt>
                <c:pt idx="11">
                  <c:v>2.4482603322439878E-15</c:v>
                </c:pt>
              </c:numCache>
            </c:numRef>
          </c:val>
          <c:extLst>
            <c:ext xmlns:c16="http://schemas.microsoft.com/office/drawing/2014/chart" uri="{C3380CC4-5D6E-409C-BE32-E72D297353CC}">
              <c16:uniqueId val="{00000005-F276-47A5-8CEC-5BD8E95C3AAF}"/>
            </c:ext>
          </c:extLst>
        </c:ser>
        <c:ser>
          <c:idx val="6"/>
          <c:order val="6"/>
          <c:tx>
            <c:strRef>
              <c:f>'115'!$B$12</c:f>
              <c:strCache>
                <c:ptCount val="1"/>
                <c:pt idx="0">
                  <c:v>Others</c:v>
                </c:pt>
              </c:strCache>
            </c:strRef>
          </c:tx>
          <c:spPr>
            <a:solidFill>
              <a:schemeClr val="accent1">
                <a:lumMod val="60000"/>
              </a:schemeClr>
            </a:solidFill>
            <a:ln>
              <a:noFill/>
            </a:ln>
            <a:effectLst/>
          </c:spPr>
          <c:invertIfNegative val="0"/>
          <c:cat>
            <c:multiLvlStrRef>
              <c:f>'115'!$C$4:$N$5</c:f>
              <c:multiLvlStrCache>
                <c:ptCount val="12"/>
                <c:lvl>
                  <c:pt idx="0">
                    <c:v>2030</c:v>
                  </c:pt>
                  <c:pt idx="1">
                    <c:v>2035</c:v>
                  </c:pt>
                  <c:pt idx="2">
                    <c:v>2040</c:v>
                  </c:pt>
                  <c:pt idx="3">
                    <c:v>2050</c:v>
                  </c:pt>
                  <c:pt idx="4">
                    <c:v>2030</c:v>
                  </c:pt>
                  <c:pt idx="5">
                    <c:v>2035</c:v>
                  </c:pt>
                  <c:pt idx="6">
                    <c:v>2040</c:v>
                  </c:pt>
                  <c:pt idx="7">
                    <c:v>2050</c:v>
                  </c:pt>
                  <c:pt idx="8">
                    <c:v>2030</c:v>
                  </c:pt>
                  <c:pt idx="9">
                    <c:v>2035</c:v>
                  </c:pt>
                  <c:pt idx="10">
                    <c:v>2040</c:v>
                  </c:pt>
                  <c:pt idx="11">
                    <c:v>2050</c:v>
                  </c:pt>
                </c:lvl>
                <c:lvl>
                  <c:pt idx="0">
                    <c:v>NT+</c:v>
                  </c:pt>
                  <c:pt idx="4">
                    <c:v>GECO</c:v>
                  </c:pt>
                  <c:pt idx="8">
                    <c:v>IA</c:v>
                  </c:pt>
                </c:lvl>
              </c:multiLvlStrCache>
            </c:multiLvlStrRef>
          </c:cat>
          <c:val>
            <c:numRef>
              <c:f>'115'!$C$12:$N$12</c:f>
              <c:numCache>
                <c:formatCode>General</c:formatCode>
                <c:ptCount val="12"/>
                <c:pt idx="0">
                  <c:v>0</c:v>
                </c:pt>
                <c:pt idx="1">
                  <c:v>0</c:v>
                </c:pt>
                <c:pt idx="2">
                  <c:v>0</c:v>
                </c:pt>
                <c:pt idx="3">
                  <c:v>0</c:v>
                </c:pt>
                <c:pt idx="4">
                  <c:v>0</c:v>
                </c:pt>
                <c:pt idx="5">
                  <c:v>0</c:v>
                </c:pt>
                <c:pt idx="6">
                  <c:v>0</c:v>
                </c:pt>
                <c:pt idx="7">
                  <c:v>0</c:v>
                </c:pt>
                <c:pt idx="8">
                  <c:v>0</c:v>
                </c:pt>
                <c:pt idx="10">
                  <c:v>38.40508377395934</c:v>
                </c:pt>
                <c:pt idx="11">
                  <c:v>37.956630829303982</c:v>
                </c:pt>
              </c:numCache>
            </c:numRef>
          </c:val>
          <c:extLst>
            <c:ext xmlns:c16="http://schemas.microsoft.com/office/drawing/2014/chart" uri="{C3380CC4-5D6E-409C-BE32-E72D297353CC}">
              <c16:uniqueId val="{00000006-F276-47A5-8CEC-5BD8E95C3AAF}"/>
            </c:ext>
          </c:extLst>
        </c:ser>
        <c:ser>
          <c:idx val="7"/>
          <c:order val="7"/>
          <c:tx>
            <c:strRef>
              <c:f>'115'!$B$13</c:f>
              <c:strCache>
                <c:ptCount val="1"/>
                <c:pt idx="0">
                  <c:v>Non defined total imports*</c:v>
                </c:pt>
              </c:strCache>
            </c:strRef>
          </c:tx>
          <c:spPr>
            <a:solidFill>
              <a:schemeClr val="accent2">
                <a:lumMod val="60000"/>
              </a:schemeClr>
            </a:solidFill>
            <a:ln>
              <a:noFill/>
            </a:ln>
            <a:effectLst/>
          </c:spPr>
          <c:invertIfNegative val="0"/>
          <c:cat>
            <c:multiLvlStrRef>
              <c:f>'115'!$C$4:$N$5</c:f>
              <c:multiLvlStrCache>
                <c:ptCount val="12"/>
                <c:lvl>
                  <c:pt idx="0">
                    <c:v>2030</c:v>
                  </c:pt>
                  <c:pt idx="1">
                    <c:v>2035</c:v>
                  </c:pt>
                  <c:pt idx="2">
                    <c:v>2040</c:v>
                  </c:pt>
                  <c:pt idx="3">
                    <c:v>2050</c:v>
                  </c:pt>
                  <c:pt idx="4">
                    <c:v>2030</c:v>
                  </c:pt>
                  <c:pt idx="5">
                    <c:v>2035</c:v>
                  </c:pt>
                  <c:pt idx="6">
                    <c:v>2040</c:v>
                  </c:pt>
                  <c:pt idx="7">
                    <c:v>2050</c:v>
                  </c:pt>
                  <c:pt idx="8">
                    <c:v>2030</c:v>
                  </c:pt>
                  <c:pt idx="9">
                    <c:v>2035</c:v>
                  </c:pt>
                  <c:pt idx="10">
                    <c:v>2040</c:v>
                  </c:pt>
                  <c:pt idx="11">
                    <c:v>2050</c:v>
                  </c:pt>
                </c:lvl>
                <c:lvl>
                  <c:pt idx="0">
                    <c:v>NT+</c:v>
                  </c:pt>
                  <c:pt idx="4">
                    <c:v>GECO</c:v>
                  </c:pt>
                  <c:pt idx="8">
                    <c:v>IA</c:v>
                  </c:pt>
                </c:lvl>
              </c:multiLvlStrCache>
            </c:multiLvlStrRef>
          </c:cat>
          <c:val>
            <c:numRef>
              <c:f>'115'!$C$13:$N$13</c:f>
              <c:numCache>
                <c:formatCode>General</c:formatCode>
                <c:ptCount val="12"/>
                <c:pt idx="0">
                  <c:v>0</c:v>
                </c:pt>
                <c:pt idx="1">
                  <c:v>0</c:v>
                </c:pt>
                <c:pt idx="2">
                  <c:v>0</c:v>
                </c:pt>
                <c:pt idx="3">
                  <c:v>0</c:v>
                </c:pt>
                <c:pt idx="4">
                  <c:v>0</c:v>
                </c:pt>
                <c:pt idx="5">
                  <c:v>0</c:v>
                </c:pt>
                <c:pt idx="6">
                  <c:v>0</c:v>
                </c:pt>
                <c:pt idx="7">
                  <c:v>0</c:v>
                </c:pt>
                <c:pt idx="8">
                  <c:v>6652.3600000000006</c:v>
                </c:pt>
                <c:pt idx="10">
                  <c:v>0</c:v>
                </c:pt>
                <c:pt idx="11">
                  <c:v>0</c:v>
                </c:pt>
              </c:numCache>
            </c:numRef>
          </c:val>
          <c:extLst>
            <c:ext xmlns:c16="http://schemas.microsoft.com/office/drawing/2014/chart" uri="{C3380CC4-5D6E-409C-BE32-E72D297353CC}">
              <c16:uniqueId val="{00000007-F276-47A5-8CEC-5BD8E95C3AAF}"/>
            </c:ext>
          </c:extLst>
        </c:ser>
        <c:dLbls>
          <c:showLegendKey val="0"/>
          <c:showVal val="0"/>
          <c:showCatName val="0"/>
          <c:showSerName val="0"/>
          <c:showPercent val="0"/>
          <c:showBubbleSize val="0"/>
        </c:dLbls>
        <c:gapWidth val="150"/>
        <c:overlap val="100"/>
        <c:axId val="1147429727"/>
        <c:axId val="1147436447"/>
      </c:barChart>
      <c:catAx>
        <c:axId val="11474297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47436447"/>
        <c:crosses val="autoZero"/>
        <c:auto val="1"/>
        <c:lblAlgn val="ctr"/>
        <c:lblOffset val="100"/>
        <c:noMultiLvlLbl val="0"/>
      </c:catAx>
      <c:valAx>
        <c:axId val="1147436447"/>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TWh/year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474297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nl-NL"/>
              <a:t>Industrial demand by carrier, economic variants, EU27 (TWh)</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'14'!$B$6</c:f>
              <c:strCache>
                <c:ptCount val="1"/>
                <c:pt idx="0">
                  <c:v>Ammonia</c:v>
                </c:pt>
              </c:strCache>
            </c:strRef>
          </c:tx>
          <c:spPr>
            <a:solidFill>
              <a:schemeClr val="accent1"/>
            </a:solidFill>
            <a:ln>
              <a:noFill/>
            </a:ln>
            <a:effectLst/>
          </c:spPr>
          <c:invertIfNegative val="0"/>
          <c:cat>
            <c:multiLvlStrRef>
              <c:f>'14'!$C$4:$H$5</c:f>
              <c:multiLvlStrCache>
                <c:ptCount val="6"/>
                <c:lvl>
                  <c:pt idx="0">
                    <c:v>LEV</c:v>
                  </c:pt>
                  <c:pt idx="1">
                    <c:v>NT</c:v>
                  </c:pt>
                  <c:pt idx="2">
                    <c:v>HEV</c:v>
                  </c:pt>
                  <c:pt idx="3">
                    <c:v>LEV</c:v>
                  </c:pt>
                  <c:pt idx="4">
                    <c:v>NT</c:v>
                  </c:pt>
                  <c:pt idx="5">
                    <c:v>HEV</c:v>
                  </c:pt>
                </c:lvl>
                <c:lvl>
                  <c:pt idx="0">
                    <c:v>2035</c:v>
                  </c:pt>
                  <c:pt idx="3">
                    <c:v>2040</c:v>
                  </c:pt>
                </c:lvl>
              </c:multiLvlStrCache>
            </c:multiLvlStrRef>
          </c:cat>
          <c:val>
            <c:numRef>
              <c:f>'14'!$C$6:$H$6</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491A-4D87-ABF5-382B9D7FF0B3}"/>
            </c:ext>
          </c:extLst>
        </c:ser>
        <c:ser>
          <c:idx val="1"/>
          <c:order val="1"/>
          <c:tx>
            <c:strRef>
              <c:f>'14'!$B$7</c:f>
              <c:strCache>
                <c:ptCount val="1"/>
                <c:pt idx="0">
                  <c:v>Biomass</c:v>
                </c:pt>
              </c:strCache>
            </c:strRef>
          </c:tx>
          <c:spPr>
            <a:solidFill>
              <a:schemeClr val="accent2"/>
            </a:solidFill>
            <a:ln>
              <a:noFill/>
            </a:ln>
            <a:effectLst/>
          </c:spPr>
          <c:invertIfNegative val="0"/>
          <c:cat>
            <c:multiLvlStrRef>
              <c:f>'14'!$C$4:$H$5</c:f>
              <c:multiLvlStrCache>
                <c:ptCount val="6"/>
                <c:lvl>
                  <c:pt idx="0">
                    <c:v>LEV</c:v>
                  </c:pt>
                  <c:pt idx="1">
                    <c:v>NT</c:v>
                  </c:pt>
                  <c:pt idx="2">
                    <c:v>HEV</c:v>
                  </c:pt>
                  <c:pt idx="3">
                    <c:v>LEV</c:v>
                  </c:pt>
                  <c:pt idx="4">
                    <c:v>NT</c:v>
                  </c:pt>
                  <c:pt idx="5">
                    <c:v>HEV</c:v>
                  </c:pt>
                </c:lvl>
                <c:lvl>
                  <c:pt idx="0">
                    <c:v>2035</c:v>
                  </c:pt>
                  <c:pt idx="3">
                    <c:v>2040</c:v>
                  </c:pt>
                </c:lvl>
              </c:multiLvlStrCache>
            </c:multiLvlStrRef>
          </c:cat>
          <c:val>
            <c:numRef>
              <c:f>'14'!$C$7:$H$7</c:f>
              <c:numCache>
                <c:formatCode>0</c:formatCode>
                <c:ptCount val="6"/>
                <c:pt idx="0">
                  <c:v>215.84008270639421</c:v>
                </c:pt>
                <c:pt idx="1">
                  <c:v>233.27586434992728</c:v>
                </c:pt>
                <c:pt idx="2">
                  <c:v>250.72530818598651</c:v>
                </c:pt>
                <c:pt idx="3">
                  <c:v>220.68304884470794</c:v>
                </c:pt>
                <c:pt idx="4">
                  <c:v>236.85370790476554</c:v>
                </c:pt>
                <c:pt idx="5">
                  <c:v>254.5026453860018</c:v>
                </c:pt>
              </c:numCache>
            </c:numRef>
          </c:val>
          <c:extLst>
            <c:ext xmlns:c16="http://schemas.microsoft.com/office/drawing/2014/chart" uri="{C3380CC4-5D6E-409C-BE32-E72D297353CC}">
              <c16:uniqueId val="{00000001-491A-4D87-ABF5-382B9D7FF0B3}"/>
            </c:ext>
          </c:extLst>
        </c:ser>
        <c:ser>
          <c:idx val="2"/>
          <c:order val="2"/>
          <c:tx>
            <c:strRef>
              <c:f>'14'!$B$8</c:f>
              <c:strCache>
                <c:ptCount val="1"/>
                <c:pt idx="0">
                  <c:v>Electricity</c:v>
                </c:pt>
              </c:strCache>
            </c:strRef>
          </c:tx>
          <c:spPr>
            <a:solidFill>
              <a:schemeClr val="accent3"/>
            </a:solidFill>
            <a:ln>
              <a:noFill/>
            </a:ln>
            <a:effectLst/>
          </c:spPr>
          <c:invertIfNegative val="0"/>
          <c:cat>
            <c:multiLvlStrRef>
              <c:f>'14'!$C$4:$H$5</c:f>
              <c:multiLvlStrCache>
                <c:ptCount val="6"/>
                <c:lvl>
                  <c:pt idx="0">
                    <c:v>LEV</c:v>
                  </c:pt>
                  <c:pt idx="1">
                    <c:v>NT</c:v>
                  </c:pt>
                  <c:pt idx="2">
                    <c:v>HEV</c:v>
                  </c:pt>
                  <c:pt idx="3">
                    <c:v>LEV</c:v>
                  </c:pt>
                  <c:pt idx="4">
                    <c:v>NT</c:v>
                  </c:pt>
                  <c:pt idx="5">
                    <c:v>HEV</c:v>
                  </c:pt>
                </c:lvl>
                <c:lvl>
                  <c:pt idx="0">
                    <c:v>2035</c:v>
                  </c:pt>
                  <c:pt idx="3">
                    <c:v>2040</c:v>
                  </c:pt>
                </c:lvl>
              </c:multiLvlStrCache>
            </c:multiLvlStrRef>
          </c:cat>
          <c:val>
            <c:numRef>
              <c:f>'14'!$C$8:$H$8</c:f>
              <c:numCache>
                <c:formatCode>0</c:formatCode>
                <c:ptCount val="6"/>
                <c:pt idx="0">
                  <c:v>941.2932543467723</c:v>
                </c:pt>
                <c:pt idx="1">
                  <c:v>1096.7317584470609</c:v>
                </c:pt>
                <c:pt idx="2">
                  <c:v>1251.742174932953</c:v>
                </c:pt>
                <c:pt idx="3">
                  <c:v>1035.391814910219</c:v>
                </c:pt>
                <c:pt idx="4">
                  <c:v>1201.3089868486604</c:v>
                </c:pt>
                <c:pt idx="5">
                  <c:v>1366.766671185412</c:v>
                </c:pt>
              </c:numCache>
            </c:numRef>
          </c:val>
          <c:extLst>
            <c:ext xmlns:c16="http://schemas.microsoft.com/office/drawing/2014/chart" uri="{C3380CC4-5D6E-409C-BE32-E72D297353CC}">
              <c16:uniqueId val="{00000002-491A-4D87-ABF5-382B9D7FF0B3}"/>
            </c:ext>
          </c:extLst>
        </c:ser>
        <c:ser>
          <c:idx val="3"/>
          <c:order val="3"/>
          <c:tx>
            <c:strRef>
              <c:f>'14'!$B$9</c:f>
              <c:strCache>
                <c:ptCount val="1"/>
                <c:pt idx="0">
                  <c:v>Heat</c:v>
                </c:pt>
              </c:strCache>
            </c:strRef>
          </c:tx>
          <c:spPr>
            <a:solidFill>
              <a:schemeClr val="accent4"/>
            </a:solidFill>
            <a:ln>
              <a:noFill/>
            </a:ln>
            <a:effectLst/>
          </c:spPr>
          <c:invertIfNegative val="0"/>
          <c:cat>
            <c:multiLvlStrRef>
              <c:f>'14'!$C$4:$H$5</c:f>
              <c:multiLvlStrCache>
                <c:ptCount val="6"/>
                <c:lvl>
                  <c:pt idx="0">
                    <c:v>LEV</c:v>
                  </c:pt>
                  <c:pt idx="1">
                    <c:v>NT</c:v>
                  </c:pt>
                  <c:pt idx="2">
                    <c:v>HEV</c:v>
                  </c:pt>
                  <c:pt idx="3">
                    <c:v>LEV</c:v>
                  </c:pt>
                  <c:pt idx="4">
                    <c:v>NT</c:v>
                  </c:pt>
                  <c:pt idx="5">
                    <c:v>HEV</c:v>
                  </c:pt>
                </c:lvl>
                <c:lvl>
                  <c:pt idx="0">
                    <c:v>2035</c:v>
                  </c:pt>
                  <c:pt idx="3">
                    <c:v>2040</c:v>
                  </c:pt>
                </c:lvl>
              </c:multiLvlStrCache>
            </c:multiLvlStrRef>
          </c:cat>
          <c:val>
            <c:numRef>
              <c:f>'14'!$C$9:$H$9</c:f>
              <c:numCache>
                <c:formatCode>0</c:formatCode>
                <c:ptCount val="6"/>
                <c:pt idx="0">
                  <c:v>152.46594211900003</c:v>
                </c:pt>
                <c:pt idx="1">
                  <c:v>160.27935377615498</c:v>
                </c:pt>
                <c:pt idx="2">
                  <c:v>169.38909344957912</c:v>
                </c:pt>
                <c:pt idx="3">
                  <c:v>144.84429767656036</c:v>
                </c:pt>
                <c:pt idx="4">
                  <c:v>153.95636313579848</c:v>
                </c:pt>
                <c:pt idx="5">
                  <c:v>163.05552307872577</c:v>
                </c:pt>
              </c:numCache>
            </c:numRef>
          </c:val>
          <c:extLst>
            <c:ext xmlns:c16="http://schemas.microsoft.com/office/drawing/2014/chart" uri="{C3380CC4-5D6E-409C-BE32-E72D297353CC}">
              <c16:uniqueId val="{00000003-491A-4D87-ABF5-382B9D7FF0B3}"/>
            </c:ext>
          </c:extLst>
        </c:ser>
        <c:ser>
          <c:idx val="4"/>
          <c:order val="4"/>
          <c:tx>
            <c:strRef>
              <c:f>'14'!$B$10</c:f>
              <c:strCache>
                <c:ptCount val="1"/>
                <c:pt idx="0">
                  <c:v>Hydrogen</c:v>
                </c:pt>
              </c:strCache>
            </c:strRef>
          </c:tx>
          <c:spPr>
            <a:solidFill>
              <a:schemeClr val="accent5"/>
            </a:solidFill>
            <a:ln>
              <a:noFill/>
            </a:ln>
            <a:effectLst/>
          </c:spPr>
          <c:invertIfNegative val="0"/>
          <c:cat>
            <c:multiLvlStrRef>
              <c:f>'14'!$C$4:$H$5</c:f>
              <c:multiLvlStrCache>
                <c:ptCount val="6"/>
                <c:lvl>
                  <c:pt idx="0">
                    <c:v>LEV</c:v>
                  </c:pt>
                  <c:pt idx="1">
                    <c:v>NT</c:v>
                  </c:pt>
                  <c:pt idx="2">
                    <c:v>HEV</c:v>
                  </c:pt>
                  <c:pt idx="3">
                    <c:v>LEV</c:v>
                  </c:pt>
                  <c:pt idx="4">
                    <c:v>NT</c:v>
                  </c:pt>
                  <c:pt idx="5">
                    <c:v>HEV</c:v>
                  </c:pt>
                </c:lvl>
                <c:lvl>
                  <c:pt idx="0">
                    <c:v>2035</c:v>
                  </c:pt>
                  <c:pt idx="3">
                    <c:v>2040</c:v>
                  </c:pt>
                </c:lvl>
              </c:multiLvlStrCache>
            </c:multiLvlStrRef>
          </c:cat>
          <c:val>
            <c:numRef>
              <c:f>'14'!$C$10:$H$10</c:f>
              <c:numCache>
                <c:formatCode>0</c:formatCode>
                <c:ptCount val="6"/>
                <c:pt idx="0">
                  <c:v>132.52409668977512</c:v>
                </c:pt>
                <c:pt idx="1">
                  <c:v>157.85500588129469</c:v>
                </c:pt>
                <c:pt idx="2">
                  <c:v>179.70222516754731</c:v>
                </c:pt>
                <c:pt idx="3">
                  <c:v>229.32281317431313</c:v>
                </c:pt>
                <c:pt idx="4">
                  <c:v>275.35218823338784</c:v>
                </c:pt>
                <c:pt idx="5">
                  <c:v>317.41108283102182</c:v>
                </c:pt>
              </c:numCache>
            </c:numRef>
          </c:val>
          <c:extLst>
            <c:ext xmlns:c16="http://schemas.microsoft.com/office/drawing/2014/chart" uri="{C3380CC4-5D6E-409C-BE32-E72D297353CC}">
              <c16:uniqueId val="{00000004-491A-4D87-ABF5-382B9D7FF0B3}"/>
            </c:ext>
          </c:extLst>
        </c:ser>
        <c:ser>
          <c:idx val="5"/>
          <c:order val="5"/>
          <c:tx>
            <c:strRef>
              <c:f>'14'!$B$11</c:f>
              <c:strCache>
                <c:ptCount val="1"/>
                <c:pt idx="0">
                  <c:v>Liquids</c:v>
                </c:pt>
              </c:strCache>
            </c:strRef>
          </c:tx>
          <c:spPr>
            <a:solidFill>
              <a:schemeClr val="accent6"/>
            </a:solidFill>
            <a:ln>
              <a:noFill/>
            </a:ln>
            <a:effectLst/>
          </c:spPr>
          <c:invertIfNegative val="0"/>
          <c:cat>
            <c:multiLvlStrRef>
              <c:f>'14'!$C$4:$H$5</c:f>
              <c:multiLvlStrCache>
                <c:ptCount val="6"/>
                <c:lvl>
                  <c:pt idx="0">
                    <c:v>LEV</c:v>
                  </c:pt>
                  <c:pt idx="1">
                    <c:v>NT</c:v>
                  </c:pt>
                  <c:pt idx="2">
                    <c:v>HEV</c:v>
                  </c:pt>
                  <c:pt idx="3">
                    <c:v>LEV</c:v>
                  </c:pt>
                  <c:pt idx="4">
                    <c:v>NT</c:v>
                  </c:pt>
                  <c:pt idx="5">
                    <c:v>HEV</c:v>
                  </c:pt>
                </c:lvl>
                <c:lvl>
                  <c:pt idx="0">
                    <c:v>2035</c:v>
                  </c:pt>
                  <c:pt idx="3">
                    <c:v>2040</c:v>
                  </c:pt>
                </c:lvl>
              </c:multiLvlStrCache>
            </c:multiLvlStrRef>
          </c:cat>
          <c:val>
            <c:numRef>
              <c:f>'14'!$C$11:$H$11</c:f>
              <c:numCache>
                <c:formatCode>0</c:formatCode>
                <c:ptCount val="6"/>
                <c:pt idx="0">
                  <c:v>126.37717962197148</c:v>
                </c:pt>
                <c:pt idx="1">
                  <c:v>114.87758268891133</c:v>
                </c:pt>
                <c:pt idx="2">
                  <c:v>104.11188043681835</c:v>
                </c:pt>
                <c:pt idx="3">
                  <c:v>102.30082818592481</c:v>
                </c:pt>
                <c:pt idx="4">
                  <c:v>87.83657303486892</c:v>
                </c:pt>
                <c:pt idx="5">
                  <c:v>72.988368528088159</c:v>
                </c:pt>
              </c:numCache>
            </c:numRef>
          </c:val>
          <c:extLst>
            <c:ext xmlns:c16="http://schemas.microsoft.com/office/drawing/2014/chart" uri="{C3380CC4-5D6E-409C-BE32-E72D297353CC}">
              <c16:uniqueId val="{00000005-491A-4D87-ABF5-382B9D7FF0B3}"/>
            </c:ext>
          </c:extLst>
        </c:ser>
        <c:ser>
          <c:idx val="6"/>
          <c:order val="6"/>
          <c:tx>
            <c:strRef>
              <c:f>'14'!$B$12</c:f>
              <c:strCache>
                <c:ptCount val="1"/>
                <c:pt idx="0">
                  <c:v>Methane</c:v>
                </c:pt>
              </c:strCache>
            </c:strRef>
          </c:tx>
          <c:spPr>
            <a:solidFill>
              <a:schemeClr val="accent1">
                <a:lumMod val="60000"/>
              </a:schemeClr>
            </a:solidFill>
            <a:ln>
              <a:noFill/>
            </a:ln>
            <a:effectLst/>
          </c:spPr>
          <c:invertIfNegative val="0"/>
          <c:cat>
            <c:multiLvlStrRef>
              <c:f>'14'!$C$4:$H$5</c:f>
              <c:multiLvlStrCache>
                <c:ptCount val="6"/>
                <c:lvl>
                  <c:pt idx="0">
                    <c:v>LEV</c:v>
                  </c:pt>
                  <c:pt idx="1">
                    <c:v>NT</c:v>
                  </c:pt>
                  <c:pt idx="2">
                    <c:v>HEV</c:v>
                  </c:pt>
                  <c:pt idx="3">
                    <c:v>LEV</c:v>
                  </c:pt>
                  <c:pt idx="4">
                    <c:v>NT</c:v>
                  </c:pt>
                  <c:pt idx="5">
                    <c:v>HEV</c:v>
                  </c:pt>
                </c:lvl>
                <c:lvl>
                  <c:pt idx="0">
                    <c:v>2035</c:v>
                  </c:pt>
                  <c:pt idx="3">
                    <c:v>2040</c:v>
                  </c:pt>
                </c:lvl>
              </c:multiLvlStrCache>
            </c:multiLvlStrRef>
          </c:cat>
          <c:val>
            <c:numRef>
              <c:f>'14'!$C$12:$H$12</c:f>
              <c:numCache>
                <c:formatCode>0</c:formatCode>
                <c:ptCount val="6"/>
                <c:pt idx="0">
                  <c:v>634.03003523245195</c:v>
                </c:pt>
                <c:pt idx="1">
                  <c:v>635.12024149282274</c:v>
                </c:pt>
                <c:pt idx="2">
                  <c:v>627.56546801294826</c:v>
                </c:pt>
                <c:pt idx="3">
                  <c:v>536.66042601506979</c:v>
                </c:pt>
                <c:pt idx="4">
                  <c:v>508.54877584673176</c:v>
                </c:pt>
                <c:pt idx="5">
                  <c:v>470.05007024344377</c:v>
                </c:pt>
              </c:numCache>
            </c:numRef>
          </c:val>
          <c:extLst>
            <c:ext xmlns:c16="http://schemas.microsoft.com/office/drawing/2014/chart" uri="{C3380CC4-5D6E-409C-BE32-E72D297353CC}">
              <c16:uniqueId val="{00000006-491A-4D87-ABF5-382B9D7FF0B3}"/>
            </c:ext>
          </c:extLst>
        </c:ser>
        <c:ser>
          <c:idx val="7"/>
          <c:order val="7"/>
          <c:tx>
            <c:strRef>
              <c:f>'14'!$B$13</c:f>
              <c:strCache>
                <c:ptCount val="1"/>
                <c:pt idx="0">
                  <c:v>Others</c:v>
                </c:pt>
              </c:strCache>
            </c:strRef>
          </c:tx>
          <c:spPr>
            <a:solidFill>
              <a:schemeClr val="accent2">
                <a:lumMod val="60000"/>
              </a:schemeClr>
            </a:solidFill>
            <a:ln>
              <a:noFill/>
            </a:ln>
            <a:effectLst/>
          </c:spPr>
          <c:invertIfNegative val="0"/>
          <c:cat>
            <c:multiLvlStrRef>
              <c:f>'14'!$C$4:$H$5</c:f>
              <c:multiLvlStrCache>
                <c:ptCount val="6"/>
                <c:lvl>
                  <c:pt idx="0">
                    <c:v>LEV</c:v>
                  </c:pt>
                  <c:pt idx="1">
                    <c:v>NT</c:v>
                  </c:pt>
                  <c:pt idx="2">
                    <c:v>HEV</c:v>
                  </c:pt>
                  <c:pt idx="3">
                    <c:v>LEV</c:v>
                  </c:pt>
                  <c:pt idx="4">
                    <c:v>NT</c:v>
                  </c:pt>
                  <c:pt idx="5">
                    <c:v>HEV</c:v>
                  </c:pt>
                </c:lvl>
                <c:lvl>
                  <c:pt idx="0">
                    <c:v>2035</c:v>
                  </c:pt>
                  <c:pt idx="3">
                    <c:v>2040</c:v>
                  </c:pt>
                </c:lvl>
              </c:multiLvlStrCache>
            </c:multiLvlStrRef>
          </c:cat>
          <c:val>
            <c:numRef>
              <c:f>'14'!$C$13:$H$13</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7-491A-4D87-ABF5-382B9D7FF0B3}"/>
            </c:ext>
          </c:extLst>
        </c:ser>
        <c:ser>
          <c:idx val="8"/>
          <c:order val="8"/>
          <c:tx>
            <c:strRef>
              <c:f>'14'!$B$14</c:f>
              <c:strCache>
                <c:ptCount val="1"/>
                <c:pt idx="0">
                  <c:v>Solids</c:v>
                </c:pt>
              </c:strCache>
            </c:strRef>
          </c:tx>
          <c:spPr>
            <a:solidFill>
              <a:schemeClr val="accent3">
                <a:lumMod val="60000"/>
              </a:schemeClr>
            </a:solidFill>
            <a:ln>
              <a:noFill/>
            </a:ln>
            <a:effectLst/>
          </c:spPr>
          <c:invertIfNegative val="0"/>
          <c:cat>
            <c:multiLvlStrRef>
              <c:f>'14'!$C$4:$H$5</c:f>
              <c:multiLvlStrCache>
                <c:ptCount val="6"/>
                <c:lvl>
                  <c:pt idx="0">
                    <c:v>LEV</c:v>
                  </c:pt>
                  <c:pt idx="1">
                    <c:v>NT</c:v>
                  </c:pt>
                  <c:pt idx="2">
                    <c:v>HEV</c:v>
                  </c:pt>
                  <c:pt idx="3">
                    <c:v>LEV</c:v>
                  </c:pt>
                  <c:pt idx="4">
                    <c:v>NT</c:v>
                  </c:pt>
                  <c:pt idx="5">
                    <c:v>HEV</c:v>
                  </c:pt>
                </c:lvl>
                <c:lvl>
                  <c:pt idx="0">
                    <c:v>2035</c:v>
                  </c:pt>
                  <c:pt idx="3">
                    <c:v>2040</c:v>
                  </c:pt>
                </c:lvl>
              </c:multiLvlStrCache>
            </c:multiLvlStrRef>
          </c:cat>
          <c:val>
            <c:numRef>
              <c:f>'14'!$C$14:$H$14</c:f>
              <c:numCache>
                <c:formatCode>0</c:formatCode>
                <c:ptCount val="6"/>
                <c:pt idx="0">
                  <c:v>135.49311321937134</c:v>
                </c:pt>
                <c:pt idx="1">
                  <c:v>116.20479613515181</c:v>
                </c:pt>
                <c:pt idx="2">
                  <c:v>105.6597677907432</c:v>
                </c:pt>
                <c:pt idx="3">
                  <c:v>79.786691197323506</c:v>
                </c:pt>
                <c:pt idx="4">
                  <c:v>63.369187968063933</c:v>
                </c:pt>
                <c:pt idx="5">
                  <c:v>54.414204910526713</c:v>
                </c:pt>
              </c:numCache>
            </c:numRef>
          </c:val>
          <c:extLst>
            <c:ext xmlns:c16="http://schemas.microsoft.com/office/drawing/2014/chart" uri="{C3380CC4-5D6E-409C-BE32-E72D297353CC}">
              <c16:uniqueId val="{00000008-491A-4D87-ABF5-382B9D7FF0B3}"/>
            </c:ext>
          </c:extLst>
        </c:ser>
        <c:dLbls>
          <c:showLegendKey val="0"/>
          <c:showVal val="0"/>
          <c:showCatName val="0"/>
          <c:showSerName val="0"/>
          <c:showPercent val="0"/>
          <c:showBubbleSize val="0"/>
        </c:dLbls>
        <c:gapWidth val="150"/>
        <c:overlap val="100"/>
        <c:axId val="189305040"/>
        <c:axId val="189305520"/>
      </c:barChart>
      <c:catAx>
        <c:axId val="1893050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189305520"/>
        <c:crosses val="autoZero"/>
        <c:auto val="1"/>
        <c:lblAlgn val="ctr"/>
        <c:lblOffset val="100"/>
        <c:noMultiLvlLbl val="0"/>
      </c:catAx>
      <c:valAx>
        <c:axId val="1893055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18930504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a:t>Energy demand refineries, EU27 (TWh)</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'15'!$B$6</c:f>
              <c:strCache>
                <c:ptCount val="1"/>
                <c:pt idx="0">
                  <c:v>Ammonia</c:v>
                </c:pt>
              </c:strCache>
            </c:strRef>
          </c:tx>
          <c:spPr>
            <a:solidFill>
              <a:schemeClr val="accent1"/>
            </a:solidFill>
            <a:ln>
              <a:noFill/>
            </a:ln>
            <a:effectLst/>
          </c:spPr>
          <c:invertIfNegative val="0"/>
          <c:cat>
            <c:multiLvlStrRef>
              <c:f>'15'!$C$4:$H$5</c:f>
              <c:multiLvlStrCache>
                <c:ptCount val="6"/>
                <c:lvl>
                  <c:pt idx="0">
                    <c:v>2019</c:v>
                  </c:pt>
                  <c:pt idx="1">
                    <c:v>2023</c:v>
                  </c:pt>
                  <c:pt idx="2">
                    <c:v>2030</c:v>
                  </c:pt>
                  <c:pt idx="3">
                    <c:v>2035</c:v>
                  </c:pt>
                  <c:pt idx="4">
                    <c:v>2040</c:v>
                  </c:pt>
                  <c:pt idx="5">
                    <c:v>2050</c:v>
                  </c:pt>
                </c:lvl>
                <c:lvl>
                  <c:pt idx="0">
                    <c:v>Ref.</c:v>
                  </c:pt>
                  <c:pt idx="2">
                    <c:v>NT</c:v>
                  </c:pt>
                </c:lvl>
              </c:multiLvlStrCache>
            </c:multiLvlStrRef>
          </c:cat>
          <c:val>
            <c:numRef>
              <c:f>'15'!$C$6:$H$6</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7446-46E2-B573-8B350CAD5188}"/>
            </c:ext>
          </c:extLst>
        </c:ser>
        <c:ser>
          <c:idx val="1"/>
          <c:order val="1"/>
          <c:tx>
            <c:strRef>
              <c:f>'15'!$B$7</c:f>
              <c:strCache>
                <c:ptCount val="1"/>
                <c:pt idx="0">
                  <c:v>Biomass</c:v>
                </c:pt>
              </c:strCache>
            </c:strRef>
          </c:tx>
          <c:spPr>
            <a:solidFill>
              <a:schemeClr val="accent2"/>
            </a:solidFill>
            <a:ln>
              <a:noFill/>
            </a:ln>
            <a:effectLst/>
          </c:spPr>
          <c:invertIfNegative val="0"/>
          <c:cat>
            <c:multiLvlStrRef>
              <c:f>'15'!$C$4:$H$5</c:f>
              <c:multiLvlStrCache>
                <c:ptCount val="6"/>
                <c:lvl>
                  <c:pt idx="0">
                    <c:v>2019</c:v>
                  </c:pt>
                  <c:pt idx="1">
                    <c:v>2023</c:v>
                  </c:pt>
                  <c:pt idx="2">
                    <c:v>2030</c:v>
                  </c:pt>
                  <c:pt idx="3">
                    <c:v>2035</c:v>
                  </c:pt>
                  <c:pt idx="4">
                    <c:v>2040</c:v>
                  </c:pt>
                  <c:pt idx="5">
                    <c:v>2050</c:v>
                  </c:pt>
                </c:lvl>
                <c:lvl>
                  <c:pt idx="0">
                    <c:v>Ref.</c:v>
                  </c:pt>
                  <c:pt idx="2">
                    <c:v>NT</c:v>
                  </c:pt>
                </c:lvl>
              </c:multiLvlStrCache>
            </c:multiLvlStrRef>
          </c:cat>
          <c:val>
            <c:numRef>
              <c:f>'15'!$C$7:$H$7</c:f>
              <c:numCache>
                <c:formatCode>General</c:formatCode>
                <c:ptCount val="6"/>
                <c:pt idx="0">
                  <c:v>3.6396111111111101E-2</c:v>
                </c:pt>
                <c:pt idx="1">
                  <c:v>1.9550029999999999E-2</c:v>
                </c:pt>
                <c:pt idx="2">
                  <c:v>25.832793706858013</c:v>
                </c:pt>
                <c:pt idx="3">
                  <c:v>14.949157566414213</c:v>
                </c:pt>
                <c:pt idx="4">
                  <c:v>7.2990009066544594</c:v>
                </c:pt>
                <c:pt idx="5">
                  <c:v>12.320654476862902</c:v>
                </c:pt>
              </c:numCache>
            </c:numRef>
          </c:val>
          <c:extLst>
            <c:ext xmlns:c16="http://schemas.microsoft.com/office/drawing/2014/chart" uri="{C3380CC4-5D6E-409C-BE32-E72D297353CC}">
              <c16:uniqueId val="{00000001-7446-46E2-B573-8B350CAD5188}"/>
            </c:ext>
          </c:extLst>
        </c:ser>
        <c:ser>
          <c:idx val="2"/>
          <c:order val="2"/>
          <c:tx>
            <c:strRef>
              <c:f>'15'!$B$8</c:f>
              <c:strCache>
                <c:ptCount val="1"/>
                <c:pt idx="0">
                  <c:v>Electricity</c:v>
                </c:pt>
              </c:strCache>
            </c:strRef>
          </c:tx>
          <c:spPr>
            <a:solidFill>
              <a:schemeClr val="accent3"/>
            </a:solidFill>
            <a:ln>
              <a:noFill/>
            </a:ln>
            <a:effectLst/>
          </c:spPr>
          <c:invertIfNegative val="0"/>
          <c:cat>
            <c:multiLvlStrRef>
              <c:f>'15'!$C$4:$H$5</c:f>
              <c:multiLvlStrCache>
                <c:ptCount val="6"/>
                <c:lvl>
                  <c:pt idx="0">
                    <c:v>2019</c:v>
                  </c:pt>
                  <c:pt idx="1">
                    <c:v>2023</c:v>
                  </c:pt>
                  <c:pt idx="2">
                    <c:v>2030</c:v>
                  </c:pt>
                  <c:pt idx="3">
                    <c:v>2035</c:v>
                  </c:pt>
                  <c:pt idx="4">
                    <c:v>2040</c:v>
                  </c:pt>
                  <c:pt idx="5">
                    <c:v>2050</c:v>
                  </c:pt>
                </c:lvl>
                <c:lvl>
                  <c:pt idx="0">
                    <c:v>Ref.</c:v>
                  </c:pt>
                  <c:pt idx="2">
                    <c:v>NT</c:v>
                  </c:pt>
                </c:lvl>
              </c:multiLvlStrCache>
            </c:multiLvlStrRef>
          </c:cat>
          <c:val>
            <c:numRef>
              <c:f>'15'!$C$8:$H$8</c:f>
              <c:numCache>
                <c:formatCode>General</c:formatCode>
                <c:ptCount val="6"/>
                <c:pt idx="0">
                  <c:v>34.210293194444397</c:v>
                </c:pt>
                <c:pt idx="1">
                  <c:v>34.67118155</c:v>
                </c:pt>
                <c:pt idx="2">
                  <c:v>32.87967322649056</c:v>
                </c:pt>
                <c:pt idx="3">
                  <c:v>32.591753872208727</c:v>
                </c:pt>
                <c:pt idx="4">
                  <c:v>32.380374770492914</c:v>
                </c:pt>
                <c:pt idx="5">
                  <c:v>43.403240757756592</c:v>
                </c:pt>
              </c:numCache>
            </c:numRef>
          </c:val>
          <c:extLst>
            <c:ext xmlns:c16="http://schemas.microsoft.com/office/drawing/2014/chart" uri="{C3380CC4-5D6E-409C-BE32-E72D297353CC}">
              <c16:uniqueId val="{00000002-7446-46E2-B573-8B350CAD5188}"/>
            </c:ext>
          </c:extLst>
        </c:ser>
        <c:ser>
          <c:idx val="3"/>
          <c:order val="3"/>
          <c:tx>
            <c:strRef>
              <c:f>'15'!$B$9</c:f>
              <c:strCache>
                <c:ptCount val="1"/>
                <c:pt idx="0">
                  <c:v>Heat</c:v>
                </c:pt>
              </c:strCache>
            </c:strRef>
          </c:tx>
          <c:spPr>
            <a:solidFill>
              <a:schemeClr val="accent4"/>
            </a:solidFill>
            <a:ln>
              <a:noFill/>
            </a:ln>
            <a:effectLst/>
          </c:spPr>
          <c:invertIfNegative val="0"/>
          <c:cat>
            <c:multiLvlStrRef>
              <c:f>'15'!$C$4:$H$5</c:f>
              <c:multiLvlStrCache>
                <c:ptCount val="6"/>
                <c:lvl>
                  <c:pt idx="0">
                    <c:v>2019</c:v>
                  </c:pt>
                  <c:pt idx="1">
                    <c:v>2023</c:v>
                  </c:pt>
                  <c:pt idx="2">
                    <c:v>2030</c:v>
                  </c:pt>
                  <c:pt idx="3">
                    <c:v>2035</c:v>
                  </c:pt>
                  <c:pt idx="4">
                    <c:v>2040</c:v>
                  </c:pt>
                  <c:pt idx="5">
                    <c:v>2050</c:v>
                  </c:pt>
                </c:lvl>
                <c:lvl>
                  <c:pt idx="0">
                    <c:v>Ref.</c:v>
                  </c:pt>
                  <c:pt idx="2">
                    <c:v>NT</c:v>
                  </c:pt>
                </c:lvl>
              </c:multiLvlStrCache>
            </c:multiLvlStrRef>
          </c:cat>
          <c:val>
            <c:numRef>
              <c:f>'15'!$C$9:$H$9</c:f>
              <c:numCache>
                <c:formatCode>General</c:formatCode>
                <c:ptCount val="6"/>
                <c:pt idx="0">
                  <c:v>18.891604241666599</c:v>
                </c:pt>
                <c:pt idx="1">
                  <c:v>8.6412528200000018</c:v>
                </c:pt>
                <c:pt idx="2">
                  <c:v>17.070346011677699</c:v>
                </c:pt>
                <c:pt idx="3">
                  <c:v>17.251980562904919</c:v>
                </c:pt>
                <c:pt idx="4">
                  <c:v>16.337960678902686</c:v>
                </c:pt>
                <c:pt idx="5">
                  <c:v>14.677176582967356</c:v>
                </c:pt>
              </c:numCache>
            </c:numRef>
          </c:val>
          <c:extLst>
            <c:ext xmlns:c16="http://schemas.microsoft.com/office/drawing/2014/chart" uri="{C3380CC4-5D6E-409C-BE32-E72D297353CC}">
              <c16:uniqueId val="{00000003-7446-46E2-B573-8B350CAD5188}"/>
            </c:ext>
          </c:extLst>
        </c:ser>
        <c:ser>
          <c:idx val="4"/>
          <c:order val="4"/>
          <c:tx>
            <c:strRef>
              <c:f>'15'!$B$10</c:f>
              <c:strCache>
                <c:ptCount val="1"/>
                <c:pt idx="0">
                  <c:v>Hydrogen</c:v>
                </c:pt>
              </c:strCache>
            </c:strRef>
          </c:tx>
          <c:spPr>
            <a:solidFill>
              <a:schemeClr val="accent5"/>
            </a:solidFill>
            <a:ln>
              <a:noFill/>
            </a:ln>
            <a:effectLst/>
          </c:spPr>
          <c:invertIfNegative val="0"/>
          <c:cat>
            <c:multiLvlStrRef>
              <c:f>'15'!$C$4:$H$5</c:f>
              <c:multiLvlStrCache>
                <c:ptCount val="6"/>
                <c:lvl>
                  <c:pt idx="0">
                    <c:v>2019</c:v>
                  </c:pt>
                  <c:pt idx="1">
                    <c:v>2023</c:v>
                  </c:pt>
                  <c:pt idx="2">
                    <c:v>2030</c:v>
                  </c:pt>
                  <c:pt idx="3">
                    <c:v>2035</c:v>
                  </c:pt>
                  <c:pt idx="4">
                    <c:v>2040</c:v>
                  </c:pt>
                  <c:pt idx="5">
                    <c:v>2050</c:v>
                  </c:pt>
                </c:lvl>
                <c:lvl>
                  <c:pt idx="0">
                    <c:v>Ref.</c:v>
                  </c:pt>
                  <c:pt idx="2">
                    <c:v>NT</c:v>
                  </c:pt>
                </c:lvl>
              </c:multiLvlStrCache>
            </c:multiLvlStrRef>
          </c:cat>
          <c:val>
            <c:numRef>
              <c:f>'15'!$C$10:$H$10</c:f>
              <c:numCache>
                <c:formatCode>General</c:formatCode>
                <c:ptCount val="6"/>
                <c:pt idx="0">
                  <c:v>0</c:v>
                </c:pt>
                <c:pt idx="1">
                  <c:v>0</c:v>
                </c:pt>
                <c:pt idx="2">
                  <c:v>41.272415078073692</c:v>
                </c:pt>
                <c:pt idx="3">
                  <c:v>55.569911468655185</c:v>
                </c:pt>
                <c:pt idx="4">
                  <c:v>75.597892341877312</c:v>
                </c:pt>
                <c:pt idx="5">
                  <c:v>94.697542607689613</c:v>
                </c:pt>
              </c:numCache>
            </c:numRef>
          </c:val>
          <c:extLst>
            <c:ext xmlns:c16="http://schemas.microsoft.com/office/drawing/2014/chart" uri="{C3380CC4-5D6E-409C-BE32-E72D297353CC}">
              <c16:uniqueId val="{00000004-7446-46E2-B573-8B350CAD5188}"/>
            </c:ext>
          </c:extLst>
        </c:ser>
        <c:ser>
          <c:idx val="5"/>
          <c:order val="5"/>
          <c:tx>
            <c:strRef>
              <c:f>'15'!$B$11</c:f>
              <c:strCache>
                <c:ptCount val="1"/>
                <c:pt idx="0">
                  <c:v>Liquids</c:v>
                </c:pt>
              </c:strCache>
            </c:strRef>
          </c:tx>
          <c:spPr>
            <a:solidFill>
              <a:schemeClr val="accent6"/>
            </a:solidFill>
            <a:ln>
              <a:noFill/>
            </a:ln>
            <a:effectLst/>
          </c:spPr>
          <c:invertIfNegative val="0"/>
          <c:cat>
            <c:multiLvlStrRef>
              <c:f>'15'!$C$4:$H$5</c:f>
              <c:multiLvlStrCache>
                <c:ptCount val="6"/>
                <c:lvl>
                  <c:pt idx="0">
                    <c:v>2019</c:v>
                  </c:pt>
                  <c:pt idx="1">
                    <c:v>2023</c:v>
                  </c:pt>
                  <c:pt idx="2">
                    <c:v>2030</c:v>
                  </c:pt>
                  <c:pt idx="3">
                    <c:v>2035</c:v>
                  </c:pt>
                  <c:pt idx="4">
                    <c:v>2040</c:v>
                  </c:pt>
                  <c:pt idx="5">
                    <c:v>2050</c:v>
                  </c:pt>
                </c:lvl>
                <c:lvl>
                  <c:pt idx="0">
                    <c:v>Ref.</c:v>
                  </c:pt>
                  <c:pt idx="2">
                    <c:v>NT</c:v>
                  </c:pt>
                </c:lvl>
              </c:multiLvlStrCache>
            </c:multiLvlStrRef>
          </c:cat>
          <c:val>
            <c:numRef>
              <c:f>'15'!$C$11:$H$11</c:f>
              <c:numCache>
                <c:formatCode>General</c:formatCode>
                <c:ptCount val="6"/>
                <c:pt idx="0">
                  <c:v>282.36876863888801</c:v>
                </c:pt>
                <c:pt idx="1">
                  <c:v>296.78697018000003</c:v>
                </c:pt>
                <c:pt idx="2">
                  <c:v>184.46991163756798</c:v>
                </c:pt>
                <c:pt idx="3">
                  <c:v>156.65042655534882</c:v>
                </c:pt>
                <c:pt idx="4">
                  <c:v>134.3068289386427</c:v>
                </c:pt>
                <c:pt idx="5">
                  <c:v>51.53057401286496</c:v>
                </c:pt>
              </c:numCache>
            </c:numRef>
          </c:val>
          <c:extLst>
            <c:ext xmlns:c16="http://schemas.microsoft.com/office/drawing/2014/chart" uri="{C3380CC4-5D6E-409C-BE32-E72D297353CC}">
              <c16:uniqueId val="{00000005-7446-46E2-B573-8B350CAD5188}"/>
            </c:ext>
          </c:extLst>
        </c:ser>
        <c:ser>
          <c:idx val="6"/>
          <c:order val="6"/>
          <c:tx>
            <c:strRef>
              <c:f>'15'!$B$12</c:f>
              <c:strCache>
                <c:ptCount val="1"/>
                <c:pt idx="0">
                  <c:v>Methane</c:v>
                </c:pt>
              </c:strCache>
            </c:strRef>
          </c:tx>
          <c:spPr>
            <a:solidFill>
              <a:schemeClr val="accent1">
                <a:lumMod val="60000"/>
              </a:schemeClr>
            </a:solidFill>
            <a:ln>
              <a:noFill/>
            </a:ln>
            <a:effectLst/>
          </c:spPr>
          <c:invertIfNegative val="0"/>
          <c:cat>
            <c:multiLvlStrRef>
              <c:f>'15'!$C$4:$H$5</c:f>
              <c:multiLvlStrCache>
                <c:ptCount val="6"/>
                <c:lvl>
                  <c:pt idx="0">
                    <c:v>2019</c:v>
                  </c:pt>
                  <c:pt idx="1">
                    <c:v>2023</c:v>
                  </c:pt>
                  <c:pt idx="2">
                    <c:v>2030</c:v>
                  </c:pt>
                  <c:pt idx="3">
                    <c:v>2035</c:v>
                  </c:pt>
                  <c:pt idx="4">
                    <c:v>2040</c:v>
                  </c:pt>
                  <c:pt idx="5">
                    <c:v>2050</c:v>
                  </c:pt>
                </c:lvl>
                <c:lvl>
                  <c:pt idx="0">
                    <c:v>Ref.</c:v>
                  </c:pt>
                  <c:pt idx="2">
                    <c:v>NT</c:v>
                  </c:pt>
                </c:lvl>
              </c:multiLvlStrCache>
            </c:multiLvlStrRef>
          </c:cat>
          <c:val>
            <c:numRef>
              <c:f>'15'!$C$12:$H$12</c:f>
              <c:numCache>
                <c:formatCode>General</c:formatCode>
                <c:ptCount val="6"/>
                <c:pt idx="0">
                  <c:v>113.160178619444</c:v>
                </c:pt>
                <c:pt idx="1">
                  <c:v>64.543650650000004</c:v>
                </c:pt>
                <c:pt idx="2">
                  <c:v>86.172553884717246</c:v>
                </c:pt>
                <c:pt idx="3">
                  <c:v>77.376694023086728</c:v>
                </c:pt>
                <c:pt idx="4">
                  <c:v>68.899567467250705</c:v>
                </c:pt>
                <c:pt idx="5">
                  <c:v>44.526833945004462</c:v>
                </c:pt>
              </c:numCache>
            </c:numRef>
          </c:val>
          <c:extLst>
            <c:ext xmlns:c16="http://schemas.microsoft.com/office/drawing/2014/chart" uri="{C3380CC4-5D6E-409C-BE32-E72D297353CC}">
              <c16:uniqueId val="{00000006-7446-46E2-B573-8B350CAD5188}"/>
            </c:ext>
          </c:extLst>
        </c:ser>
        <c:ser>
          <c:idx val="7"/>
          <c:order val="7"/>
          <c:tx>
            <c:strRef>
              <c:f>'15'!$B$13</c:f>
              <c:strCache>
                <c:ptCount val="1"/>
                <c:pt idx="0">
                  <c:v>Others</c:v>
                </c:pt>
              </c:strCache>
            </c:strRef>
          </c:tx>
          <c:spPr>
            <a:solidFill>
              <a:schemeClr val="accent2">
                <a:lumMod val="60000"/>
              </a:schemeClr>
            </a:solidFill>
            <a:ln>
              <a:noFill/>
            </a:ln>
            <a:effectLst/>
          </c:spPr>
          <c:invertIfNegative val="0"/>
          <c:cat>
            <c:multiLvlStrRef>
              <c:f>'15'!$C$4:$H$5</c:f>
              <c:multiLvlStrCache>
                <c:ptCount val="6"/>
                <c:lvl>
                  <c:pt idx="0">
                    <c:v>2019</c:v>
                  </c:pt>
                  <c:pt idx="1">
                    <c:v>2023</c:v>
                  </c:pt>
                  <c:pt idx="2">
                    <c:v>2030</c:v>
                  </c:pt>
                  <c:pt idx="3">
                    <c:v>2035</c:v>
                  </c:pt>
                  <c:pt idx="4">
                    <c:v>2040</c:v>
                  </c:pt>
                  <c:pt idx="5">
                    <c:v>2050</c:v>
                  </c:pt>
                </c:lvl>
                <c:lvl>
                  <c:pt idx="0">
                    <c:v>Ref.</c:v>
                  </c:pt>
                  <c:pt idx="2">
                    <c:v>NT</c:v>
                  </c:pt>
                </c:lvl>
              </c:multiLvlStrCache>
            </c:multiLvlStrRef>
          </c:cat>
          <c:val>
            <c:numRef>
              <c:f>'15'!$C$13:$H$13</c:f>
              <c:numCache>
                <c:formatCode>General</c:formatCode>
                <c:ptCount val="6"/>
                <c:pt idx="0">
                  <c:v>0</c:v>
                </c:pt>
                <c:pt idx="1">
                  <c:v>2.3260000000000001E-5</c:v>
                </c:pt>
                <c:pt idx="2">
                  <c:v>0</c:v>
                </c:pt>
                <c:pt idx="3">
                  <c:v>0</c:v>
                </c:pt>
                <c:pt idx="4">
                  <c:v>0</c:v>
                </c:pt>
                <c:pt idx="5">
                  <c:v>0</c:v>
                </c:pt>
              </c:numCache>
            </c:numRef>
          </c:val>
          <c:extLst>
            <c:ext xmlns:c16="http://schemas.microsoft.com/office/drawing/2014/chart" uri="{C3380CC4-5D6E-409C-BE32-E72D297353CC}">
              <c16:uniqueId val="{00000007-7446-46E2-B573-8B350CAD5188}"/>
            </c:ext>
          </c:extLst>
        </c:ser>
        <c:ser>
          <c:idx val="8"/>
          <c:order val="8"/>
          <c:tx>
            <c:strRef>
              <c:f>'15'!$B$14</c:f>
              <c:strCache>
                <c:ptCount val="1"/>
                <c:pt idx="0">
                  <c:v>Solids</c:v>
                </c:pt>
              </c:strCache>
            </c:strRef>
          </c:tx>
          <c:spPr>
            <a:solidFill>
              <a:schemeClr val="accent3">
                <a:lumMod val="60000"/>
              </a:schemeClr>
            </a:solidFill>
            <a:ln>
              <a:noFill/>
            </a:ln>
            <a:effectLst/>
          </c:spPr>
          <c:invertIfNegative val="0"/>
          <c:cat>
            <c:multiLvlStrRef>
              <c:f>'15'!$C$4:$H$5</c:f>
              <c:multiLvlStrCache>
                <c:ptCount val="6"/>
                <c:lvl>
                  <c:pt idx="0">
                    <c:v>2019</c:v>
                  </c:pt>
                  <c:pt idx="1">
                    <c:v>2023</c:v>
                  </c:pt>
                  <c:pt idx="2">
                    <c:v>2030</c:v>
                  </c:pt>
                  <c:pt idx="3">
                    <c:v>2035</c:v>
                  </c:pt>
                  <c:pt idx="4">
                    <c:v>2040</c:v>
                  </c:pt>
                  <c:pt idx="5">
                    <c:v>2050</c:v>
                  </c:pt>
                </c:lvl>
                <c:lvl>
                  <c:pt idx="0">
                    <c:v>Ref.</c:v>
                  </c:pt>
                  <c:pt idx="2">
                    <c:v>NT</c:v>
                  </c:pt>
                </c:lvl>
              </c:multiLvlStrCache>
            </c:multiLvlStrRef>
          </c:cat>
          <c:val>
            <c:numRef>
              <c:f>'15'!$C$14:$H$14</c:f>
              <c:numCache>
                <c:formatCode>General</c:formatCode>
                <c:ptCount val="6"/>
                <c:pt idx="0">
                  <c:v>0.19296694444444401</c:v>
                </c:pt>
                <c:pt idx="1">
                  <c:v>0.38859319000000003</c:v>
                </c:pt>
                <c:pt idx="2">
                  <c:v>0.13507686111926701</c:v>
                </c:pt>
                <c:pt idx="3">
                  <c:v>0</c:v>
                </c:pt>
                <c:pt idx="4">
                  <c:v>7.2966090031283404E-3</c:v>
                </c:pt>
                <c:pt idx="5">
                  <c:v>0</c:v>
                </c:pt>
              </c:numCache>
            </c:numRef>
          </c:val>
          <c:extLst>
            <c:ext xmlns:c16="http://schemas.microsoft.com/office/drawing/2014/chart" uri="{C3380CC4-5D6E-409C-BE32-E72D297353CC}">
              <c16:uniqueId val="{00000008-7446-46E2-B573-8B350CAD5188}"/>
            </c:ext>
          </c:extLst>
        </c:ser>
        <c:dLbls>
          <c:showLegendKey val="0"/>
          <c:showVal val="0"/>
          <c:showCatName val="0"/>
          <c:showSerName val="0"/>
          <c:showPercent val="0"/>
          <c:showBubbleSize val="0"/>
        </c:dLbls>
        <c:gapWidth val="150"/>
        <c:overlap val="100"/>
        <c:axId val="1250058976"/>
        <c:axId val="1250060416"/>
      </c:barChart>
      <c:catAx>
        <c:axId val="1250058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50060416"/>
        <c:crosses val="autoZero"/>
        <c:auto val="1"/>
        <c:lblAlgn val="ctr"/>
        <c:lblOffset val="100"/>
        <c:noMultiLvlLbl val="0"/>
      </c:catAx>
      <c:valAx>
        <c:axId val="12500604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5005897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nl-NL"/>
              <a:t>Energy demand refineries, economic variants, EU27 (TWh)</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'16'!$B$6</c:f>
              <c:strCache>
                <c:ptCount val="1"/>
                <c:pt idx="0">
                  <c:v>Ammonia</c:v>
                </c:pt>
              </c:strCache>
            </c:strRef>
          </c:tx>
          <c:spPr>
            <a:solidFill>
              <a:schemeClr val="accent1"/>
            </a:solidFill>
            <a:ln>
              <a:noFill/>
            </a:ln>
            <a:effectLst/>
          </c:spPr>
          <c:invertIfNegative val="0"/>
          <c:cat>
            <c:multiLvlStrRef>
              <c:f>'16'!$C$4:$H$5</c:f>
              <c:multiLvlStrCache>
                <c:ptCount val="6"/>
                <c:lvl>
                  <c:pt idx="0">
                    <c:v>LEV</c:v>
                  </c:pt>
                  <c:pt idx="1">
                    <c:v>NT</c:v>
                  </c:pt>
                  <c:pt idx="2">
                    <c:v>HEV</c:v>
                  </c:pt>
                  <c:pt idx="3">
                    <c:v>LEV</c:v>
                  </c:pt>
                  <c:pt idx="4">
                    <c:v>NT</c:v>
                  </c:pt>
                  <c:pt idx="5">
                    <c:v>HEV</c:v>
                  </c:pt>
                </c:lvl>
                <c:lvl>
                  <c:pt idx="0">
                    <c:v>2035</c:v>
                  </c:pt>
                  <c:pt idx="3">
                    <c:v>2040</c:v>
                  </c:pt>
                </c:lvl>
              </c:multiLvlStrCache>
            </c:multiLvlStrRef>
          </c:cat>
          <c:val>
            <c:numRef>
              <c:f>'16'!$C$6:$H$6</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5FBD-4E9C-B775-F1A45D7EAB6C}"/>
            </c:ext>
          </c:extLst>
        </c:ser>
        <c:ser>
          <c:idx val="1"/>
          <c:order val="1"/>
          <c:tx>
            <c:strRef>
              <c:f>'16'!$B$7</c:f>
              <c:strCache>
                <c:ptCount val="1"/>
                <c:pt idx="0">
                  <c:v>Biomass</c:v>
                </c:pt>
              </c:strCache>
            </c:strRef>
          </c:tx>
          <c:spPr>
            <a:solidFill>
              <a:schemeClr val="accent2"/>
            </a:solidFill>
            <a:ln>
              <a:noFill/>
            </a:ln>
            <a:effectLst/>
          </c:spPr>
          <c:invertIfNegative val="0"/>
          <c:cat>
            <c:multiLvlStrRef>
              <c:f>'16'!$C$4:$H$5</c:f>
              <c:multiLvlStrCache>
                <c:ptCount val="6"/>
                <c:lvl>
                  <c:pt idx="0">
                    <c:v>LEV</c:v>
                  </c:pt>
                  <c:pt idx="1">
                    <c:v>NT</c:v>
                  </c:pt>
                  <c:pt idx="2">
                    <c:v>HEV</c:v>
                  </c:pt>
                  <c:pt idx="3">
                    <c:v>LEV</c:v>
                  </c:pt>
                  <c:pt idx="4">
                    <c:v>NT</c:v>
                  </c:pt>
                  <c:pt idx="5">
                    <c:v>HEV</c:v>
                  </c:pt>
                </c:lvl>
                <c:lvl>
                  <c:pt idx="0">
                    <c:v>2035</c:v>
                  </c:pt>
                  <c:pt idx="3">
                    <c:v>2040</c:v>
                  </c:pt>
                </c:lvl>
              </c:multiLvlStrCache>
            </c:multiLvlStrRef>
          </c:cat>
          <c:val>
            <c:numRef>
              <c:f>'16'!$C$7:$H$7</c:f>
              <c:numCache>
                <c:formatCode>General</c:formatCode>
                <c:ptCount val="6"/>
                <c:pt idx="0">
                  <c:v>16.070344383894522</c:v>
                </c:pt>
                <c:pt idx="1">
                  <c:v>14.949157566414213</c:v>
                </c:pt>
                <c:pt idx="2">
                  <c:v>13.827970748932536</c:v>
                </c:pt>
                <c:pt idx="3">
                  <c:v>7.8464259746529379</c:v>
                </c:pt>
                <c:pt idx="4">
                  <c:v>7.2990009066544594</c:v>
                </c:pt>
                <c:pt idx="5">
                  <c:v>6.7515758386548494</c:v>
                </c:pt>
              </c:numCache>
            </c:numRef>
          </c:val>
          <c:extLst>
            <c:ext xmlns:c16="http://schemas.microsoft.com/office/drawing/2014/chart" uri="{C3380CC4-5D6E-409C-BE32-E72D297353CC}">
              <c16:uniqueId val="{00000001-5FBD-4E9C-B775-F1A45D7EAB6C}"/>
            </c:ext>
          </c:extLst>
        </c:ser>
        <c:ser>
          <c:idx val="2"/>
          <c:order val="2"/>
          <c:tx>
            <c:strRef>
              <c:f>'16'!$B$8</c:f>
              <c:strCache>
                <c:ptCount val="1"/>
                <c:pt idx="0">
                  <c:v>Electricity</c:v>
                </c:pt>
              </c:strCache>
            </c:strRef>
          </c:tx>
          <c:spPr>
            <a:solidFill>
              <a:schemeClr val="accent3"/>
            </a:solidFill>
            <a:ln>
              <a:noFill/>
            </a:ln>
            <a:effectLst/>
          </c:spPr>
          <c:invertIfNegative val="0"/>
          <c:cat>
            <c:multiLvlStrRef>
              <c:f>'16'!$C$4:$H$5</c:f>
              <c:multiLvlStrCache>
                <c:ptCount val="6"/>
                <c:lvl>
                  <c:pt idx="0">
                    <c:v>LEV</c:v>
                  </c:pt>
                  <c:pt idx="1">
                    <c:v>NT</c:v>
                  </c:pt>
                  <c:pt idx="2">
                    <c:v>HEV</c:v>
                  </c:pt>
                  <c:pt idx="3">
                    <c:v>LEV</c:v>
                  </c:pt>
                  <c:pt idx="4">
                    <c:v>NT</c:v>
                  </c:pt>
                  <c:pt idx="5">
                    <c:v>HEV</c:v>
                  </c:pt>
                </c:lvl>
                <c:lvl>
                  <c:pt idx="0">
                    <c:v>2035</c:v>
                  </c:pt>
                  <c:pt idx="3">
                    <c:v>2040</c:v>
                  </c:pt>
                </c:lvl>
              </c:multiLvlStrCache>
            </c:multiLvlStrRef>
          </c:cat>
          <c:val>
            <c:numRef>
              <c:f>'16'!$C$8:$H$8</c:f>
              <c:numCache>
                <c:formatCode>General</c:formatCode>
                <c:ptCount val="6"/>
                <c:pt idx="0">
                  <c:v>35.025030276412977</c:v>
                </c:pt>
                <c:pt idx="1">
                  <c:v>32.591753872208727</c:v>
                </c:pt>
                <c:pt idx="2">
                  <c:v>30.156927914287564</c:v>
                </c:pt>
                <c:pt idx="3">
                  <c:v>34.777183727789158</c:v>
                </c:pt>
                <c:pt idx="4">
                  <c:v>32.380374770492914</c:v>
                </c:pt>
                <c:pt idx="5">
                  <c:v>29.968089308348478</c:v>
                </c:pt>
              </c:numCache>
            </c:numRef>
          </c:val>
          <c:extLst>
            <c:ext xmlns:c16="http://schemas.microsoft.com/office/drawing/2014/chart" uri="{C3380CC4-5D6E-409C-BE32-E72D297353CC}">
              <c16:uniqueId val="{00000002-5FBD-4E9C-B775-F1A45D7EAB6C}"/>
            </c:ext>
          </c:extLst>
        </c:ser>
        <c:ser>
          <c:idx val="3"/>
          <c:order val="3"/>
          <c:tx>
            <c:strRef>
              <c:f>'16'!$B$9</c:f>
              <c:strCache>
                <c:ptCount val="1"/>
                <c:pt idx="0">
                  <c:v>Heat</c:v>
                </c:pt>
              </c:strCache>
            </c:strRef>
          </c:tx>
          <c:spPr>
            <a:solidFill>
              <a:schemeClr val="accent4"/>
            </a:solidFill>
            <a:ln>
              <a:noFill/>
            </a:ln>
            <a:effectLst/>
          </c:spPr>
          <c:invertIfNegative val="0"/>
          <c:cat>
            <c:multiLvlStrRef>
              <c:f>'16'!$C$4:$H$5</c:f>
              <c:multiLvlStrCache>
                <c:ptCount val="6"/>
                <c:lvl>
                  <c:pt idx="0">
                    <c:v>LEV</c:v>
                  </c:pt>
                  <c:pt idx="1">
                    <c:v>NT</c:v>
                  </c:pt>
                  <c:pt idx="2">
                    <c:v>HEV</c:v>
                  </c:pt>
                  <c:pt idx="3">
                    <c:v>LEV</c:v>
                  </c:pt>
                  <c:pt idx="4">
                    <c:v>NT</c:v>
                  </c:pt>
                  <c:pt idx="5">
                    <c:v>HEV</c:v>
                  </c:pt>
                </c:lvl>
                <c:lvl>
                  <c:pt idx="0">
                    <c:v>2035</c:v>
                  </c:pt>
                  <c:pt idx="3">
                    <c:v>2040</c:v>
                  </c:pt>
                </c:lvl>
              </c:multiLvlStrCache>
            </c:multiLvlStrRef>
          </c:cat>
          <c:val>
            <c:numRef>
              <c:f>'16'!$C$9:$H$9</c:f>
              <c:numCache>
                <c:formatCode>General</c:formatCode>
                <c:ptCount val="6"/>
                <c:pt idx="0">
                  <c:v>18.545879105116743</c:v>
                </c:pt>
                <c:pt idx="1">
                  <c:v>17.251980562904919</c:v>
                </c:pt>
                <c:pt idx="2">
                  <c:v>15.958082020681845</c:v>
                </c:pt>
                <c:pt idx="3">
                  <c:v>17.56330773607683</c:v>
                </c:pt>
                <c:pt idx="4">
                  <c:v>16.337960678902686</c:v>
                </c:pt>
                <c:pt idx="5">
                  <c:v>15.112613633368442</c:v>
                </c:pt>
              </c:numCache>
            </c:numRef>
          </c:val>
          <c:extLst>
            <c:ext xmlns:c16="http://schemas.microsoft.com/office/drawing/2014/chart" uri="{C3380CC4-5D6E-409C-BE32-E72D297353CC}">
              <c16:uniqueId val="{00000003-5FBD-4E9C-B775-F1A45D7EAB6C}"/>
            </c:ext>
          </c:extLst>
        </c:ser>
        <c:ser>
          <c:idx val="4"/>
          <c:order val="4"/>
          <c:tx>
            <c:strRef>
              <c:f>'16'!$B$10</c:f>
              <c:strCache>
                <c:ptCount val="1"/>
                <c:pt idx="0">
                  <c:v>Hydrogen</c:v>
                </c:pt>
              </c:strCache>
            </c:strRef>
          </c:tx>
          <c:spPr>
            <a:solidFill>
              <a:schemeClr val="accent5"/>
            </a:solidFill>
            <a:ln>
              <a:noFill/>
            </a:ln>
            <a:effectLst/>
          </c:spPr>
          <c:invertIfNegative val="0"/>
          <c:cat>
            <c:multiLvlStrRef>
              <c:f>'16'!$C$4:$H$5</c:f>
              <c:multiLvlStrCache>
                <c:ptCount val="6"/>
                <c:lvl>
                  <c:pt idx="0">
                    <c:v>LEV</c:v>
                  </c:pt>
                  <c:pt idx="1">
                    <c:v>NT</c:v>
                  </c:pt>
                  <c:pt idx="2">
                    <c:v>HEV</c:v>
                  </c:pt>
                  <c:pt idx="3">
                    <c:v>LEV</c:v>
                  </c:pt>
                  <c:pt idx="4">
                    <c:v>NT</c:v>
                  </c:pt>
                  <c:pt idx="5">
                    <c:v>HEV</c:v>
                  </c:pt>
                </c:lvl>
                <c:lvl>
                  <c:pt idx="0">
                    <c:v>2035</c:v>
                  </c:pt>
                  <c:pt idx="3">
                    <c:v>2040</c:v>
                  </c:pt>
                </c:lvl>
              </c:multiLvlStrCache>
            </c:multiLvlStrRef>
          </c:cat>
          <c:val>
            <c:numRef>
              <c:f>'16'!$C$10:$H$10</c:f>
              <c:numCache>
                <c:formatCode>General</c:formatCode>
                <c:ptCount val="6"/>
                <c:pt idx="0">
                  <c:v>54.389485507003265</c:v>
                </c:pt>
                <c:pt idx="1">
                  <c:v>55.569911468655185</c:v>
                </c:pt>
                <c:pt idx="2">
                  <c:v>56.004081245902348</c:v>
                </c:pt>
                <c:pt idx="3">
                  <c:v>73.663195877224297</c:v>
                </c:pt>
                <c:pt idx="4">
                  <c:v>75.597892341877312</c:v>
                </c:pt>
                <c:pt idx="5">
                  <c:v>75.877996791721728</c:v>
                </c:pt>
              </c:numCache>
            </c:numRef>
          </c:val>
          <c:extLst>
            <c:ext xmlns:c16="http://schemas.microsoft.com/office/drawing/2014/chart" uri="{C3380CC4-5D6E-409C-BE32-E72D297353CC}">
              <c16:uniqueId val="{00000004-5FBD-4E9C-B775-F1A45D7EAB6C}"/>
            </c:ext>
          </c:extLst>
        </c:ser>
        <c:ser>
          <c:idx val="5"/>
          <c:order val="5"/>
          <c:tx>
            <c:strRef>
              <c:f>'16'!$B$11</c:f>
              <c:strCache>
                <c:ptCount val="1"/>
                <c:pt idx="0">
                  <c:v>Liquids</c:v>
                </c:pt>
              </c:strCache>
            </c:strRef>
          </c:tx>
          <c:spPr>
            <a:solidFill>
              <a:schemeClr val="accent6"/>
            </a:solidFill>
            <a:ln>
              <a:noFill/>
            </a:ln>
            <a:effectLst/>
          </c:spPr>
          <c:invertIfNegative val="0"/>
          <c:cat>
            <c:multiLvlStrRef>
              <c:f>'16'!$C$4:$H$5</c:f>
              <c:multiLvlStrCache>
                <c:ptCount val="6"/>
                <c:lvl>
                  <c:pt idx="0">
                    <c:v>LEV</c:v>
                  </c:pt>
                  <c:pt idx="1">
                    <c:v>NT</c:v>
                  </c:pt>
                  <c:pt idx="2">
                    <c:v>HEV</c:v>
                  </c:pt>
                  <c:pt idx="3">
                    <c:v>LEV</c:v>
                  </c:pt>
                  <c:pt idx="4">
                    <c:v>NT</c:v>
                  </c:pt>
                  <c:pt idx="5">
                    <c:v>HEV</c:v>
                  </c:pt>
                </c:lvl>
                <c:lvl>
                  <c:pt idx="0">
                    <c:v>2035</c:v>
                  </c:pt>
                  <c:pt idx="3">
                    <c:v>2040</c:v>
                  </c:pt>
                </c:lvl>
              </c:multiLvlStrCache>
            </c:multiLvlStrRef>
          </c:cat>
          <c:val>
            <c:numRef>
              <c:f>'16'!$C$11:$H$11</c:f>
              <c:numCache>
                <c:formatCode>General</c:formatCode>
                <c:ptCount val="6"/>
                <c:pt idx="0">
                  <c:v>172.5814983400295</c:v>
                </c:pt>
                <c:pt idx="1">
                  <c:v>156.65042655534882</c:v>
                </c:pt>
                <c:pt idx="2">
                  <c:v>141.30293009062316</c:v>
                </c:pt>
                <c:pt idx="3">
                  <c:v>149.13348616213273</c:v>
                </c:pt>
                <c:pt idx="4">
                  <c:v>134.3068289386427</c:v>
                </c:pt>
                <c:pt idx="5">
                  <c:v>120.33783447022978</c:v>
                </c:pt>
              </c:numCache>
            </c:numRef>
          </c:val>
          <c:extLst>
            <c:ext xmlns:c16="http://schemas.microsoft.com/office/drawing/2014/chart" uri="{C3380CC4-5D6E-409C-BE32-E72D297353CC}">
              <c16:uniqueId val="{00000005-5FBD-4E9C-B775-F1A45D7EAB6C}"/>
            </c:ext>
          </c:extLst>
        </c:ser>
        <c:ser>
          <c:idx val="6"/>
          <c:order val="6"/>
          <c:tx>
            <c:strRef>
              <c:f>'16'!$B$12</c:f>
              <c:strCache>
                <c:ptCount val="1"/>
                <c:pt idx="0">
                  <c:v>Methane</c:v>
                </c:pt>
              </c:strCache>
            </c:strRef>
          </c:tx>
          <c:spPr>
            <a:solidFill>
              <a:schemeClr val="accent1">
                <a:lumMod val="60000"/>
              </a:schemeClr>
            </a:solidFill>
            <a:ln>
              <a:noFill/>
            </a:ln>
            <a:effectLst/>
          </c:spPr>
          <c:invertIfNegative val="0"/>
          <c:cat>
            <c:multiLvlStrRef>
              <c:f>'16'!$C$4:$H$5</c:f>
              <c:multiLvlStrCache>
                <c:ptCount val="6"/>
                <c:lvl>
                  <c:pt idx="0">
                    <c:v>LEV</c:v>
                  </c:pt>
                  <c:pt idx="1">
                    <c:v>NT</c:v>
                  </c:pt>
                  <c:pt idx="2">
                    <c:v>HEV</c:v>
                  </c:pt>
                  <c:pt idx="3">
                    <c:v>LEV</c:v>
                  </c:pt>
                  <c:pt idx="4">
                    <c:v>NT</c:v>
                  </c:pt>
                  <c:pt idx="5">
                    <c:v>HEV</c:v>
                  </c:pt>
                </c:lvl>
                <c:lvl>
                  <c:pt idx="0">
                    <c:v>2035</c:v>
                  </c:pt>
                  <c:pt idx="3">
                    <c:v>2040</c:v>
                  </c:pt>
                </c:lvl>
              </c:multiLvlStrCache>
            </c:multiLvlStrRef>
          </c:cat>
          <c:val>
            <c:numRef>
              <c:f>'16'!$C$12:$H$12</c:f>
              <c:numCache>
                <c:formatCode>General</c:formatCode>
                <c:ptCount val="6"/>
                <c:pt idx="0">
                  <c:v>84.634816323780058</c:v>
                </c:pt>
                <c:pt idx="1">
                  <c:v>77.376694023086728</c:v>
                </c:pt>
                <c:pt idx="2">
                  <c:v>70.321724475997527</c:v>
                </c:pt>
                <c:pt idx="3">
                  <c:v>76.89338845019077</c:v>
                </c:pt>
                <c:pt idx="4">
                  <c:v>68.899567467250705</c:v>
                </c:pt>
                <c:pt idx="5">
                  <c:v>61.462099830751143</c:v>
                </c:pt>
              </c:numCache>
            </c:numRef>
          </c:val>
          <c:extLst>
            <c:ext xmlns:c16="http://schemas.microsoft.com/office/drawing/2014/chart" uri="{C3380CC4-5D6E-409C-BE32-E72D297353CC}">
              <c16:uniqueId val="{00000006-5FBD-4E9C-B775-F1A45D7EAB6C}"/>
            </c:ext>
          </c:extLst>
        </c:ser>
        <c:ser>
          <c:idx val="7"/>
          <c:order val="7"/>
          <c:tx>
            <c:strRef>
              <c:f>'16'!$B$13</c:f>
              <c:strCache>
                <c:ptCount val="1"/>
                <c:pt idx="0">
                  <c:v>Others</c:v>
                </c:pt>
              </c:strCache>
            </c:strRef>
          </c:tx>
          <c:spPr>
            <a:solidFill>
              <a:schemeClr val="accent2">
                <a:lumMod val="60000"/>
              </a:schemeClr>
            </a:solidFill>
            <a:ln>
              <a:noFill/>
            </a:ln>
            <a:effectLst/>
          </c:spPr>
          <c:invertIfNegative val="0"/>
          <c:cat>
            <c:multiLvlStrRef>
              <c:f>'16'!$C$4:$H$5</c:f>
              <c:multiLvlStrCache>
                <c:ptCount val="6"/>
                <c:lvl>
                  <c:pt idx="0">
                    <c:v>LEV</c:v>
                  </c:pt>
                  <c:pt idx="1">
                    <c:v>NT</c:v>
                  </c:pt>
                  <c:pt idx="2">
                    <c:v>HEV</c:v>
                  </c:pt>
                  <c:pt idx="3">
                    <c:v>LEV</c:v>
                  </c:pt>
                  <c:pt idx="4">
                    <c:v>NT</c:v>
                  </c:pt>
                  <c:pt idx="5">
                    <c:v>HEV</c:v>
                  </c:pt>
                </c:lvl>
                <c:lvl>
                  <c:pt idx="0">
                    <c:v>2035</c:v>
                  </c:pt>
                  <c:pt idx="3">
                    <c:v>2040</c:v>
                  </c:pt>
                </c:lvl>
              </c:multiLvlStrCache>
            </c:multiLvlStrRef>
          </c:cat>
          <c:val>
            <c:numRef>
              <c:f>'16'!$C$13:$H$13</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7-5FBD-4E9C-B775-F1A45D7EAB6C}"/>
            </c:ext>
          </c:extLst>
        </c:ser>
        <c:ser>
          <c:idx val="8"/>
          <c:order val="8"/>
          <c:tx>
            <c:strRef>
              <c:f>'16'!$B$14</c:f>
              <c:strCache>
                <c:ptCount val="1"/>
                <c:pt idx="0">
                  <c:v>Solids</c:v>
                </c:pt>
              </c:strCache>
            </c:strRef>
          </c:tx>
          <c:spPr>
            <a:solidFill>
              <a:schemeClr val="accent3">
                <a:lumMod val="60000"/>
              </a:schemeClr>
            </a:solidFill>
            <a:ln>
              <a:noFill/>
            </a:ln>
            <a:effectLst/>
          </c:spPr>
          <c:invertIfNegative val="0"/>
          <c:cat>
            <c:multiLvlStrRef>
              <c:f>'16'!$C$4:$H$5</c:f>
              <c:multiLvlStrCache>
                <c:ptCount val="6"/>
                <c:lvl>
                  <c:pt idx="0">
                    <c:v>LEV</c:v>
                  </c:pt>
                  <c:pt idx="1">
                    <c:v>NT</c:v>
                  </c:pt>
                  <c:pt idx="2">
                    <c:v>HEV</c:v>
                  </c:pt>
                  <c:pt idx="3">
                    <c:v>LEV</c:v>
                  </c:pt>
                  <c:pt idx="4">
                    <c:v>NT</c:v>
                  </c:pt>
                  <c:pt idx="5">
                    <c:v>HEV</c:v>
                  </c:pt>
                </c:lvl>
                <c:lvl>
                  <c:pt idx="0">
                    <c:v>2035</c:v>
                  </c:pt>
                  <c:pt idx="3">
                    <c:v>2040</c:v>
                  </c:pt>
                </c:lvl>
              </c:multiLvlStrCache>
            </c:multiLvlStrRef>
          </c:cat>
          <c:val>
            <c:numRef>
              <c:f>'16'!$C$14:$H$14</c:f>
              <c:numCache>
                <c:formatCode>General</c:formatCode>
                <c:ptCount val="6"/>
                <c:pt idx="0">
                  <c:v>0</c:v>
                </c:pt>
                <c:pt idx="1">
                  <c:v>0</c:v>
                </c:pt>
                <c:pt idx="2">
                  <c:v>0</c:v>
                </c:pt>
                <c:pt idx="3">
                  <c:v>7.843854678373053E-3</c:v>
                </c:pt>
                <c:pt idx="4">
                  <c:v>7.2966090031283404E-3</c:v>
                </c:pt>
                <c:pt idx="5">
                  <c:v>6.7493633278937143E-3</c:v>
                </c:pt>
              </c:numCache>
            </c:numRef>
          </c:val>
          <c:extLst>
            <c:ext xmlns:c16="http://schemas.microsoft.com/office/drawing/2014/chart" uri="{C3380CC4-5D6E-409C-BE32-E72D297353CC}">
              <c16:uniqueId val="{00000008-5FBD-4E9C-B775-F1A45D7EAB6C}"/>
            </c:ext>
          </c:extLst>
        </c:ser>
        <c:dLbls>
          <c:showLegendKey val="0"/>
          <c:showVal val="0"/>
          <c:showCatName val="0"/>
          <c:showSerName val="0"/>
          <c:showPercent val="0"/>
          <c:showBubbleSize val="0"/>
        </c:dLbls>
        <c:gapWidth val="150"/>
        <c:overlap val="100"/>
        <c:axId val="189432720"/>
        <c:axId val="189434160"/>
      </c:barChart>
      <c:catAx>
        <c:axId val="1894327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189434160"/>
        <c:crosses val="autoZero"/>
        <c:auto val="1"/>
        <c:lblAlgn val="ctr"/>
        <c:lblOffset val="100"/>
        <c:noMultiLvlLbl val="0"/>
      </c:catAx>
      <c:valAx>
        <c:axId val="1894341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18943272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nl-NL"/>
              <a:t>Non-energetic</a:t>
            </a:r>
            <a:r>
              <a:rPr lang="nl-NL" baseline="0"/>
              <a:t> demand </a:t>
            </a:r>
            <a:r>
              <a:rPr lang="nl-NL"/>
              <a:t>by carrier, EU27 (TWh)</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'17'!$B$6</c:f>
              <c:strCache>
                <c:ptCount val="1"/>
                <c:pt idx="0">
                  <c:v>Ammonia</c:v>
                </c:pt>
              </c:strCache>
            </c:strRef>
          </c:tx>
          <c:spPr>
            <a:solidFill>
              <a:schemeClr val="accent1"/>
            </a:solidFill>
            <a:ln>
              <a:noFill/>
            </a:ln>
            <a:effectLst/>
          </c:spPr>
          <c:invertIfNegative val="0"/>
          <c:cat>
            <c:multiLvlStrRef>
              <c:f>'17'!$C$4:$H$5</c:f>
              <c:multiLvlStrCache>
                <c:ptCount val="6"/>
                <c:lvl>
                  <c:pt idx="0">
                    <c:v>2019</c:v>
                  </c:pt>
                  <c:pt idx="1">
                    <c:v>2023</c:v>
                  </c:pt>
                  <c:pt idx="2">
                    <c:v>2030</c:v>
                  </c:pt>
                  <c:pt idx="3">
                    <c:v>2035</c:v>
                  </c:pt>
                  <c:pt idx="4">
                    <c:v>2040</c:v>
                  </c:pt>
                  <c:pt idx="5">
                    <c:v>2050</c:v>
                  </c:pt>
                </c:lvl>
                <c:lvl>
                  <c:pt idx="0">
                    <c:v>Ref.</c:v>
                  </c:pt>
                  <c:pt idx="2">
                    <c:v>NT</c:v>
                  </c:pt>
                </c:lvl>
              </c:multiLvlStrCache>
            </c:multiLvlStrRef>
          </c:cat>
          <c:val>
            <c:numRef>
              <c:f>'17'!$C$6:$H$6</c:f>
              <c:numCache>
                <c:formatCode>General</c:formatCode>
                <c:ptCount val="6"/>
                <c:pt idx="0">
                  <c:v>0</c:v>
                </c:pt>
                <c:pt idx="1">
                  <c:v>0</c:v>
                </c:pt>
                <c:pt idx="2">
                  <c:v>9.0291165600000003</c:v>
                </c:pt>
                <c:pt idx="3">
                  <c:v>12.711221752</c:v>
                </c:pt>
                <c:pt idx="4">
                  <c:v>15.556019200000001</c:v>
                </c:pt>
                <c:pt idx="5">
                  <c:v>20.051286600000001</c:v>
                </c:pt>
              </c:numCache>
            </c:numRef>
          </c:val>
          <c:extLst>
            <c:ext xmlns:c16="http://schemas.microsoft.com/office/drawing/2014/chart" uri="{C3380CC4-5D6E-409C-BE32-E72D297353CC}">
              <c16:uniqueId val="{00000000-103D-4050-900D-011CA75304DB}"/>
            </c:ext>
          </c:extLst>
        </c:ser>
        <c:ser>
          <c:idx val="1"/>
          <c:order val="1"/>
          <c:tx>
            <c:strRef>
              <c:f>'17'!$B$7</c:f>
              <c:strCache>
                <c:ptCount val="1"/>
                <c:pt idx="0">
                  <c:v>Biomass</c:v>
                </c:pt>
              </c:strCache>
            </c:strRef>
          </c:tx>
          <c:spPr>
            <a:solidFill>
              <a:schemeClr val="accent2"/>
            </a:solidFill>
            <a:ln>
              <a:noFill/>
            </a:ln>
            <a:effectLst/>
          </c:spPr>
          <c:invertIfNegative val="0"/>
          <c:cat>
            <c:multiLvlStrRef>
              <c:f>'17'!$C$4:$H$5</c:f>
              <c:multiLvlStrCache>
                <c:ptCount val="6"/>
                <c:lvl>
                  <c:pt idx="0">
                    <c:v>2019</c:v>
                  </c:pt>
                  <c:pt idx="1">
                    <c:v>2023</c:v>
                  </c:pt>
                  <c:pt idx="2">
                    <c:v>2030</c:v>
                  </c:pt>
                  <c:pt idx="3">
                    <c:v>2035</c:v>
                  </c:pt>
                  <c:pt idx="4">
                    <c:v>2040</c:v>
                  </c:pt>
                  <c:pt idx="5">
                    <c:v>2050</c:v>
                  </c:pt>
                </c:lvl>
                <c:lvl>
                  <c:pt idx="0">
                    <c:v>Ref.</c:v>
                  </c:pt>
                  <c:pt idx="2">
                    <c:v>NT</c:v>
                  </c:pt>
                </c:lvl>
              </c:multiLvlStrCache>
            </c:multiLvlStrRef>
          </c:cat>
          <c:val>
            <c:numRef>
              <c:f>'17'!$C$7:$H$7</c:f>
              <c:numCache>
                <c:formatCode>General</c:formatCode>
                <c:ptCount val="6"/>
                <c:pt idx="0">
                  <c:v>0</c:v>
                </c:pt>
                <c:pt idx="1">
                  <c:v>0</c:v>
                </c:pt>
                <c:pt idx="2">
                  <c:v>50.137609548745132</c:v>
                </c:pt>
                <c:pt idx="3">
                  <c:v>75.547721497037244</c:v>
                </c:pt>
                <c:pt idx="4">
                  <c:v>99.243143060142344</c:v>
                </c:pt>
                <c:pt idx="5">
                  <c:v>159.70645803568581</c:v>
                </c:pt>
              </c:numCache>
            </c:numRef>
          </c:val>
          <c:extLst>
            <c:ext xmlns:c16="http://schemas.microsoft.com/office/drawing/2014/chart" uri="{C3380CC4-5D6E-409C-BE32-E72D297353CC}">
              <c16:uniqueId val="{00000001-103D-4050-900D-011CA75304DB}"/>
            </c:ext>
          </c:extLst>
        </c:ser>
        <c:ser>
          <c:idx val="2"/>
          <c:order val="2"/>
          <c:tx>
            <c:strRef>
              <c:f>'17'!$B$8</c:f>
              <c:strCache>
                <c:ptCount val="1"/>
                <c:pt idx="0">
                  <c:v>Electricity</c:v>
                </c:pt>
              </c:strCache>
            </c:strRef>
          </c:tx>
          <c:spPr>
            <a:solidFill>
              <a:schemeClr val="accent3"/>
            </a:solidFill>
            <a:ln>
              <a:noFill/>
            </a:ln>
            <a:effectLst/>
          </c:spPr>
          <c:invertIfNegative val="0"/>
          <c:cat>
            <c:multiLvlStrRef>
              <c:f>'17'!$C$4:$H$5</c:f>
              <c:multiLvlStrCache>
                <c:ptCount val="6"/>
                <c:lvl>
                  <c:pt idx="0">
                    <c:v>2019</c:v>
                  </c:pt>
                  <c:pt idx="1">
                    <c:v>2023</c:v>
                  </c:pt>
                  <c:pt idx="2">
                    <c:v>2030</c:v>
                  </c:pt>
                  <c:pt idx="3">
                    <c:v>2035</c:v>
                  </c:pt>
                  <c:pt idx="4">
                    <c:v>2040</c:v>
                  </c:pt>
                  <c:pt idx="5">
                    <c:v>2050</c:v>
                  </c:pt>
                </c:lvl>
                <c:lvl>
                  <c:pt idx="0">
                    <c:v>Ref.</c:v>
                  </c:pt>
                  <c:pt idx="2">
                    <c:v>NT</c:v>
                  </c:pt>
                </c:lvl>
              </c:multiLvlStrCache>
            </c:multiLvlStrRef>
          </c:cat>
          <c:val>
            <c:numRef>
              <c:f>'17'!$C$8:$H$8</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103D-4050-900D-011CA75304DB}"/>
            </c:ext>
          </c:extLst>
        </c:ser>
        <c:ser>
          <c:idx val="3"/>
          <c:order val="3"/>
          <c:tx>
            <c:strRef>
              <c:f>'17'!$B$9</c:f>
              <c:strCache>
                <c:ptCount val="1"/>
                <c:pt idx="0">
                  <c:v>Heat</c:v>
                </c:pt>
              </c:strCache>
            </c:strRef>
          </c:tx>
          <c:spPr>
            <a:solidFill>
              <a:schemeClr val="accent4"/>
            </a:solidFill>
            <a:ln>
              <a:noFill/>
            </a:ln>
            <a:effectLst/>
          </c:spPr>
          <c:invertIfNegative val="0"/>
          <c:cat>
            <c:multiLvlStrRef>
              <c:f>'17'!$C$4:$H$5</c:f>
              <c:multiLvlStrCache>
                <c:ptCount val="6"/>
                <c:lvl>
                  <c:pt idx="0">
                    <c:v>2019</c:v>
                  </c:pt>
                  <c:pt idx="1">
                    <c:v>2023</c:v>
                  </c:pt>
                  <c:pt idx="2">
                    <c:v>2030</c:v>
                  </c:pt>
                  <c:pt idx="3">
                    <c:v>2035</c:v>
                  </c:pt>
                  <c:pt idx="4">
                    <c:v>2040</c:v>
                  </c:pt>
                  <c:pt idx="5">
                    <c:v>2050</c:v>
                  </c:pt>
                </c:lvl>
                <c:lvl>
                  <c:pt idx="0">
                    <c:v>Ref.</c:v>
                  </c:pt>
                  <c:pt idx="2">
                    <c:v>NT</c:v>
                  </c:pt>
                </c:lvl>
              </c:multiLvlStrCache>
            </c:multiLvlStrRef>
          </c:cat>
          <c:val>
            <c:numRef>
              <c:f>'17'!$C$9:$H$9</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3-103D-4050-900D-011CA75304DB}"/>
            </c:ext>
          </c:extLst>
        </c:ser>
        <c:ser>
          <c:idx val="4"/>
          <c:order val="4"/>
          <c:tx>
            <c:strRef>
              <c:f>'17'!$B$10</c:f>
              <c:strCache>
                <c:ptCount val="1"/>
                <c:pt idx="0">
                  <c:v>Hydrogen</c:v>
                </c:pt>
              </c:strCache>
            </c:strRef>
          </c:tx>
          <c:spPr>
            <a:solidFill>
              <a:schemeClr val="accent5"/>
            </a:solidFill>
            <a:ln>
              <a:noFill/>
            </a:ln>
            <a:effectLst/>
          </c:spPr>
          <c:invertIfNegative val="0"/>
          <c:cat>
            <c:multiLvlStrRef>
              <c:f>'17'!$C$4:$H$5</c:f>
              <c:multiLvlStrCache>
                <c:ptCount val="6"/>
                <c:lvl>
                  <c:pt idx="0">
                    <c:v>2019</c:v>
                  </c:pt>
                  <c:pt idx="1">
                    <c:v>2023</c:v>
                  </c:pt>
                  <c:pt idx="2">
                    <c:v>2030</c:v>
                  </c:pt>
                  <c:pt idx="3">
                    <c:v>2035</c:v>
                  </c:pt>
                  <c:pt idx="4">
                    <c:v>2040</c:v>
                  </c:pt>
                  <c:pt idx="5">
                    <c:v>2050</c:v>
                  </c:pt>
                </c:lvl>
                <c:lvl>
                  <c:pt idx="0">
                    <c:v>Ref.</c:v>
                  </c:pt>
                  <c:pt idx="2">
                    <c:v>NT</c:v>
                  </c:pt>
                </c:lvl>
              </c:multiLvlStrCache>
            </c:multiLvlStrRef>
          </c:cat>
          <c:val>
            <c:numRef>
              <c:f>'17'!$C$10:$H$10</c:f>
              <c:numCache>
                <c:formatCode>General</c:formatCode>
                <c:ptCount val="6"/>
                <c:pt idx="0">
                  <c:v>0</c:v>
                </c:pt>
                <c:pt idx="1">
                  <c:v>0</c:v>
                </c:pt>
                <c:pt idx="2">
                  <c:v>71.291039808403866</c:v>
                </c:pt>
                <c:pt idx="3">
                  <c:v>139.87026117525266</c:v>
                </c:pt>
                <c:pt idx="4">
                  <c:v>197.94956206739988</c:v>
                </c:pt>
                <c:pt idx="5">
                  <c:v>319.96946241603223</c:v>
                </c:pt>
              </c:numCache>
            </c:numRef>
          </c:val>
          <c:extLst>
            <c:ext xmlns:c16="http://schemas.microsoft.com/office/drawing/2014/chart" uri="{C3380CC4-5D6E-409C-BE32-E72D297353CC}">
              <c16:uniqueId val="{00000004-103D-4050-900D-011CA75304DB}"/>
            </c:ext>
          </c:extLst>
        </c:ser>
        <c:ser>
          <c:idx val="5"/>
          <c:order val="5"/>
          <c:tx>
            <c:strRef>
              <c:f>'17'!$B$11</c:f>
              <c:strCache>
                <c:ptCount val="1"/>
                <c:pt idx="0">
                  <c:v>Liquids</c:v>
                </c:pt>
              </c:strCache>
            </c:strRef>
          </c:tx>
          <c:spPr>
            <a:solidFill>
              <a:schemeClr val="accent6"/>
            </a:solidFill>
            <a:ln>
              <a:noFill/>
            </a:ln>
            <a:effectLst/>
          </c:spPr>
          <c:invertIfNegative val="0"/>
          <c:cat>
            <c:multiLvlStrRef>
              <c:f>'17'!$C$4:$H$5</c:f>
              <c:multiLvlStrCache>
                <c:ptCount val="6"/>
                <c:lvl>
                  <c:pt idx="0">
                    <c:v>2019</c:v>
                  </c:pt>
                  <c:pt idx="1">
                    <c:v>2023</c:v>
                  </c:pt>
                  <c:pt idx="2">
                    <c:v>2030</c:v>
                  </c:pt>
                  <c:pt idx="3">
                    <c:v>2035</c:v>
                  </c:pt>
                  <c:pt idx="4">
                    <c:v>2040</c:v>
                  </c:pt>
                  <c:pt idx="5">
                    <c:v>2050</c:v>
                  </c:pt>
                </c:lvl>
                <c:lvl>
                  <c:pt idx="0">
                    <c:v>Ref.</c:v>
                  </c:pt>
                  <c:pt idx="2">
                    <c:v>NT</c:v>
                  </c:pt>
                </c:lvl>
              </c:multiLvlStrCache>
            </c:multiLvlStrRef>
          </c:cat>
          <c:val>
            <c:numRef>
              <c:f>'17'!$C$11:$H$11</c:f>
              <c:numCache>
                <c:formatCode>General</c:formatCode>
                <c:ptCount val="6"/>
                <c:pt idx="0">
                  <c:v>830.50566457555499</c:v>
                </c:pt>
                <c:pt idx="1">
                  <c:v>700.09929751999994</c:v>
                </c:pt>
                <c:pt idx="2">
                  <c:v>720.29841009504219</c:v>
                </c:pt>
                <c:pt idx="3">
                  <c:v>686.15953396398208</c:v>
                </c:pt>
                <c:pt idx="4">
                  <c:v>609.93102244009856</c:v>
                </c:pt>
                <c:pt idx="5">
                  <c:v>459.28944621342043</c:v>
                </c:pt>
              </c:numCache>
            </c:numRef>
          </c:val>
          <c:extLst>
            <c:ext xmlns:c16="http://schemas.microsoft.com/office/drawing/2014/chart" uri="{C3380CC4-5D6E-409C-BE32-E72D297353CC}">
              <c16:uniqueId val="{00000005-103D-4050-900D-011CA75304DB}"/>
            </c:ext>
          </c:extLst>
        </c:ser>
        <c:ser>
          <c:idx val="6"/>
          <c:order val="6"/>
          <c:tx>
            <c:strRef>
              <c:f>'17'!$B$12</c:f>
              <c:strCache>
                <c:ptCount val="1"/>
                <c:pt idx="0">
                  <c:v>Methane</c:v>
                </c:pt>
              </c:strCache>
            </c:strRef>
          </c:tx>
          <c:spPr>
            <a:solidFill>
              <a:schemeClr val="accent1">
                <a:lumMod val="60000"/>
              </a:schemeClr>
            </a:solidFill>
            <a:ln>
              <a:noFill/>
            </a:ln>
            <a:effectLst/>
          </c:spPr>
          <c:invertIfNegative val="0"/>
          <c:cat>
            <c:multiLvlStrRef>
              <c:f>'17'!$C$4:$H$5</c:f>
              <c:multiLvlStrCache>
                <c:ptCount val="6"/>
                <c:lvl>
                  <c:pt idx="0">
                    <c:v>2019</c:v>
                  </c:pt>
                  <c:pt idx="1">
                    <c:v>2023</c:v>
                  </c:pt>
                  <c:pt idx="2">
                    <c:v>2030</c:v>
                  </c:pt>
                  <c:pt idx="3">
                    <c:v>2035</c:v>
                  </c:pt>
                  <c:pt idx="4">
                    <c:v>2040</c:v>
                  </c:pt>
                  <c:pt idx="5">
                    <c:v>2050</c:v>
                  </c:pt>
                </c:lvl>
                <c:lvl>
                  <c:pt idx="0">
                    <c:v>Ref.</c:v>
                  </c:pt>
                  <c:pt idx="2">
                    <c:v>NT</c:v>
                  </c:pt>
                </c:lvl>
              </c:multiLvlStrCache>
            </c:multiLvlStrRef>
          </c:cat>
          <c:val>
            <c:numRef>
              <c:f>'17'!$C$12:$H$12</c:f>
              <c:numCache>
                <c:formatCode>General</c:formatCode>
                <c:ptCount val="6"/>
                <c:pt idx="0">
                  <c:v>177.5149372500002</c:v>
                </c:pt>
                <c:pt idx="1">
                  <c:v>108.93173209000001</c:v>
                </c:pt>
                <c:pt idx="2">
                  <c:v>175.04466257601484</c:v>
                </c:pt>
                <c:pt idx="3">
                  <c:v>137.4321333224712</c:v>
                </c:pt>
                <c:pt idx="4">
                  <c:v>133.77160731179148</c:v>
                </c:pt>
                <c:pt idx="5">
                  <c:v>121.9639214652158</c:v>
                </c:pt>
              </c:numCache>
            </c:numRef>
          </c:val>
          <c:extLst>
            <c:ext xmlns:c16="http://schemas.microsoft.com/office/drawing/2014/chart" uri="{C3380CC4-5D6E-409C-BE32-E72D297353CC}">
              <c16:uniqueId val="{00000006-103D-4050-900D-011CA75304DB}"/>
            </c:ext>
          </c:extLst>
        </c:ser>
        <c:ser>
          <c:idx val="7"/>
          <c:order val="7"/>
          <c:tx>
            <c:strRef>
              <c:f>'17'!$B$13</c:f>
              <c:strCache>
                <c:ptCount val="1"/>
                <c:pt idx="0">
                  <c:v>Others</c:v>
                </c:pt>
              </c:strCache>
            </c:strRef>
          </c:tx>
          <c:spPr>
            <a:solidFill>
              <a:schemeClr val="accent2">
                <a:lumMod val="60000"/>
              </a:schemeClr>
            </a:solidFill>
            <a:ln>
              <a:noFill/>
            </a:ln>
            <a:effectLst/>
          </c:spPr>
          <c:invertIfNegative val="0"/>
          <c:cat>
            <c:multiLvlStrRef>
              <c:f>'17'!$C$4:$H$5</c:f>
              <c:multiLvlStrCache>
                <c:ptCount val="6"/>
                <c:lvl>
                  <c:pt idx="0">
                    <c:v>2019</c:v>
                  </c:pt>
                  <c:pt idx="1">
                    <c:v>2023</c:v>
                  </c:pt>
                  <c:pt idx="2">
                    <c:v>2030</c:v>
                  </c:pt>
                  <c:pt idx="3">
                    <c:v>2035</c:v>
                  </c:pt>
                  <c:pt idx="4">
                    <c:v>2040</c:v>
                  </c:pt>
                  <c:pt idx="5">
                    <c:v>2050</c:v>
                  </c:pt>
                </c:lvl>
                <c:lvl>
                  <c:pt idx="0">
                    <c:v>Ref.</c:v>
                  </c:pt>
                  <c:pt idx="2">
                    <c:v>NT</c:v>
                  </c:pt>
                </c:lvl>
              </c:multiLvlStrCache>
            </c:multiLvlStrRef>
          </c:cat>
          <c:val>
            <c:numRef>
              <c:f>'17'!$C$13:$H$13</c:f>
              <c:numCache>
                <c:formatCode>General</c:formatCode>
                <c:ptCount val="6"/>
                <c:pt idx="0">
                  <c:v>0</c:v>
                </c:pt>
                <c:pt idx="1">
                  <c:v>0</c:v>
                </c:pt>
                <c:pt idx="2">
                  <c:v>5.4800000000490803</c:v>
                </c:pt>
                <c:pt idx="3">
                  <c:v>8.9600000000636797</c:v>
                </c:pt>
                <c:pt idx="4">
                  <c:v>9.2599999999172091</c:v>
                </c:pt>
                <c:pt idx="5">
                  <c:v>9.6050000000644697</c:v>
                </c:pt>
              </c:numCache>
            </c:numRef>
          </c:val>
          <c:extLst>
            <c:ext xmlns:c16="http://schemas.microsoft.com/office/drawing/2014/chart" uri="{C3380CC4-5D6E-409C-BE32-E72D297353CC}">
              <c16:uniqueId val="{00000007-103D-4050-900D-011CA75304DB}"/>
            </c:ext>
          </c:extLst>
        </c:ser>
        <c:ser>
          <c:idx val="8"/>
          <c:order val="8"/>
          <c:tx>
            <c:strRef>
              <c:f>'17'!$B$14</c:f>
              <c:strCache>
                <c:ptCount val="1"/>
                <c:pt idx="0">
                  <c:v>Solids</c:v>
                </c:pt>
              </c:strCache>
            </c:strRef>
          </c:tx>
          <c:spPr>
            <a:solidFill>
              <a:schemeClr val="accent3">
                <a:lumMod val="60000"/>
              </a:schemeClr>
            </a:solidFill>
            <a:ln>
              <a:noFill/>
            </a:ln>
            <a:effectLst/>
          </c:spPr>
          <c:invertIfNegative val="0"/>
          <c:cat>
            <c:multiLvlStrRef>
              <c:f>'17'!$C$4:$H$5</c:f>
              <c:multiLvlStrCache>
                <c:ptCount val="6"/>
                <c:lvl>
                  <c:pt idx="0">
                    <c:v>2019</c:v>
                  </c:pt>
                  <c:pt idx="1">
                    <c:v>2023</c:v>
                  </c:pt>
                  <c:pt idx="2">
                    <c:v>2030</c:v>
                  </c:pt>
                  <c:pt idx="3">
                    <c:v>2035</c:v>
                  </c:pt>
                  <c:pt idx="4">
                    <c:v>2040</c:v>
                  </c:pt>
                  <c:pt idx="5">
                    <c:v>2050</c:v>
                  </c:pt>
                </c:lvl>
                <c:lvl>
                  <c:pt idx="0">
                    <c:v>Ref.</c:v>
                  </c:pt>
                  <c:pt idx="2">
                    <c:v>NT</c:v>
                  </c:pt>
                </c:lvl>
              </c:multiLvlStrCache>
            </c:multiLvlStrRef>
          </c:cat>
          <c:val>
            <c:numRef>
              <c:f>'17'!$C$14:$H$14</c:f>
              <c:numCache>
                <c:formatCode>General</c:formatCode>
                <c:ptCount val="6"/>
                <c:pt idx="0">
                  <c:v>8.3333768197593407</c:v>
                </c:pt>
                <c:pt idx="1">
                  <c:v>0</c:v>
                </c:pt>
                <c:pt idx="2">
                  <c:v>0.88633667393075699</c:v>
                </c:pt>
                <c:pt idx="3">
                  <c:v>0.87462701836044321</c:v>
                </c:pt>
                <c:pt idx="4">
                  <c:v>0.78655860320713056</c:v>
                </c:pt>
                <c:pt idx="5">
                  <c:v>0.64690953348608016</c:v>
                </c:pt>
              </c:numCache>
            </c:numRef>
          </c:val>
          <c:extLst>
            <c:ext xmlns:c16="http://schemas.microsoft.com/office/drawing/2014/chart" uri="{C3380CC4-5D6E-409C-BE32-E72D297353CC}">
              <c16:uniqueId val="{00000008-103D-4050-900D-011CA75304DB}"/>
            </c:ext>
          </c:extLst>
        </c:ser>
        <c:dLbls>
          <c:showLegendKey val="0"/>
          <c:showVal val="0"/>
          <c:showCatName val="0"/>
          <c:showSerName val="0"/>
          <c:showPercent val="0"/>
          <c:showBubbleSize val="0"/>
        </c:dLbls>
        <c:gapWidth val="150"/>
        <c:overlap val="100"/>
        <c:axId val="411408272"/>
        <c:axId val="411424592"/>
      </c:barChart>
      <c:catAx>
        <c:axId val="4114082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411424592"/>
        <c:crosses val="autoZero"/>
        <c:auto val="1"/>
        <c:lblAlgn val="ctr"/>
        <c:lblOffset val="100"/>
        <c:noMultiLvlLbl val="0"/>
      </c:catAx>
      <c:valAx>
        <c:axId val="41142459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41140827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nl-NL"/>
              <a:t>Non-energetic demand, economic variants, EU27 (TWh)</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'18'!$B$6</c:f>
              <c:strCache>
                <c:ptCount val="1"/>
                <c:pt idx="0">
                  <c:v>Ammonia</c:v>
                </c:pt>
              </c:strCache>
            </c:strRef>
          </c:tx>
          <c:spPr>
            <a:solidFill>
              <a:schemeClr val="accent1"/>
            </a:solidFill>
            <a:ln>
              <a:noFill/>
            </a:ln>
            <a:effectLst/>
          </c:spPr>
          <c:invertIfNegative val="0"/>
          <c:cat>
            <c:multiLvlStrRef>
              <c:f>'18'!$C$4:$H$5</c:f>
              <c:multiLvlStrCache>
                <c:ptCount val="6"/>
                <c:lvl>
                  <c:pt idx="0">
                    <c:v>LEV</c:v>
                  </c:pt>
                  <c:pt idx="1">
                    <c:v>NT</c:v>
                  </c:pt>
                  <c:pt idx="2">
                    <c:v>HEV</c:v>
                  </c:pt>
                  <c:pt idx="3">
                    <c:v>LEV</c:v>
                  </c:pt>
                  <c:pt idx="4">
                    <c:v>NT</c:v>
                  </c:pt>
                  <c:pt idx="5">
                    <c:v>HEV</c:v>
                  </c:pt>
                </c:lvl>
                <c:lvl>
                  <c:pt idx="0">
                    <c:v>2035</c:v>
                  </c:pt>
                  <c:pt idx="3">
                    <c:v>2040</c:v>
                  </c:pt>
                </c:lvl>
              </c:multiLvlStrCache>
            </c:multiLvlStrRef>
          </c:cat>
          <c:val>
            <c:numRef>
              <c:f>'18'!$C$6:$H$6</c:f>
              <c:numCache>
                <c:formatCode>General</c:formatCode>
                <c:ptCount val="6"/>
                <c:pt idx="0">
                  <c:v>12.711221752</c:v>
                </c:pt>
                <c:pt idx="1">
                  <c:v>12.711221752</c:v>
                </c:pt>
                <c:pt idx="2">
                  <c:v>12.711221752</c:v>
                </c:pt>
                <c:pt idx="3">
                  <c:v>15.556019200000001</c:v>
                </c:pt>
                <c:pt idx="4">
                  <c:v>15.556019200000001</c:v>
                </c:pt>
                <c:pt idx="5">
                  <c:v>15.556019200000001</c:v>
                </c:pt>
              </c:numCache>
            </c:numRef>
          </c:val>
          <c:extLst>
            <c:ext xmlns:c16="http://schemas.microsoft.com/office/drawing/2014/chart" uri="{C3380CC4-5D6E-409C-BE32-E72D297353CC}">
              <c16:uniqueId val="{00000000-1FA7-4DEA-856A-476A50EC18D7}"/>
            </c:ext>
          </c:extLst>
        </c:ser>
        <c:ser>
          <c:idx val="1"/>
          <c:order val="1"/>
          <c:tx>
            <c:strRef>
              <c:f>'18'!$B$7</c:f>
              <c:strCache>
                <c:ptCount val="1"/>
                <c:pt idx="0">
                  <c:v>Biomass</c:v>
                </c:pt>
              </c:strCache>
            </c:strRef>
          </c:tx>
          <c:spPr>
            <a:solidFill>
              <a:schemeClr val="accent2"/>
            </a:solidFill>
            <a:ln>
              <a:noFill/>
            </a:ln>
            <a:effectLst/>
          </c:spPr>
          <c:invertIfNegative val="0"/>
          <c:cat>
            <c:multiLvlStrRef>
              <c:f>'18'!$C$4:$H$5</c:f>
              <c:multiLvlStrCache>
                <c:ptCount val="6"/>
                <c:lvl>
                  <c:pt idx="0">
                    <c:v>LEV</c:v>
                  </c:pt>
                  <c:pt idx="1">
                    <c:v>NT</c:v>
                  </c:pt>
                  <c:pt idx="2">
                    <c:v>HEV</c:v>
                  </c:pt>
                  <c:pt idx="3">
                    <c:v>LEV</c:v>
                  </c:pt>
                  <c:pt idx="4">
                    <c:v>NT</c:v>
                  </c:pt>
                  <c:pt idx="5">
                    <c:v>HEV</c:v>
                  </c:pt>
                </c:lvl>
                <c:lvl>
                  <c:pt idx="0">
                    <c:v>2035</c:v>
                  </c:pt>
                  <c:pt idx="3">
                    <c:v>2040</c:v>
                  </c:pt>
                </c:lvl>
              </c:multiLvlStrCache>
            </c:multiLvlStrRef>
          </c:cat>
          <c:val>
            <c:numRef>
              <c:f>'18'!$C$7:$H$7</c:f>
              <c:numCache>
                <c:formatCode>General</c:formatCode>
                <c:ptCount val="6"/>
                <c:pt idx="0">
                  <c:v>69.458488633860696</c:v>
                </c:pt>
                <c:pt idx="1">
                  <c:v>75.547721497037244</c:v>
                </c:pt>
                <c:pt idx="2">
                  <c:v>81.711309319876278</c:v>
                </c:pt>
                <c:pt idx="3">
                  <c:v>88.961343588357209</c:v>
                </c:pt>
                <c:pt idx="4">
                  <c:v>99.243143060142344</c:v>
                </c:pt>
                <c:pt idx="5">
                  <c:v>110.02555113290578</c:v>
                </c:pt>
              </c:numCache>
            </c:numRef>
          </c:val>
          <c:extLst>
            <c:ext xmlns:c16="http://schemas.microsoft.com/office/drawing/2014/chart" uri="{C3380CC4-5D6E-409C-BE32-E72D297353CC}">
              <c16:uniqueId val="{00000001-1FA7-4DEA-856A-476A50EC18D7}"/>
            </c:ext>
          </c:extLst>
        </c:ser>
        <c:ser>
          <c:idx val="2"/>
          <c:order val="2"/>
          <c:tx>
            <c:strRef>
              <c:f>'18'!$B$8</c:f>
              <c:strCache>
                <c:ptCount val="1"/>
                <c:pt idx="0">
                  <c:v>Electricity</c:v>
                </c:pt>
              </c:strCache>
            </c:strRef>
          </c:tx>
          <c:spPr>
            <a:solidFill>
              <a:schemeClr val="accent3"/>
            </a:solidFill>
            <a:ln>
              <a:noFill/>
            </a:ln>
            <a:effectLst/>
          </c:spPr>
          <c:invertIfNegative val="0"/>
          <c:cat>
            <c:multiLvlStrRef>
              <c:f>'18'!$C$4:$H$5</c:f>
              <c:multiLvlStrCache>
                <c:ptCount val="6"/>
                <c:lvl>
                  <c:pt idx="0">
                    <c:v>LEV</c:v>
                  </c:pt>
                  <c:pt idx="1">
                    <c:v>NT</c:v>
                  </c:pt>
                  <c:pt idx="2">
                    <c:v>HEV</c:v>
                  </c:pt>
                  <c:pt idx="3">
                    <c:v>LEV</c:v>
                  </c:pt>
                  <c:pt idx="4">
                    <c:v>NT</c:v>
                  </c:pt>
                  <c:pt idx="5">
                    <c:v>HEV</c:v>
                  </c:pt>
                </c:lvl>
                <c:lvl>
                  <c:pt idx="0">
                    <c:v>2035</c:v>
                  </c:pt>
                  <c:pt idx="3">
                    <c:v>2040</c:v>
                  </c:pt>
                </c:lvl>
              </c:multiLvlStrCache>
            </c:multiLvlStrRef>
          </c:cat>
          <c:val>
            <c:numRef>
              <c:f>'18'!$C$8:$H$8</c:f>
              <c:numCache>
                <c:formatCode>General</c:formatCode>
                <c:ptCount val="6"/>
                <c:pt idx="0">
                  <c:v>0</c:v>
                </c:pt>
                <c:pt idx="1">
                  <c:v>0</c:v>
                </c:pt>
                <c:pt idx="2">
                  <c:v>0</c:v>
                </c:pt>
                <c:pt idx="3">
                  <c:v>1.8975043758382301E-11</c:v>
                </c:pt>
                <c:pt idx="4">
                  <c:v>0</c:v>
                </c:pt>
                <c:pt idx="5">
                  <c:v>2.4792612407140099E-11</c:v>
                </c:pt>
              </c:numCache>
            </c:numRef>
          </c:val>
          <c:extLst>
            <c:ext xmlns:c16="http://schemas.microsoft.com/office/drawing/2014/chart" uri="{C3380CC4-5D6E-409C-BE32-E72D297353CC}">
              <c16:uniqueId val="{00000002-1FA7-4DEA-856A-476A50EC18D7}"/>
            </c:ext>
          </c:extLst>
        </c:ser>
        <c:ser>
          <c:idx val="3"/>
          <c:order val="3"/>
          <c:tx>
            <c:strRef>
              <c:f>'18'!$B$9</c:f>
              <c:strCache>
                <c:ptCount val="1"/>
                <c:pt idx="0">
                  <c:v>Heat</c:v>
                </c:pt>
              </c:strCache>
            </c:strRef>
          </c:tx>
          <c:spPr>
            <a:solidFill>
              <a:schemeClr val="accent4"/>
            </a:solidFill>
            <a:ln>
              <a:noFill/>
            </a:ln>
            <a:effectLst/>
          </c:spPr>
          <c:invertIfNegative val="0"/>
          <c:cat>
            <c:multiLvlStrRef>
              <c:f>'18'!$C$4:$H$5</c:f>
              <c:multiLvlStrCache>
                <c:ptCount val="6"/>
                <c:lvl>
                  <c:pt idx="0">
                    <c:v>LEV</c:v>
                  </c:pt>
                  <c:pt idx="1">
                    <c:v>NT</c:v>
                  </c:pt>
                  <c:pt idx="2">
                    <c:v>HEV</c:v>
                  </c:pt>
                  <c:pt idx="3">
                    <c:v>LEV</c:v>
                  </c:pt>
                  <c:pt idx="4">
                    <c:v>NT</c:v>
                  </c:pt>
                  <c:pt idx="5">
                    <c:v>HEV</c:v>
                  </c:pt>
                </c:lvl>
                <c:lvl>
                  <c:pt idx="0">
                    <c:v>2035</c:v>
                  </c:pt>
                  <c:pt idx="3">
                    <c:v>2040</c:v>
                  </c:pt>
                </c:lvl>
              </c:multiLvlStrCache>
            </c:multiLvlStrRef>
          </c:cat>
          <c:val>
            <c:numRef>
              <c:f>'18'!$C$9:$H$9</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3-1FA7-4DEA-856A-476A50EC18D7}"/>
            </c:ext>
          </c:extLst>
        </c:ser>
        <c:ser>
          <c:idx val="4"/>
          <c:order val="4"/>
          <c:tx>
            <c:strRef>
              <c:f>'18'!$B$10</c:f>
              <c:strCache>
                <c:ptCount val="1"/>
                <c:pt idx="0">
                  <c:v>Hydrogen</c:v>
                </c:pt>
              </c:strCache>
            </c:strRef>
          </c:tx>
          <c:spPr>
            <a:solidFill>
              <a:schemeClr val="accent5"/>
            </a:solidFill>
            <a:ln>
              <a:noFill/>
            </a:ln>
            <a:effectLst/>
          </c:spPr>
          <c:invertIfNegative val="0"/>
          <c:cat>
            <c:multiLvlStrRef>
              <c:f>'18'!$C$4:$H$5</c:f>
              <c:multiLvlStrCache>
                <c:ptCount val="6"/>
                <c:lvl>
                  <c:pt idx="0">
                    <c:v>LEV</c:v>
                  </c:pt>
                  <c:pt idx="1">
                    <c:v>NT</c:v>
                  </c:pt>
                  <c:pt idx="2">
                    <c:v>HEV</c:v>
                  </c:pt>
                  <c:pt idx="3">
                    <c:v>LEV</c:v>
                  </c:pt>
                  <c:pt idx="4">
                    <c:v>NT</c:v>
                  </c:pt>
                  <c:pt idx="5">
                    <c:v>HEV</c:v>
                  </c:pt>
                </c:lvl>
                <c:lvl>
                  <c:pt idx="0">
                    <c:v>2035</c:v>
                  </c:pt>
                  <c:pt idx="3">
                    <c:v>2040</c:v>
                  </c:pt>
                </c:lvl>
              </c:multiLvlStrCache>
            </c:multiLvlStrRef>
          </c:cat>
          <c:val>
            <c:numRef>
              <c:f>'18'!$C$10:$H$10</c:f>
              <c:numCache>
                <c:formatCode>General</c:formatCode>
                <c:ptCount val="6"/>
                <c:pt idx="0">
                  <c:v>130.90409330883102</c:v>
                </c:pt>
                <c:pt idx="1">
                  <c:v>139.87026117525266</c:v>
                </c:pt>
                <c:pt idx="2">
                  <c:v>148.89831445023739</c:v>
                </c:pt>
                <c:pt idx="3">
                  <c:v>183.93771667110332</c:v>
                </c:pt>
                <c:pt idx="4">
                  <c:v>197.94956206739988</c:v>
                </c:pt>
                <c:pt idx="5">
                  <c:v>212.11227496888117</c:v>
                </c:pt>
              </c:numCache>
            </c:numRef>
          </c:val>
          <c:extLst>
            <c:ext xmlns:c16="http://schemas.microsoft.com/office/drawing/2014/chart" uri="{C3380CC4-5D6E-409C-BE32-E72D297353CC}">
              <c16:uniqueId val="{00000004-1FA7-4DEA-856A-476A50EC18D7}"/>
            </c:ext>
          </c:extLst>
        </c:ser>
        <c:ser>
          <c:idx val="5"/>
          <c:order val="5"/>
          <c:tx>
            <c:strRef>
              <c:f>'18'!$B$11</c:f>
              <c:strCache>
                <c:ptCount val="1"/>
                <c:pt idx="0">
                  <c:v>Liquids</c:v>
                </c:pt>
              </c:strCache>
            </c:strRef>
          </c:tx>
          <c:spPr>
            <a:solidFill>
              <a:schemeClr val="accent6"/>
            </a:solidFill>
            <a:ln>
              <a:noFill/>
            </a:ln>
            <a:effectLst/>
          </c:spPr>
          <c:invertIfNegative val="0"/>
          <c:cat>
            <c:multiLvlStrRef>
              <c:f>'18'!$C$4:$H$5</c:f>
              <c:multiLvlStrCache>
                <c:ptCount val="6"/>
                <c:lvl>
                  <c:pt idx="0">
                    <c:v>LEV</c:v>
                  </c:pt>
                  <c:pt idx="1">
                    <c:v>NT</c:v>
                  </c:pt>
                  <c:pt idx="2">
                    <c:v>HEV</c:v>
                  </c:pt>
                  <c:pt idx="3">
                    <c:v>LEV</c:v>
                  </c:pt>
                  <c:pt idx="4">
                    <c:v>NT</c:v>
                  </c:pt>
                  <c:pt idx="5">
                    <c:v>HEV</c:v>
                  </c:pt>
                </c:lvl>
                <c:lvl>
                  <c:pt idx="0">
                    <c:v>2035</c:v>
                  </c:pt>
                  <c:pt idx="3">
                    <c:v>2040</c:v>
                  </c:pt>
                </c:lvl>
              </c:multiLvlStrCache>
            </c:multiLvlStrRef>
          </c:cat>
          <c:val>
            <c:numRef>
              <c:f>'18'!$C$11:$H$11</c:f>
              <c:numCache>
                <c:formatCode>General</c:formatCode>
                <c:ptCount val="6"/>
                <c:pt idx="0">
                  <c:v>644.0631928417456</c:v>
                </c:pt>
                <c:pt idx="1">
                  <c:v>686.15953396398208</c:v>
                </c:pt>
                <c:pt idx="2">
                  <c:v>728.1816315731628</c:v>
                </c:pt>
                <c:pt idx="3">
                  <c:v>575.81181371302193</c:v>
                </c:pt>
                <c:pt idx="4">
                  <c:v>609.93102244009856</c:v>
                </c:pt>
                <c:pt idx="5">
                  <c:v>643.54981152316452</c:v>
                </c:pt>
              </c:numCache>
            </c:numRef>
          </c:val>
          <c:extLst>
            <c:ext xmlns:c16="http://schemas.microsoft.com/office/drawing/2014/chart" uri="{C3380CC4-5D6E-409C-BE32-E72D297353CC}">
              <c16:uniqueId val="{00000005-1FA7-4DEA-856A-476A50EC18D7}"/>
            </c:ext>
          </c:extLst>
        </c:ser>
        <c:ser>
          <c:idx val="6"/>
          <c:order val="6"/>
          <c:tx>
            <c:strRef>
              <c:f>'18'!$B$12</c:f>
              <c:strCache>
                <c:ptCount val="1"/>
                <c:pt idx="0">
                  <c:v>Methane</c:v>
                </c:pt>
              </c:strCache>
            </c:strRef>
          </c:tx>
          <c:spPr>
            <a:solidFill>
              <a:schemeClr val="accent1">
                <a:lumMod val="60000"/>
              </a:schemeClr>
            </a:solidFill>
            <a:ln>
              <a:noFill/>
            </a:ln>
            <a:effectLst/>
          </c:spPr>
          <c:invertIfNegative val="0"/>
          <c:cat>
            <c:multiLvlStrRef>
              <c:f>'18'!$C$4:$H$5</c:f>
              <c:multiLvlStrCache>
                <c:ptCount val="6"/>
                <c:lvl>
                  <c:pt idx="0">
                    <c:v>LEV</c:v>
                  </c:pt>
                  <c:pt idx="1">
                    <c:v>NT</c:v>
                  </c:pt>
                  <c:pt idx="2">
                    <c:v>HEV</c:v>
                  </c:pt>
                  <c:pt idx="3">
                    <c:v>LEV</c:v>
                  </c:pt>
                  <c:pt idx="4">
                    <c:v>NT</c:v>
                  </c:pt>
                  <c:pt idx="5">
                    <c:v>HEV</c:v>
                  </c:pt>
                </c:lvl>
                <c:lvl>
                  <c:pt idx="0">
                    <c:v>2035</c:v>
                  </c:pt>
                  <c:pt idx="3">
                    <c:v>2040</c:v>
                  </c:pt>
                </c:lvl>
              </c:multiLvlStrCache>
            </c:multiLvlStrRef>
          </c:cat>
          <c:val>
            <c:numRef>
              <c:f>'18'!$C$12:$H$12</c:f>
              <c:numCache>
                <c:formatCode>General</c:formatCode>
                <c:ptCount val="6"/>
                <c:pt idx="0">
                  <c:v>134.63409549497936</c:v>
                </c:pt>
                <c:pt idx="1">
                  <c:v>137.4321333224712</c:v>
                </c:pt>
                <c:pt idx="2">
                  <c:v>140.16153198776232</c:v>
                </c:pt>
                <c:pt idx="3">
                  <c:v>132.42549946853765</c:v>
                </c:pt>
                <c:pt idx="4">
                  <c:v>133.77160731179148</c:v>
                </c:pt>
                <c:pt idx="5">
                  <c:v>134.91938855867963</c:v>
                </c:pt>
              </c:numCache>
            </c:numRef>
          </c:val>
          <c:extLst>
            <c:ext xmlns:c16="http://schemas.microsoft.com/office/drawing/2014/chart" uri="{C3380CC4-5D6E-409C-BE32-E72D297353CC}">
              <c16:uniqueId val="{00000006-1FA7-4DEA-856A-476A50EC18D7}"/>
            </c:ext>
          </c:extLst>
        </c:ser>
        <c:ser>
          <c:idx val="7"/>
          <c:order val="7"/>
          <c:tx>
            <c:strRef>
              <c:f>'18'!$B$13</c:f>
              <c:strCache>
                <c:ptCount val="1"/>
                <c:pt idx="0">
                  <c:v>Others</c:v>
                </c:pt>
              </c:strCache>
            </c:strRef>
          </c:tx>
          <c:spPr>
            <a:solidFill>
              <a:schemeClr val="accent2">
                <a:lumMod val="60000"/>
              </a:schemeClr>
            </a:solidFill>
            <a:ln>
              <a:noFill/>
            </a:ln>
            <a:effectLst/>
          </c:spPr>
          <c:invertIfNegative val="0"/>
          <c:cat>
            <c:multiLvlStrRef>
              <c:f>'18'!$C$4:$H$5</c:f>
              <c:multiLvlStrCache>
                <c:ptCount val="6"/>
                <c:lvl>
                  <c:pt idx="0">
                    <c:v>LEV</c:v>
                  </c:pt>
                  <c:pt idx="1">
                    <c:v>NT</c:v>
                  </c:pt>
                  <c:pt idx="2">
                    <c:v>HEV</c:v>
                  </c:pt>
                  <c:pt idx="3">
                    <c:v>LEV</c:v>
                  </c:pt>
                  <c:pt idx="4">
                    <c:v>NT</c:v>
                  </c:pt>
                  <c:pt idx="5">
                    <c:v>HEV</c:v>
                  </c:pt>
                </c:lvl>
                <c:lvl>
                  <c:pt idx="0">
                    <c:v>2035</c:v>
                  </c:pt>
                  <c:pt idx="3">
                    <c:v>2040</c:v>
                  </c:pt>
                </c:lvl>
              </c:multiLvlStrCache>
            </c:multiLvlStrRef>
          </c:cat>
          <c:val>
            <c:numRef>
              <c:f>'18'!$C$13:$H$13</c:f>
              <c:numCache>
                <c:formatCode>General</c:formatCode>
                <c:ptCount val="6"/>
                <c:pt idx="0">
                  <c:v>8.2880000000295695</c:v>
                </c:pt>
                <c:pt idx="1">
                  <c:v>8.9600000000636797</c:v>
                </c:pt>
                <c:pt idx="2">
                  <c:v>9.6320000000349904</c:v>
                </c:pt>
                <c:pt idx="3">
                  <c:v>8.5654999998802808</c:v>
                </c:pt>
                <c:pt idx="4">
                  <c:v>9.2599999999172091</c:v>
                </c:pt>
                <c:pt idx="5">
                  <c:v>9.9544999998883998</c:v>
                </c:pt>
              </c:numCache>
            </c:numRef>
          </c:val>
          <c:extLst>
            <c:ext xmlns:c16="http://schemas.microsoft.com/office/drawing/2014/chart" uri="{C3380CC4-5D6E-409C-BE32-E72D297353CC}">
              <c16:uniqueId val="{00000007-1FA7-4DEA-856A-476A50EC18D7}"/>
            </c:ext>
          </c:extLst>
        </c:ser>
        <c:ser>
          <c:idx val="8"/>
          <c:order val="8"/>
          <c:tx>
            <c:strRef>
              <c:f>'18'!$B$14</c:f>
              <c:strCache>
                <c:ptCount val="1"/>
                <c:pt idx="0">
                  <c:v>Solids</c:v>
                </c:pt>
              </c:strCache>
            </c:strRef>
          </c:tx>
          <c:spPr>
            <a:solidFill>
              <a:schemeClr val="accent3">
                <a:lumMod val="60000"/>
              </a:schemeClr>
            </a:solidFill>
            <a:ln>
              <a:noFill/>
            </a:ln>
            <a:effectLst/>
          </c:spPr>
          <c:invertIfNegative val="0"/>
          <c:cat>
            <c:multiLvlStrRef>
              <c:f>'18'!$C$4:$H$5</c:f>
              <c:multiLvlStrCache>
                <c:ptCount val="6"/>
                <c:lvl>
                  <c:pt idx="0">
                    <c:v>LEV</c:v>
                  </c:pt>
                  <c:pt idx="1">
                    <c:v>NT</c:v>
                  </c:pt>
                  <c:pt idx="2">
                    <c:v>HEV</c:v>
                  </c:pt>
                  <c:pt idx="3">
                    <c:v>LEV</c:v>
                  </c:pt>
                  <c:pt idx="4">
                    <c:v>NT</c:v>
                  </c:pt>
                  <c:pt idx="5">
                    <c:v>HEV</c:v>
                  </c:pt>
                </c:lvl>
                <c:lvl>
                  <c:pt idx="0">
                    <c:v>2035</c:v>
                  </c:pt>
                  <c:pt idx="3">
                    <c:v>2040</c:v>
                  </c:pt>
                </c:lvl>
              </c:multiLvlStrCache>
            </c:multiLvlStrRef>
          </c:cat>
          <c:val>
            <c:numRef>
              <c:f>'18'!$C$14:$H$14</c:f>
              <c:numCache>
                <c:formatCode>General</c:formatCode>
                <c:ptCount val="6"/>
                <c:pt idx="0">
                  <c:v>0.83979271890905927</c:v>
                </c:pt>
                <c:pt idx="1">
                  <c:v>0.87462701836044321</c:v>
                </c:pt>
                <c:pt idx="2">
                  <c:v>0.90946130324310115</c:v>
                </c:pt>
                <c:pt idx="3">
                  <c:v>0.75937347257787247</c:v>
                </c:pt>
                <c:pt idx="4">
                  <c:v>0.78655860320713056</c:v>
                </c:pt>
                <c:pt idx="5">
                  <c:v>0.81374373383638887</c:v>
                </c:pt>
              </c:numCache>
            </c:numRef>
          </c:val>
          <c:extLst>
            <c:ext xmlns:c16="http://schemas.microsoft.com/office/drawing/2014/chart" uri="{C3380CC4-5D6E-409C-BE32-E72D297353CC}">
              <c16:uniqueId val="{00000008-1FA7-4DEA-856A-476A50EC18D7}"/>
            </c:ext>
          </c:extLst>
        </c:ser>
        <c:dLbls>
          <c:showLegendKey val="0"/>
          <c:showVal val="0"/>
          <c:showCatName val="0"/>
          <c:showSerName val="0"/>
          <c:showPercent val="0"/>
          <c:showBubbleSize val="0"/>
        </c:dLbls>
        <c:gapWidth val="150"/>
        <c:overlap val="100"/>
        <c:axId val="481606064"/>
        <c:axId val="481606544"/>
      </c:barChart>
      <c:catAx>
        <c:axId val="481606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481606544"/>
        <c:crosses val="autoZero"/>
        <c:auto val="1"/>
        <c:lblAlgn val="ctr"/>
        <c:lblOffset val="100"/>
        <c:noMultiLvlLbl val="0"/>
      </c:catAx>
      <c:valAx>
        <c:axId val="48160654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48160606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pl-PL" sz="1000"/>
              <a:t>Final energy demand in the transport sector, EU27 (TWh)</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'19'!$C$4</c:f>
              <c:strCache>
                <c:ptCount val="1"/>
                <c:pt idx="0">
                  <c:v>Ammonia</c:v>
                </c:pt>
              </c:strCache>
            </c:strRef>
          </c:tx>
          <c:spPr>
            <a:solidFill>
              <a:schemeClr val="accent1"/>
            </a:solidFill>
            <a:ln>
              <a:noFill/>
            </a:ln>
            <a:effectLst/>
          </c:spPr>
          <c:invertIfNegative val="0"/>
          <c:cat>
            <c:strRef>
              <c:f>('19'!$D$2:$I$2,'19'!$D$3:$I$3)</c:f>
              <c:strCache>
                <c:ptCount val="12"/>
                <c:pt idx="0">
                  <c:v>Ref.</c:v>
                </c:pt>
                <c:pt idx="2">
                  <c:v>NT</c:v>
                </c:pt>
                <c:pt idx="6">
                  <c:v>2019</c:v>
                </c:pt>
                <c:pt idx="7">
                  <c:v>2023</c:v>
                </c:pt>
                <c:pt idx="8">
                  <c:v>2030</c:v>
                </c:pt>
                <c:pt idx="9">
                  <c:v>2035</c:v>
                </c:pt>
                <c:pt idx="10">
                  <c:v>2040</c:v>
                </c:pt>
                <c:pt idx="11">
                  <c:v>2050</c:v>
                </c:pt>
              </c:strCache>
            </c:strRef>
          </c:cat>
          <c:val>
            <c:numRef>
              <c:f>'19'!$D$4:$I$4</c:f>
              <c:numCache>
                <c:formatCode>0</c:formatCode>
                <c:ptCount val="6"/>
                <c:pt idx="0">
                  <c:v>0</c:v>
                </c:pt>
                <c:pt idx="1">
                  <c:v>0</c:v>
                </c:pt>
                <c:pt idx="2">
                  <c:v>9.5424287891325024E-2</c:v>
                </c:pt>
                <c:pt idx="3">
                  <c:v>0.41248586554273359</c:v>
                </c:pt>
                <c:pt idx="4">
                  <c:v>1.0060324474202273</c:v>
                </c:pt>
                <c:pt idx="5">
                  <c:v>9.9427677937613819</c:v>
                </c:pt>
              </c:numCache>
            </c:numRef>
          </c:val>
          <c:extLst>
            <c:ext xmlns:c16="http://schemas.microsoft.com/office/drawing/2014/chart" uri="{C3380CC4-5D6E-409C-BE32-E72D297353CC}">
              <c16:uniqueId val="{00000000-EC7C-47B1-995F-7BC495EADAAA}"/>
            </c:ext>
          </c:extLst>
        </c:ser>
        <c:ser>
          <c:idx val="2"/>
          <c:order val="1"/>
          <c:tx>
            <c:strRef>
              <c:f>'19'!$C$6</c:f>
              <c:strCache>
                <c:ptCount val="1"/>
                <c:pt idx="0">
                  <c:v>Electricity</c:v>
                </c:pt>
              </c:strCache>
            </c:strRef>
          </c:tx>
          <c:spPr>
            <a:solidFill>
              <a:srgbClr val="00B0F0"/>
            </a:solidFill>
            <a:ln>
              <a:noFill/>
            </a:ln>
            <a:effectLst/>
          </c:spPr>
          <c:invertIfNegative val="0"/>
          <c:cat>
            <c:strRef>
              <c:f>('19'!$D$2:$I$2,'19'!$D$3:$I$3)</c:f>
              <c:strCache>
                <c:ptCount val="12"/>
                <c:pt idx="0">
                  <c:v>Ref.</c:v>
                </c:pt>
                <c:pt idx="2">
                  <c:v>NT</c:v>
                </c:pt>
                <c:pt idx="6">
                  <c:v>2019</c:v>
                </c:pt>
                <c:pt idx="7">
                  <c:v>2023</c:v>
                </c:pt>
                <c:pt idx="8">
                  <c:v>2030</c:v>
                </c:pt>
                <c:pt idx="9">
                  <c:v>2035</c:v>
                </c:pt>
                <c:pt idx="10">
                  <c:v>2040</c:v>
                </c:pt>
                <c:pt idx="11">
                  <c:v>2050</c:v>
                </c:pt>
              </c:strCache>
            </c:strRef>
          </c:cat>
          <c:val>
            <c:numRef>
              <c:f>'19'!$D$6:$I$6</c:f>
              <c:numCache>
                <c:formatCode>0</c:formatCode>
                <c:ptCount val="6"/>
                <c:pt idx="0">
                  <c:v>53.066619548888809</c:v>
                </c:pt>
                <c:pt idx="1">
                  <c:v>70.036290309999998</c:v>
                </c:pt>
                <c:pt idx="2">
                  <c:v>290.54450772712084</c:v>
                </c:pt>
                <c:pt idx="3">
                  <c:v>505.62924353048754</c:v>
                </c:pt>
                <c:pt idx="4">
                  <c:v>713.61172861158491</c:v>
                </c:pt>
                <c:pt idx="5">
                  <c:v>1017.3469543981387</c:v>
                </c:pt>
              </c:numCache>
            </c:numRef>
          </c:val>
          <c:extLst>
            <c:ext xmlns:c16="http://schemas.microsoft.com/office/drawing/2014/chart" uri="{C3380CC4-5D6E-409C-BE32-E72D297353CC}">
              <c16:uniqueId val="{00000001-EC7C-47B1-995F-7BC495EADAAA}"/>
            </c:ext>
          </c:extLst>
        </c:ser>
        <c:ser>
          <c:idx val="4"/>
          <c:order val="3"/>
          <c:tx>
            <c:strRef>
              <c:f>'19'!$C$8</c:f>
              <c:strCache>
                <c:ptCount val="1"/>
                <c:pt idx="0">
                  <c:v>Hydrogen</c:v>
                </c:pt>
              </c:strCache>
            </c:strRef>
          </c:tx>
          <c:spPr>
            <a:solidFill>
              <a:schemeClr val="accent5"/>
            </a:solidFill>
            <a:ln>
              <a:noFill/>
            </a:ln>
            <a:effectLst/>
          </c:spPr>
          <c:invertIfNegative val="0"/>
          <c:cat>
            <c:strRef>
              <c:f>('19'!$D$2:$I$2,'19'!$D$3:$I$3)</c:f>
              <c:strCache>
                <c:ptCount val="12"/>
                <c:pt idx="0">
                  <c:v>Ref.</c:v>
                </c:pt>
                <c:pt idx="2">
                  <c:v>NT</c:v>
                </c:pt>
                <c:pt idx="6">
                  <c:v>2019</c:v>
                </c:pt>
                <c:pt idx="7">
                  <c:v>2023</c:v>
                </c:pt>
                <c:pt idx="8">
                  <c:v>2030</c:v>
                </c:pt>
                <c:pt idx="9">
                  <c:v>2035</c:v>
                </c:pt>
                <c:pt idx="10">
                  <c:v>2040</c:v>
                </c:pt>
                <c:pt idx="11">
                  <c:v>2050</c:v>
                </c:pt>
              </c:strCache>
            </c:strRef>
          </c:cat>
          <c:val>
            <c:numRef>
              <c:f>'19'!$D$8:$I$8</c:f>
              <c:numCache>
                <c:formatCode>0</c:formatCode>
                <c:ptCount val="6"/>
                <c:pt idx="0">
                  <c:v>0</c:v>
                </c:pt>
                <c:pt idx="1">
                  <c:v>0</c:v>
                </c:pt>
                <c:pt idx="2">
                  <c:v>31.661699526336974</c:v>
                </c:pt>
                <c:pt idx="3">
                  <c:v>67.266213552905811</c:v>
                </c:pt>
                <c:pt idx="4">
                  <c:v>98.09700492536939</c:v>
                </c:pt>
                <c:pt idx="5">
                  <c:v>170.3574378915221</c:v>
                </c:pt>
              </c:numCache>
            </c:numRef>
          </c:val>
          <c:extLst>
            <c:ext xmlns:c16="http://schemas.microsoft.com/office/drawing/2014/chart" uri="{C3380CC4-5D6E-409C-BE32-E72D297353CC}">
              <c16:uniqueId val="{00000002-EC7C-47B1-995F-7BC495EADAAA}"/>
            </c:ext>
          </c:extLst>
        </c:ser>
        <c:ser>
          <c:idx val="5"/>
          <c:order val="4"/>
          <c:tx>
            <c:strRef>
              <c:f>'19'!$C$9</c:f>
              <c:strCache>
                <c:ptCount val="1"/>
                <c:pt idx="0">
                  <c:v>Liquids</c:v>
                </c:pt>
              </c:strCache>
            </c:strRef>
          </c:tx>
          <c:spPr>
            <a:solidFill>
              <a:srgbClr val="0E2841"/>
            </a:solidFill>
            <a:ln w="25400">
              <a:noFill/>
            </a:ln>
            <a:effectLst/>
          </c:spPr>
          <c:invertIfNegative val="0"/>
          <c:cat>
            <c:strRef>
              <c:f>('19'!$D$2:$I$2,'19'!$D$3:$I$3)</c:f>
              <c:strCache>
                <c:ptCount val="12"/>
                <c:pt idx="0">
                  <c:v>Ref.</c:v>
                </c:pt>
                <c:pt idx="2">
                  <c:v>NT</c:v>
                </c:pt>
                <c:pt idx="6">
                  <c:v>2019</c:v>
                </c:pt>
                <c:pt idx="7">
                  <c:v>2023</c:v>
                </c:pt>
                <c:pt idx="8">
                  <c:v>2030</c:v>
                </c:pt>
                <c:pt idx="9">
                  <c:v>2035</c:v>
                </c:pt>
                <c:pt idx="10">
                  <c:v>2040</c:v>
                </c:pt>
                <c:pt idx="11">
                  <c:v>2050</c:v>
                </c:pt>
              </c:strCache>
            </c:strRef>
          </c:cat>
          <c:val>
            <c:numRef>
              <c:f>'19'!$D$9:$I$9</c:f>
              <c:numCache>
                <c:formatCode>0</c:formatCode>
                <c:ptCount val="6"/>
                <c:pt idx="0">
                  <c:v>3776.3704474849801</c:v>
                </c:pt>
                <c:pt idx="1">
                  <c:v>3628.8781037600002</c:v>
                </c:pt>
                <c:pt idx="2">
                  <c:v>3005.1665411001195</c:v>
                </c:pt>
                <c:pt idx="3">
                  <c:v>2418.426534686987</c:v>
                </c:pt>
                <c:pt idx="4">
                  <c:v>1919.8401352642188</c:v>
                </c:pt>
                <c:pt idx="5">
                  <c:v>1074.5480662541897</c:v>
                </c:pt>
              </c:numCache>
            </c:numRef>
          </c:val>
          <c:extLst>
            <c:ext xmlns:c16="http://schemas.microsoft.com/office/drawing/2014/chart" uri="{C3380CC4-5D6E-409C-BE32-E72D297353CC}">
              <c16:uniqueId val="{00000003-EC7C-47B1-995F-7BC495EADAAA}"/>
            </c:ext>
          </c:extLst>
        </c:ser>
        <c:ser>
          <c:idx val="6"/>
          <c:order val="5"/>
          <c:tx>
            <c:strRef>
              <c:f>'19'!$C$10</c:f>
              <c:strCache>
                <c:ptCount val="1"/>
                <c:pt idx="0">
                  <c:v>Methane</c:v>
                </c:pt>
              </c:strCache>
            </c:strRef>
          </c:tx>
          <c:spPr>
            <a:solidFill>
              <a:srgbClr val="FF9933"/>
            </a:solidFill>
            <a:ln>
              <a:noFill/>
            </a:ln>
            <a:effectLst/>
          </c:spPr>
          <c:invertIfNegative val="0"/>
          <c:cat>
            <c:strRef>
              <c:f>('19'!$D$2:$I$2,'19'!$D$3:$I$3)</c:f>
              <c:strCache>
                <c:ptCount val="12"/>
                <c:pt idx="0">
                  <c:v>Ref.</c:v>
                </c:pt>
                <c:pt idx="2">
                  <c:v>NT</c:v>
                </c:pt>
                <c:pt idx="6">
                  <c:v>2019</c:v>
                </c:pt>
                <c:pt idx="7">
                  <c:v>2023</c:v>
                </c:pt>
                <c:pt idx="8">
                  <c:v>2030</c:v>
                </c:pt>
                <c:pt idx="9">
                  <c:v>2035</c:v>
                </c:pt>
                <c:pt idx="10">
                  <c:v>2040</c:v>
                </c:pt>
                <c:pt idx="11">
                  <c:v>2050</c:v>
                </c:pt>
              </c:strCache>
            </c:strRef>
          </c:cat>
          <c:val>
            <c:numRef>
              <c:f>'19'!$D$10:$I$10</c:f>
              <c:numCache>
                <c:formatCode>0</c:formatCode>
                <c:ptCount val="6"/>
                <c:pt idx="0">
                  <c:v>48.876012746666547</c:v>
                </c:pt>
                <c:pt idx="1">
                  <c:v>38.059593680000006</c:v>
                </c:pt>
                <c:pt idx="2">
                  <c:v>107.62768882586687</c:v>
                </c:pt>
                <c:pt idx="3">
                  <c:v>100.61238486941411</c:v>
                </c:pt>
                <c:pt idx="4">
                  <c:v>104.72922644677882</c:v>
                </c:pt>
                <c:pt idx="5">
                  <c:v>77.117198596780298</c:v>
                </c:pt>
              </c:numCache>
            </c:numRef>
          </c:val>
          <c:extLst>
            <c:ext xmlns:c16="http://schemas.microsoft.com/office/drawing/2014/chart" uri="{C3380CC4-5D6E-409C-BE32-E72D297353CC}">
              <c16:uniqueId val="{00000004-EC7C-47B1-995F-7BC495EADAAA}"/>
            </c:ext>
          </c:extLst>
        </c:ser>
        <c:ser>
          <c:idx val="7"/>
          <c:order val="6"/>
          <c:tx>
            <c:strRef>
              <c:f>'19'!$C$11</c:f>
              <c:strCache>
                <c:ptCount val="1"/>
                <c:pt idx="0">
                  <c:v>Others</c:v>
                </c:pt>
              </c:strCache>
            </c:strRef>
          </c:tx>
          <c:spPr>
            <a:solidFill>
              <a:schemeClr val="accent2">
                <a:lumMod val="60000"/>
              </a:schemeClr>
            </a:solidFill>
            <a:ln>
              <a:noFill/>
            </a:ln>
            <a:effectLst/>
          </c:spPr>
          <c:invertIfNegative val="0"/>
          <c:cat>
            <c:strRef>
              <c:f>('19'!$D$2:$I$2,'19'!$D$3:$I$3)</c:f>
              <c:strCache>
                <c:ptCount val="12"/>
                <c:pt idx="0">
                  <c:v>Ref.</c:v>
                </c:pt>
                <c:pt idx="2">
                  <c:v>NT</c:v>
                </c:pt>
                <c:pt idx="6">
                  <c:v>2019</c:v>
                </c:pt>
                <c:pt idx="7">
                  <c:v>2023</c:v>
                </c:pt>
                <c:pt idx="8">
                  <c:v>2030</c:v>
                </c:pt>
                <c:pt idx="9">
                  <c:v>2035</c:v>
                </c:pt>
                <c:pt idx="10">
                  <c:v>2040</c:v>
                </c:pt>
                <c:pt idx="11">
                  <c:v>2050</c:v>
                </c:pt>
              </c:strCache>
            </c:strRef>
          </c:cat>
          <c:val>
            <c:numRef>
              <c:f>'19'!$D$11:$I$11</c:f>
              <c:numCache>
                <c:formatCode>0</c:formatCode>
                <c:ptCount val="6"/>
                <c:pt idx="0">
                  <c:v>0</c:v>
                </c:pt>
                <c:pt idx="1">
                  <c:v>0.46649093000000008</c:v>
                </c:pt>
                <c:pt idx="2">
                  <c:v>0</c:v>
                </c:pt>
                <c:pt idx="3">
                  <c:v>0</c:v>
                </c:pt>
                <c:pt idx="4">
                  <c:v>0</c:v>
                </c:pt>
                <c:pt idx="5">
                  <c:v>0</c:v>
                </c:pt>
              </c:numCache>
            </c:numRef>
          </c:val>
          <c:extLst>
            <c:ext xmlns:c16="http://schemas.microsoft.com/office/drawing/2014/chart" uri="{C3380CC4-5D6E-409C-BE32-E72D297353CC}">
              <c16:uniqueId val="{00000005-EC7C-47B1-995F-7BC495EADAAA}"/>
            </c:ext>
          </c:extLst>
        </c:ser>
        <c:ser>
          <c:idx val="8"/>
          <c:order val="7"/>
          <c:tx>
            <c:strRef>
              <c:f>'19'!$C$12</c:f>
              <c:strCache>
                <c:ptCount val="1"/>
                <c:pt idx="0">
                  <c:v>Solids</c:v>
                </c:pt>
              </c:strCache>
            </c:strRef>
          </c:tx>
          <c:spPr>
            <a:solidFill>
              <a:srgbClr val="0D0D0D"/>
            </a:solidFill>
            <a:ln>
              <a:noFill/>
            </a:ln>
            <a:effectLst/>
          </c:spPr>
          <c:invertIfNegative val="0"/>
          <c:cat>
            <c:strRef>
              <c:f>('19'!$D$2:$I$2,'19'!$D$3:$I$3)</c:f>
              <c:strCache>
                <c:ptCount val="12"/>
                <c:pt idx="0">
                  <c:v>Ref.</c:v>
                </c:pt>
                <c:pt idx="2">
                  <c:v>NT</c:v>
                </c:pt>
                <c:pt idx="6">
                  <c:v>2019</c:v>
                </c:pt>
                <c:pt idx="7">
                  <c:v>2023</c:v>
                </c:pt>
                <c:pt idx="8">
                  <c:v>2030</c:v>
                </c:pt>
                <c:pt idx="9">
                  <c:v>2035</c:v>
                </c:pt>
                <c:pt idx="10">
                  <c:v>2040</c:v>
                </c:pt>
                <c:pt idx="11">
                  <c:v>2050</c:v>
                </c:pt>
              </c:strCache>
            </c:strRef>
          </c:cat>
          <c:val>
            <c:numRef>
              <c:f>'19'!$D$12:$I$12</c:f>
              <c:numCache>
                <c:formatCode>0</c:formatCode>
                <c:ptCount val="6"/>
                <c:pt idx="0">
                  <c:v>0.87288194444444389</c:v>
                </c:pt>
                <c:pt idx="1">
                  <c:v>0.88344969000000018</c:v>
                </c:pt>
                <c:pt idx="2">
                  <c:v>0.87078455894293982</c:v>
                </c:pt>
                <c:pt idx="3">
                  <c:v>0.87039954056528501</c:v>
                </c:pt>
                <c:pt idx="4">
                  <c:v>0.86992629513327291</c:v>
                </c:pt>
                <c:pt idx="5">
                  <c:v>0.8661280555555555</c:v>
                </c:pt>
              </c:numCache>
            </c:numRef>
          </c:val>
          <c:extLst>
            <c:ext xmlns:c16="http://schemas.microsoft.com/office/drawing/2014/chart" uri="{C3380CC4-5D6E-409C-BE32-E72D297353CC}">
              <c16:uniqueId val="{00000006-EC7C-47B1-995F-7BC495EADAAA}"/>
            </c:ext>
          </c:extLst>
        </c:ser>
        <c:dLbls>
          <c:showLegendKey val="0"/>
          <c:showVal val="0"/>
          <c:showCatName val="0"/>
          <c:showSerName val="0"/>
          <c:showPercent val="0"/>
          <c:showBubbleSize val="0"/>
        </c:dLbls>
        <c:gapWidth val="219"/>
        <c:overlap val="100"/>
        <c:axId val="1470429896"/>
        <c:axId val="1470437096"/>
        <c:extLst>
          <c:ext xmlns:c15="http://schemas.microsoft.com/office/drawing/2012/chart" uri="{02D57815-91ED-43cb-92C2-25804820EDAC}">
            <c15:filteredBarSeries>
              <c15:ser>
                <c:idx val="3"/>
                <c:order val="2"/>
                <c:tx>
                  <c:strRef>
                    <c:extLst>
                      <c:ext uri="{02D57815-91ED-43cb-92C2-25804820EDAC}">
                        <c15:formulaRef>
                          <c15:sqref>'19'!$C$7</c15:sqref>
                        </c15:formulaRef>
                      </c:ext>
                    </c:extLst>
                    <c:strCache>
                      <c:ptCount val="1"/>
                      <c:pt idx="0">
                        <c:v>Heat</c:v>
                      </c:pt>
                    </c:strCache>
                  </c:strRef>
                </c:tx>
                <c:spPr>
                  <a:solidFill>
                    <a:srgbClr val="C00000"/>
                  </a:solidFill>
                  <a:ln>
                    <a:noFill/>
                  </a:ln>
                  <a:effectLst/>
                </c:spPr>
                <c:invertIfNegative val="0"/>
                <c:cat>
                  <c:strRef>
                    <c:extLst>
                      <c:ext uri="{02D57815-91ED-43cb-92C2-25804820EDAC}">
                        <c15:formulaRef>
                          <c15:sqref>('19'!$D$2:$I$2,'19'!$D$3:$I$3)</c15:sqref>
                        </c15:formulaRef>
                      </c:ext>
                    </c:extLst>
                    <c:strCache>
                      <c:ptCount val="12"/>
                      <c:pt idx="0">
                        <c:v>Ref.</c:v>
                      </c:pt>
                      <c:pt idx="2">
                        <c:v>NT</c:v>
                      </c:pt>
                      <c:pt idx="6">
                        <c:v>2019</c:v>
                      </c:pt>
                      <c:pt idx="7">
                        <c:v>2023</c:v>
                      </c:pt>
                      <c:pt idx="8">
                        <c:v>2030</c:v>
                      </c:pt>
                      <c:pt idx="9">
                        <c:v>2035</c:v>
                      </c:pt>
                      <c:pt idx="10">
                        <c:v>2040</c:v>
                      </c:pt>
                      <c:pt idx="11">
                        <c:v>2050</c:v>
                      </c:pt>
                    </c:strCache>
                  </c:strRef>
                </c:cat>
                <c:val>
                  <c:numRef>
                    <c:extLst>
                      <c:ext uri="{02D57815-91ED-43cb-92C2-25804820EDAC}">
                        <c15:formulaRef>
                          <c15:sqref>'19'!$D$7:$I$7</c15:sqref>
                        </c15:formulaRef>
                      </c:ext>
                    </c:extLst>
                    <c:numCache>
                      <c:formatCode>0</c:formatCode>
                      <c:ptCount val="6"/>
                      <c:pt idx="0">
                        <c:v>0.57757666666666596</c:v>
                      </c:pt>
                      <c:pt idx="1">
                        <c:v>0.45280241999999993</c:v>
                      </c:pt>
                      <c:pt idx="2">
                        <c:v>0.66886398116639767</c:v>
                      </c:pt>
                      <c:pt idx="3">
                        <c:v>0.48283396841369919</c:v>
                      </c:pt>
                      <c:pt idx="4">
                        <c:v>0.46598540600318489</c:v>
                      </c:pt>
                      <c:pt idx="5">
                        <c:v>0.57757666666666563</c:v>
                      </c:pt>
                    </c:numCache>
                  </c:numRef>
                </c:val>
                <c:extLst>
                  <c:ext xmlns:c16="http://schemas.microsoft.com/office/drawing/2014/chart" uri="{C3380CC4-5D6E-409C-BE32-E72D297353CC}">
                    <c16:uniqueId val="{00000007-EC7C-47B1-995F-7BC495EADAAA}"/>
                  </c:ext>
                </c:extLst>
              </c15:ser>
            </c15:filteredBarSeries>
          </c:ext>
        </c:extLst>
      </c:barChart>
      <c:catAx>
        <c:axId val="14704298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70437096"/>
        <c:crosses val="autoZero"/>
        <c:auto val="1"/>
        <c:lblAlgn val="ctr"/>
        <c:lblOffset val="100"/>
        <c:noMultiLvlLbl val="0"/>
      </c:catAx>
      <c:valAx>
        <c:axId val="14704370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704298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pl-PL" sz="1000"/>
              <a:t>Final energy demand in the transport sector,economic variants, EU27 (TWh)</a:t>
            </a:r>
          </a:p>
        </c:rich>
      </c:tx>
      <c:overlay val="0"/>
      <c:spPr>
        <a:noFill/>
        <a:ln>
          <a:noFill/>
        </a:ln>
        <a:effectLst/>
      </c:spPr>
    </c:title>
    <c:autoTitleDeleted val="0"/>
    <c:plotArea>
      <c:layout/>
      <c:barChart>
        <c:barDir val="col"/>
        <c:grouping val="stacked"/>
        <c:varyColors val="0"/>
        <c:ser>
          <c:idx val="0"/>
          <c:order val="0"/>
          <c:tx>
            <c:strRef>
              <c:f>'20'!$B$4</c:f>
              <c:strCache>
                <c:ptCount val="1"/>
                <c:pt idx="0">
                  <c:v>Ammonia</c:v>
                </c:pt>
              </c:strCache>
            </c:strRef>
          </c:tx>
          <c:spPr>
            <a:solidFill>
              <a:schemeClr val="accent1"/>
            </a:solidFill>
            <a:ln>
              <a:noFill/>
            </a:ln>
            <a:effectLst/>
          </c:spPr>
          <c:invertIfNegative val="0"/>
          <c:cat>
            <c:multiLvlStrRef>
              <c:f>'20'!$C$2:$H$3</c:f>
              <c:multiLvlStrCache>
                <c:ptCount val="6"/>
                <c:lvl>
                  <c:pt idx="0">
                    <c:v>LEV</c:v>
                  </c:pt>
                  <c:pt idx="1">
                    <c:v>NT</c:v>
                  </c:pt>
                  <c:pt idx="2">
                    <c:v>HEV</c:v>
                  </c:pt>
                  <c:pt idx="3">
                    <c:v>LEV</c:v>
                  </c:pt>
                  <c:pt idx="4">
                    <c:v>NT</c:v>
                  </c:pt>
                  <c:pt idx="5">
                    <c:v>HEV</c:v>
                  </c:pt>
                </c:lvl>
                <c:lvl>
                  <c:pt idx="0">
                    <c:v>2035</c:v>
                  </c:pt>
                  <c:pt idx="3">
                    <c:v>2040</c:v>
                  </c:pt>
                </c:lvl>
              </c:multiLvlStrCache>
            </c:multiLvlStrRef>
          </c:cat>
          <c:val>
            <c:numRef>
              <c:f>'20'!$C$4:$H$4</c:f>
              <c:numCache>
                <c:formatCode>0</c:formatCode>
                <c:ptCount val="6"/>
                <c:pt idx="0">
                  <c:v>0.40810807174265917</c:v>
                </c:pt>
                <c:pt idx="1">
                  <c:v>0.41248586554273359</c:v>
                </c:pt>
                <c:pt idx="2">
                  <c:v>0.41688197161369955</c:v>
                </c:pt>
                <c:pt idx="3">
                  <c:v>0.96876062593166956</c:v>
                </c:pt>
                <c:pt idx="4">
                  <c:v>1.0060324474202273</c:v>
                </c:pt>
                <c:pt idx="5">
                  <c:v>1.0437738789839854</c:v>
                </c:pt>
              </c:numCache>
            </c:numRef>
          </c:val>
          <c:extLst>
            <c:ext xmlns:c16="http://schemas.microsoft.com/office/drawing/2014/chart" uri="{C3380CC4-5D6E-409C-BE32-E72D297353CC}">
              <c16:uniqueId val="{0000000A-0DC1-43BA-A0D6-C44D10B78A2E}"/>
            </c:ext>
          </c:extLst>
        </c:ser>
        <c:ser>
          <c:idx val="4"/>
          <c:order val="2"/>
          <c:tx>
            <c:strRef>
              <c:f>'20'!$B$6</c:f>
              <c:strCache>
                <c:ptCount val="1"/>
                <c:pt idx="0">
                  <c:v>Electricity</c:v>
                </c:pt>
              </c:strCache>
            </c:strRef>
          </c:tx>
          <c:spPr>
            <a:solidFill>
              <a:srgbClr val="00B0F0"/>
            </a:solidFill>
            <a:ln>
              <a:noFill/>
            </a:ln>
            <a:effectLst/>
          </c:spPr>
          <c:invertIfNegative val="0"/>
          <c:cat>
            <c:multiLvlStrRef>
              <c:f>'20'!$C$2:$H$3</c:f>
              <c:multiLvlStrCache>
                <c:ptCount val="6"/>
                <c:lvl>
                  <c:pt idx="0">
                    <c:v>LEV</c:v>
                  </c:pt>
                  <c:pt idx="1">
                    <c:v>NT</c:v>
                  </c:pt>
                  <c:pt idx="2">
                    <c:v>HEV</c:v>
                  </c:pt>
                  <c:pt idx="3">
                    <c:v>LEV</c:v>
                  </c:pt>
                  <c:pt idx="4">
                    <c:v>NT</c:v>
                  </c:pt>
                  <c:pt idx="5">
                    <c:v>HEV</c:v>
                  </c:pt>
                </c:lvl>
                <c:lvl>
                  <c:pt idx="0">
                    <c:v>2035</c:v>
                  </c:pt>
                  <c:pt idx="3">
                    <c:v>2040</c:v>
                  </c:pt>
                </c:lvl>
              </c:multiLvlStrCache>
            </c:multiLvlStrRef>
          </c:cat>
          <c:val>
            <c:numRef>
              <c:f>'20'!$C$6:$H$6</c:f>
              <c:numCache>
                <c:formatCode>0</c:formatCode>
                <c:ptCount val="6"/>
                <c:pt idx="0">
                  <c:v>456.89732566894827</c:v>
                </c:pt>
                <c:pt idx="1">
                  <c:v>505.62924353048754</c:v>
                </c:pt>
                <c:pt idx="2">
                  <c:v>555.27110758238371</c:v>
                </c:pt>
                <c:pt idx="3">
                  <c:v>641.99951412817836</c:v>
                </c:pt>
                <c:pt idx="4">
                  <c:v>713.61172861158491</c:v>
                </c:pt>
                <c:pt idx="5">
                  <c:v>786.9422859479771</c:v>
                </c:pt>
              </c:numCache>
            </c:numRef>
          </c:val>
          <c:extLst>
            <c:ext xmlns:c16="http://schemas.microsoft.com/office/drawing/2014/chart" uri="{C3380CC4-5D6E-409C-BE32-E72D297353CC}">
              <c16:uniqueId val="{0000000E-0DC1-43BA-A0D6-C44D10B78A2E}"/>
            </c:ext>
          </c:extLst>
        </c:ser>
        <c:ser>
          <c:idx val="6"/>
          <c:order val="4"/>
          <c:tx>
            <c:strRef>
              <c:f>'20'!$B$8</c:f>
              <c:strCache>
                <c:ptCount val="1"/>
                <c:pt idx="0">
                  <c:v>Hydrogen</c:v>
                </c:pt>
              </c:strCache>
            </c:strRef>
          </c:tx>
          <c:spPr>
            <a:solidFill>
              <a:schemeClr val="accent5"/>
            </a:solidFill>
            <a:ln>
              <a:noFill/>
            </a:ln>
            <a:effectLst/>
          </c:spPr>
          <c:invertIfNegative val="0"/>
          <c:cat>
            <c:multiLvlStrRef>
              <c:f>'20'!$C$2:$H$3</c:f>
              <c:multiLvlStrCache>
                <c:ptCount val="6"/>
                <c:lvl>
                  <c:pt idx="0">
                    <c:v>LEV</c:v>
                  </c:pt>
                  <c:pt idx="1">
                    <c:v>NT</c:v>
                  </c:pt>
                  <c:pt idx="2">
                    <c:v>HEV</c:v>
                  </c:pt>
                  <c:pt idx="3">
                    <c:v>LEV</c:v>
                  </c:pt>
                  <c:pt idx="4">
                    <c:v>NT</c:v>
                  </c:pt>
                  <c:pt idx="5">
                    <c:v>HEV</c:v>
                  </c:pt>
                </c:lvl>
                <c:lvl>
                  <c:pt idx="0">
                    <c:v>2035</c:v>
                  </c:pt>
                  <c:pt idx="3">
                    <c:v>2040</c:v>
                  </c:pt>
                </c:lvl>
              </c:multiLvlStrCache>
            </c:multiLvlStrRef>
          </c:cat>
          <c:val>
            <c:numRef>
              <c:f>'20'!$C$8:$H$8</c:f>
              <c:numCache>
                <c:formatCode>0</c:formatCode>
                <c:ptCount val="6"/>
                <c:pt idx="0">
                  <c:v>65.137286415178991</c:v>
                </c:pt>
                <c:pt idx="1">
                  <c:v>67.266213552905811</c:v>
                </c:pt>
                <c:pt idx="2">
                  <c:v>69.413048297193015</c:v>
                </c:pt>
                <c:pt idx="3">
                  <c:v>91.931897400638462</c:v>
                </c:pt>
                <c:pt idx="4">
                  <c:v>98.09700492536939</c:v>
                </c:pt>
                <c:pt idx="5">
                  <c:v>103.45476950377363</c:v>
                </c:pt>
              </c:numCache>
            </c:numRef>
          </c:val>
          <c:extLst>
            <c:ext xmlns:c16="http://schemas.microsoft.com/office/drawing/2014/chart" uri="{C3380CC4-5D6E-409C-BE32-E72D297353CC}">
              <c16:uniqueId val="{00000012-0DC1-43BA-A0D6-C44D10B78A2E}"/>
            </c:ext>
          </c:extLst>
        </c:ser>
        <c:ser>
          <c:idx val="7"/>
          <c:order val="5"/>
          <c:tx>
            <c:strRef>
              <c:f>'20'!$B$9</c:f>
              <c:strCache>
                <c:ptCount val="1"/>
                <c:pt idx="0">
                  <c:v>Liquids</c:v>
                </c:pt>
              </c:strCache>
            </c:strRef>
          </c:tx>
          <c:spPr>
            <a:solidFill>
              <a:srgbClr val="0E2841"/>
            </a:solidFill>
            <a:ln>
              <a:noFill/>
            </a:ln>
            <a:effectLst/>
          </c:spPr>
          <c:invertIfNegative val="0"/>
          <c:cat>
            <c:multiLvlStrRef>
              <c:f>'20'!$C$2:$H$3</c:f>
              <c:multiLvlStrCache>
                <c:ptCount val="6"/>
                <c:lvl>
                  <c:pt idx="0">
                    <c:v>LEV</c:v>
                  </c:pt>
                  <c:pt idx="1">
                    <c:v>NT</c:v>
                  </c:pt>
                  <c:pt idx="2">
                    <c:v>HEV</c:v>
                  </c:pt>
                  <c:pt idx="3">
                    <c:v>LEV</c:v>
                  </c:pt>
                  <c:pt idx="4">
                    <c:v>NT</c:v>
                  </c:pt>
                  <c:pt idx="5">
                    <c:v>HEV</c:v>
                  </c:pt>
                </c:lvl>
                <c:lvl>
                  <c:pt idx="0">
                    <c:v>2035</c:v>
                  </c:pt>
                  <c:pt idx="3">
                    <c:v>2040</c:v>
                  </c:pt>
                </c:lvl>
              </c:multiLvlStrCache>
            </c:multiLvlStrRef>
          </c:cat>
          <c:val>
            <c:numRef>
              <c:f>'20'!$C$9:$H$9</c:f>
              <c:numCache>
                <c:formatCode>0</c:formatCode>
                <c:ptCount val="6"/>
                <c:pt idx="0">
                  <c:v>2538.5940143490743</c:v>
                </c:pt>
                <c:pt idx="1">
                  <c:v>2418.426534686987</c:v>
                </c:pt>
                <c:pt idx="2">
                  <c:v>2296.8481573105937</c:v>
                </c:pt>
                <c:pt idx="3">
                  <c:v>2090.4626498227935</c:v>
                </c:pt>
                <c:pt idx="4">
                  <c:v>1919.8401352642188</c:v>
                </c:pt>
                <c:pt idx="5">
                  <c:v>1751.3465715689038</c:v>
                </c:pt>
              </c:numCache>
            </c:numRef>
          </c:val>
          <c:extLst>
            <c:ext xmlns:c16="http://schemas.microsoft.com/office/drawing/2014/chart" uri="{C3380CC4-5D6E-409C-BE32-E72D297353CC}">
              <c16:uniqueId val="{00000014-0DC1-43BA-A0D6-C44D10B78A2E}"/>
            </c:ext>
          </c:extLst>
        </c:ser>
        <c:ser>
          <c:idx val="8"/>
          <c:order val="6"/>
          <c:tx>
            <c:strRef>
              <c:f>'20'!$B$10</c:f>
              <c:strCache>
                <c:ptCount val="1"/>
                <c:pt idx="0">
                  <c:v>Methane</c:v>
                </c:pt>
              </c:strCache>
            </c:strRef>
          </c:tx>
          <c:spPr>
            <a:solidFill>
              <a:srgbClr val="FF9933"/>
            </a:solidFill>
            <a:ln>
              <a:noFill/>
            </a:ln>
            <a:effectLst/>
          </c:spPr>
          <c:invertIfNegative val="0"/>
          <c:cat>
            <c:multiLvlStrRef>
              <c:f>'20'!$C$2:$H$3</c:f>
              <c:multiLvlStrCache>
                <c:ptCount val="6"/>
                <c:lvl>
                  <c:pt idx="0">
                    <c:v>LEV</c:v>
                  </c:pt>
                  <c:pt idx="1">
                    <c:v>NT</c:v>
                  </c:pt>
                  <c:pt idx="2">
                    <c:v>HEV</c:v>
                  </c:pt>
                  <c:pt idx="3">
                    <c:v>LEV</c:v>
                  </c:pt>
                  <c:pt idx="4">
                    <c:v>NT</c:v>
                  </c:pt>
                  <c:pt idx="5">
                    <c:v>HEV</c:v>
                  </c:pt>
                </c:lvl>
                <c:lvl>
                  <c:pt idx="0">
                    <c:v>2035</c:v>
                  </c:pt>
                  <c:pt idx="3">
                    <c:v>2040</c:v>
                  </c:pt>
                </c:lvl>
              </c:multiLvlStrCache>
            </c:multiLvlStrRef>
          </c:cat>
          <c:val>
            <c:numRef>
              <c:f>'20'!$C$10:$H$10</c:f>
              <c:numCache>
                <c:formatCode>0</c:formatCode>
                <c:ptCount val="6"/>
                <c:pt idx="0">
                  <c:v>100.87326924838797</c:v>
                </c:pt>
                <c:pt idx="1">
                  <c:v>100.61238486941411</c:v>
                </c:pt>
                <c:pt idx="2">
                  <c:v>100.34465866326362</c:v>
                </c:pt>
                <c:pt idx="3">
                  <c:v>104.49108248050828</c:v>
                </c:pt>
                <c:pt idx="4">
                  <c:v>104.72922644677882</c:v>
                </c:pt>
                <c:pt idx="5">
                  <c:v>103.0974359873948</c:v>
                </c:pt>
              </c:numCache>
            </c:numRef>
          </c:val>
          <c:extLst>
            <c:ext xmlns:c16="http://schemas.microsoft.com/office/drawing/2014/chart" uri="{C3380CC4-5D6E-409C-BE32-E72D297353CC}">
              <c16:uniqueId val="{00000016-0DC1-43BA-A0D6-C44D10B78A2E}"/>
            </c:ext>
          </c:extLst>
        </c:ser>
        <c:ser>
          <c:idx val="1"/>
          <c:order val="7"/>
          <c:tx>
            <c:strRef>
              <c:f>'20'!$B$11</c:f>
              <c:strCache>
                <c:ptCount val="1"/>
                <c:pt idx="0">
                  <c:v>Others</c:v>
                </c:pt>
              </c:strCache>
            </c:strRef>
          </c:tx>
          <c:invertIfNegative val="0"/>
          <c:cat>
            <c:multiLvlStrRef>
              <c:f>'20'!$C$2:$H$3</c:f>
              <c:multiLvlStrCache>
                <c:ptCount val="6"/>
                <c:lvl>
                  <c:pt idx="0">
                    <c:v>LEV</c:v>
                  </c:pt>
                  <c:pt idx="1">
                    <c:v>NT</c:v>
                  </c:pt>
                  <c:pt idx="2">
                    <c:v>HEV</c:v>
                  </c:pt>
                  <c:pt idx="3">
                    <c:v>LEV</c:v>
                  </c:pt>
                  <c:pt idx="4">
                    <c:v>NT</c:v>
                  </c:pt>
                  <c:pt idx="5">
                    <c:v>HEV</c:v>
                  </c:pt>
                </c:lvl>
                <c:lvl>
                  <c:pt idx="0">
                    <c:v>2035</c:v>
                  </c:pt>
                  <c:pt idx="3">
                    <c:v>2040</c:v>
                  </c:pt>
                </c:lvl>
              </c:multiLvlStrCache>
            </c:multiLvlStrRef>
          </c:cat>
          <c:val>
            <c:numRef>
              <c:f>'20'!$C$11:$H$11</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19-0DC1-43BA-A0D6-C44D10B78A2E}"/>
            </c:ext>
          </c:extLst>
        </c:ser>
        <c:ser>
          <c:idx val="3"/>
          <c:order val="8"/>
          <c:tx>
            <c:strRef>
              <c:f>'20'!$B$12</c:f>
              <c:strCache>
                <c:ptCount val="1"/>
                <c:pt idx="0">
                  <c:v>Solids</c:v>
                </c:pt>
              </c:strCache>
            </c:strRef>
          </c:tx>
          <c:spPr>
            <a:solidFill>
              <a:schemeClr val="bg2">
                <a:lumMod val="10000"/>
              </a:schemeClr>
            </a:solidFill>
          </c:spPr>
          <c:invertIfNegative val="0"/>
          <c:cat>
            <c:multiLvlStrRef>
              <c:f>'20'!$C$2:$H$3</c:f>
              <c:multiLvlStrCache>
                <c:ptCount val="6"/>
                <c:lvl>
                  <c:pt idx="0">
                    <c:v>LEV</c:v>
                  </c:pt>
                  <c:pt idx="1">
                    <c:v>NT</c:v>
                  </c:pt>
                  <c:pt idx="2">
                    <c:v>HEV</c:v>
                  </c:pt>
                  <c:pt idx="3">
                    <c:v>LEV</c:v>
                  </c:pt>
                  <c:pt idx="4">
                    <c:v>NT</c:v>
                  </c:pt>
                  <c:pt idx="5">
                    <c:v>HEV</c:v>
                  </c:pt>
                </c:lvl>
                <c:lvl>
                  <c:pt idx="0">
                    <c:v>2035</c:v>
                  </c:pt>
                  <c:pt idx="3">
                    <c:v>2040</c:v>
                  </c:pt>
                </c:lvl>
              </c:multiLvlStrCache>
            </c:multiLvlStrRef>
          </c:cat>
          <c:val>
            <c:numRef>
              <c:f>'20'!$C$12:$H$12</c:f>
              <c:numCache>
                <c:formatCode>0</c:formatCode>
                <c:ptCount val="6"/>
                <c:pt idx="0">
                  <c:v>0.87038144528591743</c:v>
                </c:pt>
                <c:pt idx="1">
                  <c:v>0.87039954056528501</c:v>
                </c:pt>
                <c:pt idx="2">
                  <c:v>0.87041778308583528</c:v>
                </c:pt>
                <c:pt idx="3">
                  <c:v>0.86990561102449759</c:v>
                </c:pt>
                <c:pt idx="4">
                  <c:v>0.86992629513327291</c:v>
                </c:pt>
                <c:pt idx="5">
                  <c:v>0.86994713417782898</c:v>
                </c:pt>
              </c:numCache>
            </c:numRef>
          </c:val>
          <c:extLst>
            <c:ext xmlns:c16="http://schemas.microsoft.com/office/drawing/2014/chart" uri="{C3380CC4-5D6E-409C-BE32-E72D297353CC}">
              <c16:uniqueId val="{0000001A-0DC1-43BA-A0D6-C44D10B78A2E}"/>
            </c:ext>
          </c:extLst>
        </c:ser>
        <c:dLbls>
          <c:showLegendKey val="0"/>
          <c:showVal val="0"/>
          <c:showCatName val="0"/>
          <c:showSerName val="0"/>
          <c:showPercent val="0"/>
          <c:showBubbleSize val="0"/>
        </c:dLbls>
        <c:gapWidth val="219"/>
        <c:overlap val="100"/>
        <c:axId val="1470429896"/>
        <c:axId val="1470437096"/>
        <c:extLst>
          <c:ext xmlns:c15="http://schemas.microsoft.com/office/drawing/2012/chart" uri="{02D57815-91ED-43cb-92C2-25804820EDAC}">
            <c15:filteredBarSeries>
              <c15:ser>
                <c:idx val="2"/>
                <c:order val="1"/>
                <c:tx>
                  <c:strRef>
                    <c:extLst>
                      <c:ext uri="{02D57815-91ED-43cb-92C2-25804820EDAC}">
                        <c15:formulaRef>
                          <c15:sqref>'20'!$B$5</c15:sqref>
                        </c15:formulaRef>
                      </c:ext>
                    </c:extLst>
                    <c:strCache>
                      <c:ptCount val="1"/>
                      <c:pt idx="0">
                        <c:v>Biomass</c:v>
                      </c:pt>
                    </c:strCache>
                  </c:strRef>
                </c:tx>
                <c:spPr>
                  <a:solidFill>
                    <a:srgbClr val="00B0F0"/>
                  </a:solidFill>
                  <a:ln>
                    <a:noFill/>
                  </a:ln>
                  <a:effectLst/>
                </c:spPr>
                <c:invertIfNegative val="0"/>
                <c:cat>
                  <c:multiLvlStrRef>
                    <c:extLst>
                      <c:ext uri="{02D57815-91ED-43cb-92C2-25804820EDAC}">
                        <c15:formulaRef>
                          <c15:sqref>'20'!$C$2:$H$3</c15:sqref>
                        </c15:formulaRef>
                      </c:ext>
                    </c:extLst>
                    <c:multiLvlStrCache>
                      <c:ptCount val="6"/>
                      <c:lvl>
                        <c:pt idx="0">
                          <c:v>LEV</c:v>
                        </c:pt>
                        <c:pt idx="1">
                          <c:v>NT</c:v>
                        </c:pt>
                        <c:pt idx="2">
                          <c:v>HEV</c:v>
                        </c:pt>
                        <c:pt idx="3">
                          <c:v>LEV</c:v>
                        </c:pt>
                        <c:pt idx="4">
                          <c:v>NT</c:v>
                        </c:pt>
                        <c:pt idx="5">
                          <c:v>HEV</c:v>
                        </c:pt>
                      </c:lvl>
                      <c:lvl>
                        <c:pt idx="0">
                          <c:v>2035</c:v>
                        </c:pt>
                        <c:pt idx="3">
                          <c:v>2040</c:v>
                        </c:pt>
                      </c:lvl>
                    </c:multiLvlStrCache>
                  </c:multiLvlStrRef>
                </c:cat>
                <c:val>
                  <c:numRef>
                    <c:extLst>
                      <c:ext uri="{02D57815-91ED-43cb-92C2-25804820EDAC}">
                        <c15:formulaRef>
                          <c15:sqref>'20'!$C$5:$H$5</c15:sqref>
                        </c15:formulaRef>
                      </c:ext>
                    </c:extLst>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C-0DC1-43BA-A0D6-C44D10B78A2E}"/>
                  </c:ext>
                </c:extLst>
              </c15:ser>
            </c15:filteredBarSeries>
            <c15:filteredBarSeries>
              <c15:ser>
                <c:idx val="5"/>
                <c:order val="3"/>
                <c:tx>
                  <c:strRef>
                    <c:extLst xmlns:c15="http://schemas.microsoft.com/office/drawing/2012/chart">
                      <c:ext xmlns:c15="http://schemas.microsoft.com/office/drawing/2012/chart" uri="{02D57815-91ED-43cb-92C2-25804820EDAC}">
                        <c15:formulaRef>
                          <c15:sqref>'20'!$B$7</c15:sqref>
                        </c15:formulaRef>
                      </c:ext>
                    </c:extLst>
                    <c:strCache>
                      <c:ptCount val="1"/>
                      <c:pt idx="0">
                        <c:v>Heat</c:v>
                      </c:pt>
                    </c:strCache>
                  </c:strRef>
                </c:tx>
                <c:spPr>
                  <a:solidFill>
                    <a:srgbClr val="0E2841"/>
                  </a:solidFill>
                  <a:ln w="25400">
                    <a:noFill/>
                  </a:ln>
                  <a:effectLst/>
                </c:spPr>
                <c:invertIfNegative val="0"/>
                <c:cat>
                  <c:multiLvlStrRef>
                    <c:extLst xmlns:c15="http://schemas.microsoft.com/office/drawing/2012/chart">
                      <c:ext xmlns:c15="http://schemas.microsoft.com/office/drawing/2012/chart" uri="{02D57815-91ED-43cb-92C2-25804820EDAC}">
                        <c15:formulaRef>
                          <c15:sqref>'20'!$C$2:$H$3</c15:sqref>
                        </c15:formulaRef>
                      </c:ext>
                    </c:extLst>
                    <c:multiLvlStrCache>
                      <c:ptCount val="6"/>
                      <c:lvl>
                        <c:pt idx="0">
                          <c:v>LEV</c:v>
                        </c:pt>
                        <c:pt idx="1">
                          <c:v>NT</c:v>
                        </c:pt>
                        <c:pt idx="2">
                          <c:v>HEV</c:v>
                        </c:pt>
                        <c:pt idx="3">
                          <c:v>LEV</c:v>
                        </c:pt>
                        <c:pt idx="4">
                          <c:v>NT</c:v>
                        </c:pt>
                        <c:pt idx="5">
                          <c:v>HEV</c:v>
                        </c:pt>
                      </c:lvl>
                      <c:lvl>
                        <c:pt idx="0">
                          <c:v>2035</c:v>
                        </c:pt>
                        <c:pt idx="3">
                          <c:v>2040</c:v>
                        </c:pt>
                      </c:lvl>
                    </c:multiLvlStrCache>
                  </c:multiLvlStrRef>
                </c:cat>
                <c:val>
                  <c:numRef>
                    <c:extLst xmlns:c15="http://schemas.microsoft.com/office/drawing/2012/chart">
                      <c:ext xmlns:c15="http://schemas.microsoft.com/office/drawing/2012/chart" uri="{02D57815-91ED-43cb-92C2-25804820EDAC}">
                        <c15:formulaRef>
                          <c15:sqref>'20'!$C$7:$H$7</c15:sqref>
                        </c15:formulaRef>
                      </c:ext>
                    </c:extLst>
                    <c:numCache>
                      <c:formatCode>0</c:formatCode>
                      <c:ptCount val="6"/>
                      <c:pt idx="0">
                        <c:v>0.48283396841369919</c:v>
                      </c:pt>
                      <c:pt idx="1">
                        <c:v>0.48283396841369919</c:v>
                      </c:pt>
                      <c:pt idx="2">
                        <c:v>0.48283396841369919</c:v>
                      </c:pt>
                      <c:pt idx="3">
                        <c:v>0.46598540600318489</c:v>
                      </c:pt>
                      <c:pt idx="4">
                        <c:v>0.46598540600318489</c:v>
                      </c:pt>
                      <c:pt idx="5">
                        <c:v>0.46598540600318489</c:v>
                      </c:pt>
                    </c:numCache>
                  </c:numRef>
                </c:val>
                <c:extLst xmlns:c15="http://schemas.microsoft.com/office/drawing/2012/chart">
                  <c:ext xmlns:c16="http://schemas.microsoft.com/office/drawing/2014/chart" uri="{C3380CC4-5D6E-409C-BE32-E72D297353CC}">
                    <c16:uniqueId val="{00000010-0DC1-43BA-A0D6-C44D10B78A2E}"/>
                  </c:ext>
                </c:extLst>
              </c15:ser>
            </c15:filteredBarSeries>
          </c:ext>
        </c:extLst>
      </c:barChart>
      <c:catAx>
        <c:axId val="14704298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70437096"/>
        <c:crosses val="autoZero"/>
        <c:auto val="1"/>
        <c:lblAlgn val="ctr"/>
        <c:lblOffset val="100"/>
        <c:noMultiLvlLbl val="0"/>
      </c:catAx>
      <c:valAx>
        <c:axId val="14704370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70429896"/>
        <c:crosses val="autoZero"/>
        <c:crossBetween val="between"/>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ln>
      <a:noFill/>
    </a:ln>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a:t>Energy demand in the agriculture sector</a:t>
            </a:r>
          </a:p>
        </c:rich>
      </c:tx>
      <c:layout>
        <c:manualLayout>
          <c:xMode val="edge"/>
          <c:yMode val="edge"/>
          <c:x val="0.27073622047244095"/>
          <c:y val="4.7222264607747401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1"/>
          <c:order val="0"/>
          <c:tx>
            <c:strRef>
              <c:f>'21'!$B$3</c:f>
              <c:strCache>
                <c:ptCount val="1"/>
                <c:pt idx="0">
                  <c:v>Electricity</c:v>
                </c:pt>
              </c:strCache>
            </c:strRef>
          </c:tx>
          <c:spPr>
            <a:solidFill>
              <a:srgbClr val="E97132"/>
            </a:solidFill>
            <a:ln>
              <a:noFill/>
            </a:ln>
            <a:effectLst/>
          </c:spPr>
          <c:invertIfNegative val="0"/>
          <c:cat>
            <c:multiLvlStrRef>
              <c:f>'21'!$C$1:$H$2</c:f>
              <c:multiLvlStrCache>
                <c:ptCount val="6"/>
                <c:lvl>
                  <c:pt idx="0">
                    <c:v>2019</c:v>
                  </c:pt>
                  <c:pt idx="1">
                    <c:v>2023</c:v>
                  </c:pt>
                  <c:pt idx="2">
                    <c:v>2030</c:v>
                  </c:pt>
                  <c:pt idx="3">
                    <c:v>2035</c:v>
                  </c:pt>
                  <c:pt idx="4">
                    <c:v>2040</c:v>
                  </c:pt>
                  <c:pt idx="5">
                    <c:v>2050</c:v>
                  </c:pt>
                </c:lvl>
                <c:lvl>
                  <c:pt idx="0">
                    <c:v>Ref.</c:v>
                  </c:pt>
                  <c:pt idx="2">
                    <c:v>NT</c:v>
                  </c:pt>
                </c:lvl>
              </c:multiLvlStrCache>
            </c:multiLvlStrRef>
          </c:cat>
          <c:val>
            <c:numRef>
              <c:f>'21'!$C$3:$H$3</c:f>
              <c:numCache>
                <c:formatCode>0.00</c:formatCode>
                <c:ptCount val="6"/>
                <c:pt idx="0">
                  <c:v>53.297355480555552</c:v>
                </c:pt>
                <c:pt idx="1">
                  <c:v>46.355865810000005</c:v>
                </c:pt>
                <c:pt idx="2">
                  <c:v>55.377590664831196</c:v>
                </c:pt>
                <c:pt idx="3">
                  <c:v>57.653629444545274</c:v>
                </c:pt>
                <c:pt idx="4">
                  <c:v>59.46794934224652</c:v>
                </c:pt>
                <c:pt idx="5">
                  <c:v>65.487212240690639</c:v>
                </c:pt>
              </c:numCache>
            </c:numRef>
          </c:val>
          <c:extLst>
            <c:ext xmlns:c16="http://schemas.microsoft.com/office/drawing/2014/chart" uri="{C3380CC4-5D6E-409C-BE32-E72D297353CC}">
              <c16:uniqueId val="{00000000-C080-4D88-A15F-8B0DF618D11B}"/>
            </c:ext>
          </c:extLst>
        </c:ser>
        <c:ser>
          <c:idx val="2"/>
          <c:order val="1"/>
          <c:tx>
            <c:strRef>
              <c:f>'21'!$B$4</c:f>
              <c:strCache>
                <c:ptCount val="1"/>
                <c:pt idx="0">
                  <c:v>Hydrogen</c:v>
                </c:pt>
              </c:strCache>
            </c:strRef>
          </c:tx>
          <c:spPr>
            <a:solidFill>
              <a:srgbClr val="2AA0A4"/>
            </a:solidFill>
            <a:ln>
              <a:noFill/>
            </a:ln>
            <a:effectLst/>
          </c:spPr>
          <c:invertIfNegative val="0"/>
          <c:cat>
            <c:multiLvlStrRef>
              <c:f>'21'!$C$1:$H$2</c:f>
              <c:multiLvlStrCache>
                <c:ptCount val="6"/>
                <c:lvl>
                  <c:pt idx="0">
                    <c:v>2019</c:v>
                  </c:pt>
                  <c:pt idx="1">
                    <c:v>2023</c:v>
                  </c:pt>
                  <c:pt idx="2">
                    <c:v>2030</c:v>
                  </c:pt>
                  <c:pt idx="3">
                    <c:v>2035</c:v>
                  </c:pt>
                  <c:pt idx="4">
                    <c:v>2040</c:v>
                  </c:pt>
                  <c:pt idx="5">
                    <c:v>2050</c:v>
                  </c:pt>
                </c:lvl>
                <c:lvl>
                  <c:pt idx="0">
                    <c:v>Ref.</c:v>
                  </c:pt>
                  <c:pt idx="2">
                    <c:v>NT</c:v>
                  </c:pt>
                </c:lvl>
              </c:multiLvlStrCache>
            </c:multiLvlStrRef>
          </c:cat>
          <c:val>
            <c:numRef>
              <c:f>'21'!$C$4:$H$4</c:f>
              <c:numCache>
                <c:formatCode>0.00</c:formatCode>
                <c:ptCount val="6"/>
                <c:pt idx="0">
                  <c:v>0</c:v>
                </c:pt>
                <c:pt idx="1">
                  <c:v>0</c:v>
                </c:pt>
                <c:pt idx="2">
                  <c:v>0</c:v>
                </c:pt>
                <c:pt idx="3">
                  <c:v>5.4547775669521945E-2</c:v>
                </c:pt>
                <c:pt idx="4">
                  <c:v>7.8272683470998125E-2</c:v>
                </c:pt>
                <c:pt idx="5">
                  <c:v>1.041356493713661</c:v>
                </c:pt>
              </c:numCache>
            </c:numRef>
          </c:val>
          <c:extLst>
            <c:ext xmlns:c16="http://schemas.microsoft.com/office/drawing/2014/chart" uri="{C3380CC4-5D6E-409C-BE32-E72D297353CC}">
              <c16:uniqueId val="{00000001-C080-4D88-A15F-8B0DF618D11B}"/>
            </c:ext>
          </c:extLst>
        </c:ser>
        <c:ser>
          <c:idx val="3"/>
          <c:order val="2"/>
          <c:tx>
            <c:strRef>
              <c:f>'21'!$B$5</c:f>
              <c:strCache>
                <c:ptCount val="1"/>
                <c:pt idx="0">
                  <c:v>Methane</c:v>
                </c:pt>
              </c:strCache>
            </c:strRef>
          </c:tx>
          <c:spPr>
            <a:solidFill>
              <a:srgbClr val="00B0F0"/>
            </a:solidFill>
            <a:ln>
              <a:noFill/>
            </a:ln>
            <a:effectLst/>
          </c:spPr>
          <c:invertIfNegative val="0"/>
          <c:cat>
            <c:multiLvlStrRef>
              <c:f>'21'!$C$1:$H$2</c:f>
              <c:multiLvlStrCache>
                <c:ptCount val="6"/>
                <c:lvl>
                  <c:pt idx="0">
                    <c:v>2019</c:v>
                  </c:pt>
                  <c:pt idx="1">
                    <c:v>2023</c:v>
                  </c:pt>
                  <c:pt idx="2">
                    <c:v>2030</c:v>
                  </c:pt>
                  <c:pt idx="3">
                    <c:v>2035</c:v>
                  </c:pt>
                  <c:pt idx="4">
                    <c:v>2040</c:v>
                  </c:pt>
                  <c:pt idx="5">
                    <c:v>2050</c:v>
                  </c:pt>
                </c:lvl>
                <c:lvl>
                  <c:pt idx="0">
                    <c:v>Ref.</c:v>
                  </c:pt>
                  <c:pt idx="2">
                    <c:v>NT</c:v>
                  </c:pt>
                </c:lvl>
              </c:multiLvlStrCache>
            </c:multiLvlStrRef>
          </c:cat>
          <c:val>
            <c:numRef>
              <c:f>'21'!$C$5:$H$5</c:f>
              <c:numCache>
                <c:formatCode>0.00</c:formatCode>
                <c:ptCount val="6"/>
                <c:pt idx="0">
                  <c:v>38.086839476409061</c:v>
                </c:pt>
                <c:pt idx="1">
                  <c:v>47.276031410000009</c:v>
                </c:pt>
                <c:pt idx="2">
                  <c:v>41.961722998095027</c:v>
                </c:pt>
                <c:pt idx="3">
                  <c:v>42.596336442418334</c:v>
                </c:pt>
                <c:pt idx="4">
                  <c:v>44.066017423823197</c:v>
                </c:pt>
                <c:pt idx="5">
                  <c:v>43.083360955822997</c:v>
                </c:pt>
              </c:numCache>
            </c:numRef>
          </c:val>
          <c:extLst>
            <c:ext xmlns:c16="http://schemas.microsoft.com/office/drawing/2014/chart" uri="{C3380CC4-5D6E-409C-BE32-E72D297353CC}">
              <c16:uniqueId val="{00000002-C080-4D88-A15F-8B0DF618D11B}"/>
            </c:ext>
          </c:extLst>
        </c:ser>
        <c:ser>
          <c:idx val="4"/>
          <c:order val="3"/>
          <c:tx>
            <c:strRef>
              <c:f>'21'!$B$6</c:f>
              <c:strCache>
                <c:ptCount val="1"/>
                <c:pt idx="0">
                  <c:v>Heat</c:v>
                </c:pt>
              </c:strCache>
            </c:strRef>
          </c:tx>
          <c:spPr>
            <a:solidFill>
              <a:srgbClr val="A02B93"/>
            </a:solidFill>
            <a:ln>
              <a:noFill/>
            </a:ln>
            <a:effectLst/>
          </c:spPr>
          <c:invertIfNegative val="0"/>
          <c:cat>
            <c:multiLvlStrRef>
              <c:f>'21'!$C$1:$H$2</c:f>
              <c:multiLvlStrCache>
                <c:ptCount val="6"/>
                <c:lvl>
                  <c:pt idx="0">
                    <c:v>2019</c:v>
                  </c:pt>
                  <c:pt idx="1">
                    <c:v>2023</c:v>
                  </c:pt>
                  <c:pt idx="2">
                    <c:v>2030</c:v>
                  </c:pt>
                  <c:pt idx="3">
                    <c:v>2035</c:v>
                  </c:pt>
                  <c:pt idx="4">
                    <c:v>2040</c:v>
                  </c:pt>
                  <c:pt idx="5">
                    <c:v>2050</c:v>
                  </c:pt>
                </c:lvl>
                <c:lvl>
                  <c:pt idx="0">
                    <c:v>Ref.</c:v>
                  </c:pt>
                  <c:pt idx="2">
                    <c:v>NT</c:v>
                  </c:pt>
                </c:lvl>
              </c:multiLvlStrCache>
            </c:multiLvlStrRef>
          </c:cat>
          <c:val>
            <c:numRef>
              <c:f>'21'!$C$6:$H$6</c:f>
              <c:numCache>
                <c:formatCode>0.00</c:formatCode>
                <c:ptCount val="6"/>
                <c:pt idx="0">
                  <c:v>17.233943268120761</c:v>
                </c:pt>
                <c:pt idx="1">
                  <c:v>2.4379852700000004</c:v>
                </c:pt>
                <c:pt idx="2">
                  <c:v>20.15954689749535</c:v>
                </c:pt>
                <c:pt idx="3">
                  <c:v>18.721907904089981</c:v>
                </c:pt>
                <c:pt idx="4">
                  <c:v>14.616374483224483</c:v>
                </c:pt>
                <c:pt idx="5">
                  <c:v>9.1351119047443294</c:v>
                </c:pt>
              </c:numCache>
            </c:numRef>
          </c:val>
          <c:extLst>
            <c:ext xmlns:c16="http://schemas.microsoft.com/office/drawing/2014/chart" uri="{C3380CC4-5D6E-409C-BE32-E72D297353CC}">
              <c16:uniqueId val="{00000003-C080-4D88-A15F-8B0DF618D11B}"/>
            </c:ext>
          </c:extLst>
        </c:ser>
        <c:ser>
          <c:idx val="5"/>
          <c:order val="4"/>
          <c:tx>
            <c:strRef>
              <c:f>'21'!$B$7</c:f>
              <c:strCache>
                <c:ptCount val="1"/>
                <c:pt idx="0">
                  <c:v>Biomass</c:v>
                </c:pt>
              </c:strCache>
            </c:strRef>
          </c:tx>
          <c:spPr>
            <a:solidFill>
              <a:srgbClr val="4EA72E"/>
            </a:solidFill>
            <a:ln>
              <a:noFill/>
            </a:ln>
            <a:effectLst/>
          </c:spPr>
          <c:invertIfNegative val="0"/>
          <c:cat>
            <c:multiLvlStrRef>
              <c:f>'21'!$C$1:$H$2</c:f>
              <c:multiLvlStrCache>
                <c:ptCount val="6"/>
                <c:lvl>
                  <c:pt idx="0">
                    <c:v>2019</c:v>
                  </c:pt>
                  <c:pt idx="1">
                    <c:v>2023</c:v>
                  </c:pt>
                  <c:pt idx="2">
                    <c:v>2030</c:v>
                  </c:pt>
                  <c:pt idx="3">
                    <c:v>2035</c:v>
                  </c:pt>
                  <c:pt idx="4">
                    <c:v>2040</c:v>
                  </c:pt>
                  <c:pt idx="5">
                    <c:v>2050</c:v>
                  </c:pt>
                </c:lvl>
                <c:lvl>
                  <c:pt idx="0">
                    <c:v>Ref.</c:v>
                  </c:pt>
                  <c:pt idx="2">
                    <c:v>NT</c:v>
                  </c:pt>
                </c:lvl>
              </c:multiLvlStrCache>
            </c:multiLvlStrRef>
          </c:cat>
          <c:val>
            <c:numRef>
              <c:f>'21'!$C$7:$H$7</c:f>
              <c:numCache>
                <c:formatCode>0.00</c:formatCode>
                <c:ptCount val="6"/>
                <c:pt idx="0">
                  <c:v>18.172049551590185</c:v>
                </c:pt>
                <c:pt idx="1">
                  <c:v>17.176137660000006</c:v>
                </c:pt>
                <c:pt idx="2">
                  <c:v>28.051900550996084</c:v>
                </c:pt>
                <c:pt idx="3">
                  <c:v>28.996151670464165</c:v>
                </c:pt>
                <c:pt idx="4">
                  <c:v>30.418326378435975</c:v>
                </c:pt>
                <c:pt idx="5">
                  <c:v>33.184801277890642</c:v>
                </c:pt>
              </c:numCache>
            </c:numRef>
          </c:val>
          <c:extLst>
            <c:ext xmlns:c16="http://schemas.microsoft.com/office/drawing/2014/chart" uri="{C3380CC4-5D6E-409C-BE32-E72D297353CC}">
              <c16:uniqueId val="{00000004-C080-4D88-A15F-8B0DF618D11B}"/>
            </c:ext>
          </c:extLst>
        </c:ser>
        <c:ser>
          <c:idx val="6"/>
          <c:order val="5"/>
          <c:tx>
            <c:strRef>
              <c:f>'21'!$B$8</c:f>
              <c:strCache>
                <c:ptCount val="1"/>
                <c:pt idx="0">
                  <c:v>Coal</c:v>
                </c:pt>
              </c:strCache>
            </c:strRef>
          </c:tx>
          <c:spPr>
            <a:solidFill>
              <a:srgbClr val="CA5010"/>
            </a:solidFill>
            <a:ln>
              <a:noFill/>
            </a:ln>
            <a:effectLst/>
          </c:spPr>
          <c:invertIfNegative val="0"/>
          <c:cat>
            <c:multiLvlStrRef>
              <c:f>'21'!$C$1:$H$2</c:f>
              <c:multiLvlStrCache>
                <c:ptCount val="6"/>
                <c:lvl>
                  <c:pt idx="0">
                    <c:v>2019</c:v>
                  </c:pt>
                  <c:pt idx="1">
                    <c:v>2023</c:v>
                  </c:pt>
                  <c:pt idx="2">
                    <c:v>2030</c:v>
                  </c:pt>
                  <c:pt idx="3">
                    <c:v>2035</c:v>
                  </c:pt>
                  <c:pt idx="4">
                    <c:v>2040</c:v>
                  </c:pt>
                  <c:pt idx="5">
                    <c:v>2050</c:v>
                  </c:pt>
                </c:lvl>
                <c:lvl>
                  <c:pt idx="0">
                    <c:v>Ref.</c:v>
                  </c:pt>
                  <c:pt idx="2">
                    <c:v>NT</c:v>
                  </c:pt>
                </c:lvl>
              </c:multiLvlStrCache>
            </c:multiLvlStrRef>
          </c:cat>
          <c:val>
            <c:numRef>
              <c:f>'21'!$C$8:$H$8</c:f>
              <c:numCache>
                <c:formatCode>0.00</c:formatCode>
                <c:ptCount val="6"/>
                <c:pt idx="0">
                  <c:v>0</c:v>
                </c:pt>
                <c:pt idx="1">
                  <c:v>5.3695244800000017</c:v>
                </c:pt>
                <c:pt idx="2">
                  <c:v>0</c:v>
                </c:pt>
                <c:pt idx="3">
                  <c:v>0</c:v>
                </c:pt>
                <c:pt idx="4">
                  <c:v>0</c:v>
                </c:pt>
                <c:pt idx="5">
                  <c:v>0</c:v>
                </c:pt>
              </c:numCache>
            </c:numRef>
          </c:val>
          <c:extLst>
            <c:ext xmlns:c16="http://schemas.microsoft.com/office/drawing/2014/chart" uri="{C3380CC4-5D6E-409C-BE32-E72D297353CC}">
              <c16:uniqueId val="{00000005-C080-4D88-A15F-8B0DF618D11B}"/>
            </c:ext>
          </c:extLst>
        </c:ser>
        <c:ser>
          <c:idx val="7"/>
          <c:order val="6"/>
          <c:tx>
            <c:strRef>
              <c:f>'21'!$B$9</c:f>
              <c:strCache>
                <c:ptCount val="1"/>
                <c:pt idx="0">
                  <c:v>Oil</c:v>
                </c:pt>
              </c:strCache>
            </c:strRef>
          </c:tx>
          <c:spPr>
            <a:solidFill>
              <a:srgbClr val="7E350E"/>
            </a:solidFill>
            <a:ln>
              <a:noFill/>
            </a:ln>
            <a:effectLst/>
          </c:spPr>
          <c:invertIfNegative val="0"/>
          <c:cat>
            <c:multiLvlStrRef>
              <c:f>'21'!$C$1:$H$2</c:f>
              <c:multiLvlStrCache>
                <c:ptCount val="6"/>
                <c:lvl>
                  <c:pt idx="0">
                    <c:v>2019</c:v>
                  </c:pt>
                  <c:pt idx="1">
                    <c:v>2023</c:v>
                  </c:pt>
                  <c:pt idx="2">
                    <c:v>2030</c:v>
                  </c:pt>
                  <c:pt idx="3">
                    <c:v>2035</c:v>
                  </c:pt>
                  <c:pt idx="4">
                    <c:v>2040</c:v>
                  </c:pt>
                  <c:pt idx="5">
                    <c:v>2050</c:v>
                  </c:pt>
                </c:lvl>
                <c:lvl>
                  <c:pt idx="0">
                    <c:v>Ref.</c:v>
                  </c:pt>
                  <c:pt idx="2">
                    <c:v>NT</c:v>
                  </c:pt>
                </c:lvl>
              </c:multiLvlStrCache>
            </c:multiLvlStrRef>
          </c:cat>
          <c:val>
            <c:numRef>
              <c:f>'21'!$C$9:$H$9</c:f>
              <c:numCache>
                <c:formatCode>0.00</c:formatCode>
                <c:ptCount val="6"/>
                <c:pt idx="0">
                  <c:v>179.18313656959361</c:v>
                </c:pt>
                <c:pt idx="1">
                  <c:v>187.28597285000004</c:v>
                </c:pt>
                <c:pt idx="2">
                  <c:v>150.99260638128678</c:v>
                </c:pt>
                <c:pt idx="3">
                  <c:v>139.70664079999329</c:v>
                </c:pt>
                <c:pt idx="4">
                  <c:v>128.61299093713478</c:v>
                </c:pt>
                <c:pt idx="5">
                  <c:v>107.74552801529137</c:v>
                </c:pt>
              </c:numCache>
            </c:numRef>
          </c:val>
          <c:extLst>
            <c:ext xmlns:c16="http://schemas.microsoft.com/office/drawing/2014/chart" uri="{C3380CC4-5D6E-409C-BE32-E72D297353CC}">
              <c16:uniqueId val="{00000006-C080-4D88-A15F-8B0DF618D11B}"/>
            </c:ext>
          </c:extLst>
        </c:ser>
        <c:ser>
          <c:idx val="8"/>
          <c:order val="7"/>
          <c:tx>
            <c:strRef>
              <c:f>'21'!$B$10</c:f>
              <c:strCache>
                <c:ptCount val="1"/>
                <c:pt idx="0">
                  <c:v>Others</c:v>
                </c:pt>
              </c:strCache>
            </c:strRef>
          </c:tx>
          <c:spPr>
            <a:solidFill>
              <a:srgbClr val="B146C2"/>
            </a:solidFill>
            <a:ln>
              <a:noFill/>
            </a:ln>
            <a:effectLst/>
          </c:spPr>
          <c:invertIfNegative val="0"/>
          <c:cat>
            <c:multiLvlStrRef>
              <c:f>'21'!$C$1:$H$2</c:f>
              <c:multiLvlStrCache>
                <c:ptCount val="6"/>
                <c:lvl>
                  <c:pt idx="0">
                    <c:v>2019</c:v>
                  </c:pt>
                  <c:pt idx="1">
                    <c:v>2023</c:v>
                  </c:pt>
                  <c:pt idx="2">
                    <c:v>2030</c:v>
                  </c:pt>
                  <c:pt idx="3">
                    <c:v>2035</c:v>
                  </c:pt>
                  <c:pt idx="4">
                    <c:v>2040</c:v>
                  </c:pt>
                  <c:pt idx="5">
                    <c:v>2050</c:v>
                  </c:pt>
                </c:lvl>
                <c:lvl>
                  <c:pt idx="0">
                    <c:v>Ref.</c:v>
                  </c:pt>
                  <c:pt idx="2">
                    <c:v>NT</c:v>
                  </c:pt>
                </c:lvl>
              </c:multiLvlStrCache>
            </c:multiLvlStrRef>
          </c:cat>
          <c:val>
            <c:numRef>
              <c:f>'21'!$C$10:$H$10</c:f>
              <c:numCache>
                <c:formatCode>0.00</c:formatCode>
                <c:ptCount val="6"/>
                <c:pt idx="0">
                  <c:v>0</c:v>
                </c:pt>
                <c:pt idx="1">
                  <c:v>3.000016650000001</c:v>
                </c:pt>
                <c:pt idx="2">
                  <c:v>0</c:v>
                </c:pt>
                <c:pt idx="3">
                  <c:v>0</c:v>
                </c:pt>
                <c:pt idx="4">
                  <c:v>0</c:v>
                </c:pt>
                <c:pt idx="5">
                  <c:v>0</c:v>
                </c:pt>
              </c:numCache>
            </c:numRef>
          </c:val>
          <c:extLst>
            <c:ext xmlns:c16="http://schemas.microsoft.com/office/drawing/2014/chart" uri="{C3380CC4-5D6E-409C-BE32-E72D297353CC}">
              <c16:uniqueId val="{00000007-C080-4D88-A15F-8B0DF618D11B}"/>
            </c:ext>
          </c:extLst>
        </c:ser>
        <c:ser>
          <c:idx val="9"/>
          <c:order val="8"/>
          <c:tx>
            <c:strRef>
              <c:f>'21'!$B$11</c:f>
              <c:strCache>
                <c:ptCount val="1"/>
                <c:pt idx="0">
                  <c:v>Ammonia</c:v>
                </c:pt>
              </c:strCache>
            </c:strRef>
          </c:tx>
          <c:spPr>
            <a:solidFill>
              <a:srgbClr val="AE8C00"/>
            </a:solidFill>
            <a:ln>
              <a:noFill/>
            </a:ln>
            <a:effectLst/>
          </c:spPr>
          <c:invertIfNegative val="0"/>
          <c:cat>
            <c:multiLvlStrRef>
              <c:f>'21'!$C$1:$H$2</c:f>
              <c:multiLvlStrCache>
                <c:ptCount val="6"/>
                <c:lvl>
                  <c:pt idx="0">
                    <c:v>2019</c:v>
                  </c:pt>
                  <c:pt idx="1">
                    <c:v>2023</c:v>
                  </c:pt>
                  <c:pt idx="2">
                    <c:v>2030</c:v>
                  </c:pt>
                  <c:pt idx="3">
                    <c:v>2035</c:v>
                  </c:pt>
                  <c:pt idx="4">
                    <c:v>2040</c:v>
                  </c:pt>
                  <c:pt idx="5">
                    <c:v>2050</c:v>
                  </c:pt>
                </c:lvl>
                <c:lvl>
                  <c:pt idx="0">
                    <c:v>Ref.</c:v>
                  </c:pt>
                  <c:pt idx="2">
                    <c:v>NT</c:v>
                  </c:pt>
                </c:lvl>
              </c:multiLvlStrCache>
            </c:multiLvlStrRef>
          </c:cat>
          <c:val>
            <c:numRef>
              <c:f>'21'!$C$11:$H$11</c:f>
              <c:numCache>
                <c:formatCode>0.00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8-C080-4D88-A15F-8B0DF618D11B}"/>
            </c:ext>
          </c:extLst>
        </c:ser>
        <c:dLbls>
          <c:showLegendKey val="0"/>
          <c:showVal val="0"/>
          <c:showCatName val="0"/>
          <c:showSerName val="0"/>
          <c:showPercent val="0"/>
          <c:showBubbleSize val="0"/>
        </c:dLbls>
        <c:gapWidth val="150"/>
        <c:overlap val="100"/>
        <c:axId val="399250951"/>
        <c:axId val="399252999"/>
      </c:barChart>
      <c:catAx>
        <c:axId val="3992509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99252999"/>
        <c:crosses val="autoZero"/>
        <c:auto val="1"/>
        <c:lblAlgn val="ctr"/>
        <c:lblOffset val="100"/>
        <c:noMultiLvlLbl val="0"/>
      </c:catAx>
      <c:valAx>
        <c:axId val="39925299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Energy demand (TWh)</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992509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Final energy demand per sector, EU27</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'5'!$G$5</c:f>
              <c:strCache>
                <c:ptCount val="1"/>
                <c:pt idx="0">
                  <c:v>Agriculture</c:v>
                </c:pt>
              </c:strCache>
            </c:strRef>
          </c:tx>
          <c:spPr>
            <a:solidFill>
              <a:schemeClr val="accent1"/>
            </a:solidFill>
            <a:ln>
              <a:noFill/>
            </a:ln>
            <a:effectLst/>
          </c:spPr>
          <c:invertIfNegative val="0"/>
          <c:cat>
            <c:numRef>
              <c:f>'5'!$F$6:$F$11</c:f>
              <c:numCache>
                <c:formatCode>General</c:formatCode>
                <c:ptCount val="6"/>
                <c:pt idx="0">
                  <c:v>2019</c:v>
                </c:pt>
                <c:pt idx="1">
                  <c:v>2023</c:v>
                </c:pt>
                <c:pt idx="2">
                  <c:v>2030</c:v>
                </c:pt>
                <c:pt idx="3">
                  <c:v>2035</c:v>
                </c:pt>
                <c:pt idx="4">
                  <c:v>2040</c:v>
                </c:pt>
                <c:pt idx="5">
                  <c:v>2050</c:v>
                </c:pt>
              </c:numCache>
            </c:numRef>
          </c:cat>
          <c:val>
            <c:numRef>
              <c:f>'5'!$G$6:$G$11</c:f>
              <c:numCache>
                <c:formatCode>0</c:formatCode>
                <c:ptCount val="6"/>
                <c:pt idx="0">
                  <c:v>305.97332434626833</c:v>
                </c:pt>
                <c:pt idx="1">
                  <c:v>308.90153413000007</c:v>
                </c:pt>
                <c:pt idx="2">
                  <c:v>296.11126319374171</c:v>
                </c:pt>
                <c:pt idx="3">
                  <c:v>287.43383551035942</c:v>
                </c:pt>
                <c:pt idx="4">
                  <c:v>276.96094963332996</c:v>
                </c:pt>
                <c:pt idx="5">
                  <c:v>259.41104469980769</c:v>
                </c:pt>
              </c:numCache>
            </c:numRef>
          </c:val>
          <c:extLst>
            <c:ext xmlns:c16="http://schemas.microsoft.com/office/drawing/2014/chart" uri="{C3380CC4-5D6E-409C-BE32-E72D297353CC}">
              <c16:uniqueId val="{00000000-9D71-47FB-9F11-54C6C7E751C4}"/>
            </c:ext>
          </c:extLst>
        </c:ser>
        <c:ser>
          <c:idx val="1"/>
          <c:order val="1"/>
          <c:tx>
            <c:strRef>
              <c:f>'5'!$H$5</c:f>
              <c:strCache>
                <c:ptCount val="1"/>
                <c:pt idx="0">
                  <c:v>Built Environment</c:v>
                </c:pt>
              </c:strCache>
            </c:strRef>
          </c:tx>
          <c:spPr>
            <a:solidFill>
              <a:schemeClr val="accent2"/>
            </a:solidFill>
            <a:ln>
              <a:noFill/>
            </a:ln>
            <a:effectLst/>
          </c:spPr>
          <c:invertIfNegative val="0"/>
          <c:cat>
            <c:numRef>
              <c:f>'5'!$F$6:$F$11</c:f>
              <c:numCache>
                <c:formatCode>General</c:formatCode>
                <c:ptCount val="6"/>
                <c:pt idx="0">
                  <c:v>2019</c:v>
                </c:pt>
                <c:pt idx="1">
                  <c:v>2023</c:v>
                </c:pt>
                <c:pt idx="2">
                  <c:v>2030</c:v>
                </c:pt>
                <c:pt idx="3">
                  <c:v>2035</c:v>
                </c:pt>
                <c:pt idx="4">
                  <c:v>2040</c:v>
                </c:pt>
                <c:pt idx="5">
                  <c:v>2050</c:v>
                </c:pt>
              </c:numCache>
            </c:numRef>
          </c:cat>
          <c:val>
            <c:numRef>
              <c:f>'5'!$H$6:$H$11</c:f>
              <c:numCache>
                <c:formatCode>0</c:formatCode>
                <c:ptCount val="6"/>
                <c:pt idx="0">
                  <c:v>4251.9626019145571</c:v>
                </c:pt>
                <c:pt idx="1">
                  <c:v>3831.5879105399999</c:v>
                </c:pt>
                <c:pt idx="2">
                  <c:v>3787.2957385161985</c:v>
                </c:pt>
                <c:pt idx="3">
                  <c:v>3549.9326625656586</c:v>
                </c:pt>
                <c:pt idx="4">
                  <c:v>3335.4786160694212</c:v>
                </c:pt>
                <c:pt idx="5">
                  <c:v>3070.7330690129438</c:v>
                </c:pt>
              </c:numCache>
            </c:numRef>
          </c:val>
          <c:extLst>
            <c:ext xmlns:c16="http://schemas.microsoft.com/office/drawing/2014/chart" uri="{C3380CC4-5D6E-409C-BE32-E72D297353CC}">
              <c16:uniqueId val="{00000001-9D71-47FB-9F11-54C6C7E751C4}"/>
            </c:ext>
          </c:extLst>
        </c:ser>
        <c:ser>
          <c:idx val="2"/>
          <c:order val="2"/>
          <c:tx>
            <c:strRef>
              <c:f>'5'!$I$5</c:f>
              <c:strCache>
                <c:ptCount val="1"/>
                <c:pt idx="0">
                  <c:v>Industry</c:v>
                </c:pt>
              </c:strCache>
            </c:strRef>
          </c:tx>
          <c:spPr>
            <a:solidFill>
              <a:schemeClr val="accent3"/>
            </a:solidFill>
            <a:ln>
              <a:noFill/>
            </a:ln>
            <a:effectLst/>
          </c:spPr>
          <c:invertIfNegative val="0"/>
          <c:cat>
            <c:numRef>
              <c:f>'5'!$F$6:$F$11</c:f>
              <c:numCache>
                <c:formatCode>General</c:formatCode>
                <c:ptCount val="6"/>
                <c:pt idx="0">
                  <c:v>2019</c:v>
                </c:pt>
                <c:pt idx="1">
                  <c:v>2023</c:v>
                </c:pt>
                <c:pt idx="2">
                  <c:v>2030</c:v>
                </c:pt>
                <c:pt idx="3">
                  <c:v>2035</c:v>
                </c:pt>
                <c:pt idx="4">
                  <c:v>2040</c:v>
                </c:pt>
                <c:pt idx="5">
                  <c:v>2050</c:v>
                </c:pt>
              </c:numCache>
            </c:numRef>
          </c:cat>
          <c:val>
            <c:numRef>
              <c:f>'5'!$I$6:$I$11</c:f>
              <c:numCache>
                <c:formatCode>0</c:formatCode>
                <c:ptCount val="6"/>
                <c:pt idx="0">
                  <c:v>2939.8641513766579</c:v>
                </c:pt>
                <c:pt idx="1">
                  <c:v>2590.3266748900005</c:v>
                </c:pt>
                <c:pt idx="2">
                  <c:v>2561.181958209846</c:v>
                </c:pt>
                <c:pt idx="3">
                  <c:v>2514.3446027713244</c:v>
                </c:pt>
                <c:pt idx="4">
                  <c:v>2527.2257829722766</c:v>
                </c:pt>
                <c:pt idx="5">
                  <c:v>2563.0711746479788</c:v>
                </c:pt>
              </c:numCache>
            </c:numRef>
          </c:val>
          <c:extLst>
            <c:ext xmlns:c16="http://schemas.microsoft.com/office/drawing/2014/chart" uri="{C3380CC4-5D6E-409C-BE32-E72D297353CC}">
              <c16:uniqueId val="{00000002-9D71-47FB-9F11-54C6C7E751C4}"/>
            </c:ext>
          </c:extLst>
        </c:ser>
        <c:ser>
          <c:idx val="3"/>
          <c:order val="3"/>
          <c:tx>
            <c:strRef>
              <c:f>'5'!$J$5</c:f>
              <c:strCache>
                <c:ptCount val="1"/>
                <c:pt idx="0">
                  <c:v>Transport</c:v>
                </c:pt>
              </c:strCache>
            </c:strRef>
          </c:tx>
          <c:spPr>
            <a:solidFill>
              <a:schemeClr val="accent4"/>
            </a:solidFill>
            <a:ln>
              <a:noFill/>
            </a:ln>
            <a:effectLst/>
          </c:spPr>
          <c:invertIfNegative val="0"/>
          <c:cat>
            <c:numRef>
              <c:f>'5'!$F$6:$F$11</c:f>
              <c:numCache>
                <c:formatCode>General</c:formatCode>
                <c:ptCount val="6"/>
                <c:pt idx="0">
                  <c:v>2019</c:v>
                </c:pt>
                <c:pt idx="1">
                  <c:v>2023</c:v>
                </c:pt>
                <c:pt idx="2">
                  <c:v>2030</c:v>
                </c:pt>
                <c:pt idx="3">
                  <c:v>2035</c:v>
                </c:pt>
                <c:pt idx="4">
                  <c:v>2040</c:v>
                </c:pt>
                <c:pt idx="5">
                  <c:v>2050</c:v>
                </c:pt>
              </c:numCache>
            </c:numRef>
          </c:cat>
          <c:val>
            <c:numRef>
              <c:f>'5'!$J$6:$J$11</c:f>
              <c:numCache>
                <c:formatCode>0</c:formatCode>
                <c:ptCount val="6"/>
                <c:pt idx="0">
                  <c:v>3879.7635383916477</c:v>
                </c:pt>
                <c:pt idx="1">
                  <c:v>3738.7981648800005</c:v>
                </c:pt>
                <c:pt idx="2">
                  <c:v>3436.6355100074443</c:v>
                </c:pt>
                <c:pt idx="3">
                  <c:v>3093.7000960143168</c:v>
                </c:pt>
                <c:pt idx="4">
                  <c:v>2838.6200393965082</c:v>
                </c:pt>
                <c:pt idx="5">
                  <c:v>2350.7561296566146</c:v>
                </c:pt>
              </c:numCache>
            </c:numRef>
          </c:val>
          <c:extLst>
            <c:ext xmlns:c16="http://schemas.microsoft.com/office/drawing/2014/chart" uri="{C3380CC4-5D6E-409C-BE32-E72D297353CC}">
              <c16:uniqueId val="{00000003-9D71-47FB-9F11-54C6C7E751C4}"/>
            </c:ext>
          </c:extLst>
        </c:ser>
        <c:ser>
          <c:idx val="4"/>
          <c:order val="4"/>
          <c:tx>
            <c:strRef>
              <c:f>'5'!$K$5</c:f>
              <c:strCache>
                <c:ptCount val="1"/>
                <c:pt idx="0">
                  <c:v>Others (not included in FEC target)</c:v>
                </c:pt>
              </c:strCache>
            </c:strRef>
          </c:tx>
          <c:spPr>
            <a:solidFill>
              <a:schemeClr val="accent5"/>
            </a:solidFill>
            <a:ln>
              <a:noFill/>
            </a:ln>
            <a:effectLst/>
          </c:spPr>
          <c:invertIfNegative val="0"/>
          <c:cat>
            <c:numRef>
              <c:f>'5'!$F$6:$F$11</c:f>
              <c:numCache>
                <c:formatCode>General</c:formatCode>
                <c:ptCount val="6"/>
                <c:pt idx="0">
                  <c:v>2019</c:v>
                </c:pt>
                <c:pt idx="1">
                  <c:v>2023</c:v>
                </c:pt>
                <c:pt idx="2">
                  <c:v>2030</c:v>
                </c:pt>
                <c:pt idx="3">
                  <c:v>2035</c:v>
                </c:pt>
                <c:pt idx="4">
                  <c:v>2040</c:v>
                </c:pt>
                <c:pt idx="5">
                  <c:v>2050</c:v>
                </c:pt>
              </c:numCache>
            </c:numRef>
          </c:cat>
          <c:val>
            <c:numRef>
              <c:f>'5'!$K$6:$K$11</c:f>
              <c:numCache>
                <c:formatCode>0</c:formatCode>
                <c:ptCount val="6"/>
                <c:pt idx="0">
                  <c:v>1955.1092090010068</c:v>
                </c:pt>
                <c:pt idx="1">
                  <c:v>1693.92650306</c:v>
                </c:pt>
                <c:pt idx="2">
                  <c:v>1880.9545068001421</c:v>
                </c:pt>
                <c:pt idx="3">
                  <c:v>1860.5957910209106</c:v>
                </c:pt>
                <c:pt idx="4">
                  <c:v>1820.9234359434686</c:v>
                </c:pt>
                <c:pt idx="5">
                  <c:v>1749.5029551240968</c:v>
                </c:pt>
              </c:numCache>
            </c:numRef>
          </c:val>
          <c:extLst>
            <c:ext xmlns:c16="http://schemas.microsoft.com/office/drawing/2014/chart" uri="{C3380CC4-5D6E-409C-BE32-E72D297353CC}">
              <c16:uniqueId val="{00000004-9D71-47FB-9F11-54C6C7E751C4}"/>
            </c:ext>
          </c:extLst>
        </c:ser>
        <c:dLbls>
          <c:showLegendKey val="0"/>
          <c:showVal val="0"/>
          <c:showCatName val="0"/>
          <c:showSerName val="0"/>
          <c:showPercent val="0"/>
          <c:showBubbleSize val="0"/>
        </c:dLbls>
        <c:gapWidth val="150"/>
        <c:overlap val="100"/>
        <c:axId val="148745583"/>
        <c:axId val="148749423"/>
      </c:barChart>
      <c:catAx>
        <c:axId val="1487455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8749423"/>
        <c:crosses val="autoZero"/>
        <c:auto val="1"/>
        <c:lblAlgn val="ctr"/>
        <c:lblOffset val="100"/>
        <c:noMultiLvlLbl val="0"/>
      </c:catAx>
      <c:valAx>
        <c:axId val="14874942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TWh</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874558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a:t>Energy demand in the agriculture sector</a:t>
            </a:r>
          </a:p>
        </c:rich>
      </c:tx>
      <c:layout>
        <c:manualLayout>
          <c:xMode val="edge"/>
          <c:yMode val="edge"/>
          <c:x val="0.27073622047244095"/>
          <c:y val="4.7222264607747401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1"/>
          <c:order val="1"/>
          <c:tx>
            <c:strRef>
              <c:f>'22'!$B$3</c:f>
              <c:strCache>
                <c:ptCount val="1"/>
                <c:pt idx="0">
                  <c:v>Electricity</c:v>
                </c:pt>
              </c:strCache>
            </c:strRef>
          </c:tx>
          <c:spPr>
            <a:solidFill>
              <a:srgbClr val="E97132"/>
            </a:solidFill>
            <a:ln>
              <a:noFill/>
            </a:ln>
            <a:effectLst/>
          </c:spPr>
          <c:invertIfNegative val="0"/>
          <c:cat>
            <c:multiLvlStrRef>
              <c:f>'22'!$C$1:$H$2</c:f>
              <c:multiLvlStrCache>
                <c:ptCount val="6"/>
                <c:lvl>
                  <c:pt idx="0">
                    <c:v>LEV</c:v>
                  </c:pt>
                  <c:pt idx="1">
                    <c:v>NT</c:v>
                  </c:pt>
                  <c:pt idx="2">
                    <c:v>HEV</c:v>
                  </c:pt>
                  <c:pt idx="3">
                    <c:v>LEV</c:v>
                  </c:pt>
                  <c:pt idx="4">
                    <c:v>NT</c:v>
                  </c:pt>
                  <c:pt idx="5">
                    <c:v>HEV</c:v>
                  </c:pt>
                </c:lvl>
                <c:lvl>
                  <c:pt idx="0">
                    <c:v>2035</c:v>
                  </c:pt>
                  <c:pt idx="3">
                    <c:v>2040</c:v>
                  </c:pt>
                </c:lvl>
              </c:multiLvlStrCache>
            </c:multiLvlStrRef>
          </c:cat>
          <c:val>
            <c:numRef>
              <c:f>'22'!$C$3:$H$3</c:f>
              <c:numCache>
                <c:formatCode>0.00</c:formatCode>
                <c:ptCount val="6"/>
                <c:pt idx="0">
                  <c:v>57.509372369112938</c:v>
                </c:pt>
                <c:pt idx="1">
                  <c:v>57.653629444545274</c:v>
                </c:pt>
                <c:pt idx="2">
                  <c:v>57.390998061518246</c:v>
                </c:pt>
                <c:pt idx="3">
                  <c:v>59.449422633719003</c:v>
                </c:pt>
                <c:pt idx="4">
                  <c:v>59.46794934224652</c:v>
                </c:pt>
                <c:pt idx="5">
                  <c:v>59.420890269251196</c:v>
                </c:pt>
              </c:numCache>
            </c:numRef>
          </c:val>
          <c:extLst>
            <c:ext xmlns:c16="http://schemas.microsoft.com/office/drawing/2014/chart" uri="{C3380CC4-5D6E-409C-BE32-E72D297353CC}">
              <c16:uniqueId val="{00000017-BD94-4C0C-AA3A-468A07B6461F}"/>
            </c:ext>
          </c:extLst>
        </c:ser>
        <c:ser>
          <c:idx val="2"/>
          <c:order val="2"/>
          <c:tx>
            <c:strRef>
              <c:f>'22'!$B$4</c:f>
              <c:strCache>
                <c:ptCount val="1"/>
                <c:pt idx="0">
                  <c:v>Hydrogen</c:v>
                </c:pt>
              </c:strCache>
            </c:strRef>
          </c:tx>
          <c:spPr>
            <a:solidFill>
              <a:srgbClr val="2AA0A4"/>
            </a:solidFill>
            <a:ln>
              <a:noFill/>
            </a:ln>
            <a:effectLst/>
          </c:spPr>
          <c:invertIfNegative val="0"/>
          <c:cat>
            <c:multiLvlStrRef>
              <c:f>'22'!$C$1:$H$2</c:f>
              <c:multiLvlStrCache>
                <c:ptCount val="6"/>
                <c:lvl>
                  <c:pt idx="0">
                    <c:v>LEV</c:v>
                  </c:pt>
                  <c:pt idx="1">
                    <c:v>NT</c:v>
                  </c:pt>
                  <c:pt idx="2">
                    <c:v>HEV</c:v>
                  </c:pt>
                  <c:pt idx="3">
                    <c:v>LEV</c:v>
                  </c:pt>
                  <c:pt idx="4">
                    <c:v>NT</c:v>
                  </c:pt>
                  <c:pt idx="5">
                    <c:v>HEV</c:v>
                  </c:pt>
                </c:lvl>
                <c:lvl>
                  <c:pt idx="0">
                    <c:v>2035</c:v>
                  </c:pt>
                  <c:pt idx="3">
                    <c:v>2040</c:v>
                  </c:pt>
                </c:lvl>
              </c:multiLvlStrCache>
            </c:multiLvlStrRef>
          </c:cat>
          <c:val>
            <c:numRef>
              <c:f>'22'!$C$4:$H$4</c:f>
              <c:numCache>
                <c:formatCode>0.00</c:formatCode>
                <c:ptCount val="6"/>
                <c:pt idx="0">
                  <c:v>5.4547775669521945E-2</c:v>
                </c:pt>
                <c:pt idx="1">
                  <c:v>5.4547775669521945E-2</c:v>
                </c:pt>
                <c:pt idx="2">
                  <c:v>5.4547775669521945E-2</c:v>
                </c:pt>
                <c:pt idx="3">
                  <c:v>7.8272683470998125E-2</c:v>
                </c:pt>
                <c:pt idx="4">
                  <c:v>7.8272683470998125E-2</c:v>
                </c:pt>
                <c:pt idx="5">
                  <c:v>7.8272683470998125E-2</c:v>
                </c:pt>
              </c:numCache>
            </c:numRef>
          </c:val>
          <c:extLst>
            <c:ext xmlns:c16="http://schemas.microsoft.com/office/drawing/2014/chart" uri="{C3380CC4-5D6E-409C-BE32-E72D297353CC}">
              <c16:uniqueId val="{00000019-BD94-4C0C-AA3A-468A07B6461F}"/>
            </c:ext>
          </c:extLst>
        </c:ser>
        <c:ser>
          <c:idx val="3"/>
          <c:order val="3"/>
          <c:tx>
            <c:strRef>
              <c:f>'22'!$B$5</c:f>
              <c:strCache>
                <c:ptCount val="1"/>
                <c:pt idx="0">
                  <c:v>Methane</c:v>
                </c:pt>
              </c:strCache>
            </c:strRef>
          </c:tx>
          <c:spPr>
            <a:solidFill>
              <a:srgbClr val="00B0F0"/>
            </a:solidFill>
            <a:ln>
              <a:noFill/>
            </a:ln>
            <a:effectLst/>
          </c:spPr>
          <c:invertIfNegative val="0"/>
          <c:cat>
            <c:multiLvlStrRef>
              <c:f>'22'!$C$1:$H$2</c:f>
              <c:multiLvlStrCache>
                <c:ptCount val="6"/>
                <c:lvl>
                  <c:pt idx="0">
                    <c:v>LEV</c:v>
                  </c:pt>
                  <c:pt idx="1">
                    <c:v>NT</c:v>
                  </c:pt>
                  <c:pt idx="2">
                    <c:v>HEV</c:v>
                  </c:pt>
                  <c:pt idx="3">
                    <c:v>LEV</c:v>
                  </c:pt>
                  <c:pt idx="4">
                    <c:v>NT</c:v>
                  </c:pt>
                  <c:pt idx="5">
                    <c:v>HEV</c:v>
                  </c:pt>
                </c:lvl>
                <c:lvl>
                  <c:pt idx="0">
                    <c:v>2035</c:v>
                  </c:pt>
                  <c:pt idx="3">
                    <c:v>2040</c:v>
                  </c:pt>
                </c:lvl>
              </c:multiLvlStrCache>
            </c:multiLvlStrRef>
          </c:cat>
          <c:val>
            <c:numRef>
              <c:f>'22'!$C$5:$H$5</c:f>
              <c:numCache>
                <c:formatCode>0.00</c:formatCode>
                <c:ptCount val="6"/>
                <c:pt idx="0">
                  <c:v>42.755820658431247</c:v>
                </c:pt>
                <c:pt idx="1">
                  <c:v>42.596336442418334</c:v>
                </c:pt>
                <c:pt idx="2">
                  <c:v>42.886690031827612</c:v>
                </c:pt>
                <c:pt idx="3">
                  <c:v>44.086499729569859</c:v>
                </c:pt>
                <c:pt idx="4">
                  <c:v>44.066017423823197</c:v>
                </c:pt>
                <c:pt idx="5">
                  <c:v>44.118043843620363</c:v>
                </c:pt>
              </c:numCache>
            </c:numRef>
          </c:val>
          <c:extLst>
            <c:ext xmlns:c16="http://schemas.microsoft.com/office/drawing/2014/chart" uri="{C3380CC4-5D6E-409C-BE32-E72D297353CC}">
              <c16:uniqueId val="{0000001B-BD94-4C0C-AA3A-468A07B6461F}"/>
            </c:ext>
          </c:extLst>
        </c:ser>
        <c:ser>
          <c:idx val="4"/>
          <c:order val="4"/>
          <c:tx>
            <c:strRef>
              <c:f>'22'!$B$6</c:f>
              <c:strCache>
                <c:ptCount val="1"/>
                <c:pt idx="0">
                  <c:v>Heat</c:v>
                </c:pt>
              </c:strCache>
            </c:strRef>
          </c:tx>
          <c:spPr>
            <a:solidFill>
              <a:srgbClr val="A02B93"/>
            </a:solidFill>
            <a:ln>
              <a:noFill/>
            </a:ln>
            <a:effectLst/>
          </c:spPr>
          <c:invertIfNegative val="0"/>
          <c:cat>
            <c:multiLvlStrRef>
              <c:f>'22'!$C$1:$H$2</c:f>
              <c:multiLvlStrCache>
                <c:ptCount val="6"/>
                <c:lvl>
                  <c:pt idx="0">
                    <c:v>LEV</c:v>
                  </c:pt>
                  <c:pt idx="1">
                    <c:v>NT</c:v>
                  </c:pt>
                  <c:pt idx="2">
                    <c:v>HEV</c:v>
                  </c:pt>
                  <c:pt idx="3">
                    <c:v>LEV</c:v>
                  </c:pt>
                  <c:pt idx="4">
                    <c:v>NT</c:v>
                  </c:pt>
                  <c:pt idx="5">
                    <c:v>HEV</c:v>
                  </c:pt>
                </c:lvl>
                <c:lvl>
                  <c:pt idx="0">
                    <c:v>2035</c:v>
                  </c:pt>
                  <c:pt idx="3">
                    <c:v>2040</c:v>
                  </c:pt>
                </c:lvl>
              </c:multiLvlStrCache>
            </c:multiLvlStrRef>
          </c:cat>
          <c:val>
            <c:numRef>
              <c:f>'22'!$C$6:$H$6</c:f>
              <c:numCache>
                <c:formatCode>0.00</c:formatCode>
                <c:ptCount val="6"/>
                <c:pt idx="0">
                  <c:v>22.523690959263813</c:v>
                </c:pt>
                <c:pt idx="1">
                  <c:v>18.721907904089981</c:v>
                </c:pt>
                <c:pt idx="2">
                  <c:v>25.365860525583784</c:v>
                </c:pt>
                <c:pt idx="3">
                  <c:v>17.272605708138489</c:v>
                </c:pt>
                <c:pt idx="4">
                  <c:v>14.616374483224483</c:v>
                </c:pt>
                <c:pt idx="5">
                  <c:v>20.598058595698397</c:v>
                </c:pt>
              </c:numCache>
            </c:numRef>
          </c:val>
          <c:extLst>
            <c:ext xmlns:c16="http://schemas.microsoft.com/office/drawing/2014/chart" uri="{C3380CC4-5D6E-409C-BE32-E72D297353CC}">
              <c16:uniqueId val="{0000001D-BD94-4C0C-AA3A-468A07B6461F}"/>
            </c:ext>
          </c:extLst>
        </c:ser>
        <c:ser>
          <c:idx val="5"/>
          <c:order val="5"/>
          <c:tx>
            <c:strRef>
              <c:f>'22'!$B$7</c:f>
              <c:strCache>
                <c:ptCount val="1"/>
                <c:pt idx="0">
                  <c:v>Biomass</c:v>
                </c:pt>
              </c:strCache>
            </c:strRef>
          </c:tx>
          <c:spPr>
            <a:solidFill>
              <a:srgbClr val="4EA72E"/>
            </a:solidFill>
            <a:ln>
              <a:noFill/>
            </a:ln>
            <a:effectLst/>
          </c:spPr>
          <c:invertIfNegative val="0"/>
          <c:cat>
            <c:multiLvlStrRef>
              <c:f>'22'!$C$1:$H$2</c:f>
              <c:multiLvlStrCache>
                <c:ptCount val="6"/>
                <c:lvl>
                  <c:pt idx="0">
                    <c:v>LEV</c:v>
                  </c:pt>
                  <c:pt idx="1">
                    <c:v>NT</c:v>
                  </c:pt>
                  <c:pt idx="2">
                    <c:v>HEV</c:v>
                  </c:pt>
                  <c:pt idx="3">
                    <c:v>LEV</c:v>
                  </c:pt>
                  <c:pt idx="4">
                    <c:v>NT</c:v>
                  </c:pt>
                  <c:pt idx="5">
                    <c:v>HEV</c:v>
                  </c:pt>
                </c:lvl>
                <c:lvl>
                  <c:pt idx="0">
                    <c:v>2035</c:v>
                  </c:pt>
                  <c:pt idx="3">
                    <c:v>2040</c:v>
                  </c:pt>
                </c:lvl>
              </c:multiLvlStrCache>
            </c:multiLvlStrRef>
          </c:cat>
          <c:val>
            <c:numRef>
              <c:f>'22'!$C$7:$H$7</c:f>
              <c:numCache>
                <c:formatCode>0.00</c:formatCode>
                <c:ptCount val="6"/>
                <c:pt idx="0">
                  <c:v>28.99615167041522</c:v>
                </c:pt>
                <c:pt idx="1">
                  <c:v>28.996151670464165</c:v>
                </c:pt>
                <c:pt idx="2">
                  <c:v>28.99615167041522</c:v>
                </c:pt>
                <c:pt idx="3">
                  <c:v>30.418326378386968</c:v>
                </c:pt>
                <c:pt idx="4">
                  <c:v>30.418326378435975</c:v>
                </c:pt>
                <c:pt idx="5">
                  <c:v>30.418326378386968</c:v>
                </c:pt>
              </c:numCache>
            </c:numRef>
          </c:val>
          <c:extLst>
            <c:ext xmlns:c16="http://schemas.microsoft.com/office/drawing/2014/chart" uri="{C3380CC4-5D6E-409C-BE32-E72D297353CC}">
              <c16:uniqueId val="{0000001F-BD94-4C0C-AA3A-468A07B6461F}"/>
            </c:ext>
          </c:extLst>
        </c:ser>
        <c:ser>
          <c:idx val="6"/>
          <c:order val="6"/>
          <c:tx>
            <c:strRef>
              <c:f>'22'!$B$8</c:f>
              <c:strCache>
                <c:ptCount val="1"/>
                <c:pt idx="0">
                  <c:v>Coal</c:v>
                </c:pt>
              </c:strCache>
            </c:strRef>
          </c:tx>
          <c:spPr>
            <a:solidFill>
              <a:srgbClr val="CA5010"/>
            </a:solidFill>
            <a:ln>
              <a:noFill/>
            </a:ln>
            <a:effectLst/>
          </c:spPr>
          <c:invertIfNegative val="0"/>
          <c:cat>
            <c:multiLvlStrRef>
              <c:f>'22'!$C$1:$H$2</c:f>
              <c:multiLvlStrCache>
                <c:ptCount val="6"/>
                <c:lvl>
                  <c:pt idx="0">
                    <c:v>LEV</c:v>
                  </c:pt>
                  <c:pt idx="1">
                    <c:v>NT</c:v>
                  </c:pt>
                  <c:pt idx="2">
                    <c:v>HEV</c:v>
                  </c:pt>
                  <c:pt idx="3">
                    <c:v>LEV</c:v>
                  </c:pt>
                  <c:pt idx="4">
                    <c:v>NT</c:v>
                  </c:pt>
                  <c:pt idx="5">
                    <c:v>HEV</c:v>
                  </c:pt>
                </c:lvl>
                <c:lvl>
                  <c:pt idx="0">
                    <c:v>2035</c:v>
                  </c:pt>
                  <c:pt idx="3">
                    <c:v>2040</c:v>
                  </c:pt>
                </c:lvl>
              </c:multiLvlStrCache>
            </c:multiLvlStrRef>
          </c:cat>
          <c:val>
            <c:numRef>
              <c:f>'22'!$C$8:$H$8</c:f>
              <c:numCache>
                <c:formatCode>0.00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21-BD94-4C0C-AA3A-468A07B6461F}"/>
            </c:ext>
          </c:extLst>
        </c:ser>
        <c:ser>
          <c:idx val="7"/>
          <c:order val="7"/>
          <c:tx>
            <c:strRef>
              <c:f>'22'!$B$9</c:f>
              <c:strCache>
                <c:ptCount val="1"/>
                <c:pt idx="0">
                  <c:v>Oil</c:v>
                </c:pt>
              </c:strCache>
            </c:strRef>
          </c:tx>
          <c:spPr>
            <a:solidFill>
              <a:srgbClr val="7E350E"/>
            </a:solidFill>
            <a:ln>
              <a:noFill/>
            </a:ln>
            <a:effectLst/>
          </c:spPr>
          <c:invertIfNegative val="0"/>
          <c:cat>
            <c:multiLvlStrRef>
              <c:f>'22'!$C$1:$H$2</c:f>
              <c:multiLvlStrCache>
                <c:ptCount val="6"/>
                <c:lvl>
                  <c:pt idx="0">
                    <c:v>LEV</c:v>
                  </c:pt>
                  <c:pt idx="1">
                    <c:v>NT</c:v>
                  </c:pt>
                  <c:pt idx="2">
                    <c:v>HEV</c:v>
                  </c:pt>
                  <c:pt idx="3">
                    <c:v>LEV</c:v>
                  </c:pt>
                  <c:pt idx="4">
                    <c:v>NT</c:v>
                  </c:pt>
                  <c:pt idx="5">
                    <c:v>HEV</c:v>
                  </c:pt>
                </c:lvl>
                <c:lvl>
                  <c:pt idx="0">
                    <c:v>2035</c:v>
                  </c:pt>
                  <c:pt idx="3">
                    <c:v>2040</c:v>
                  </c:pt>
                </c:lvl>
              </c:multiLvlStrCache>
            </c:multiLvlStrRef>
          </c:cat>
          <c:val>
            <c:numRef>
              <c:f>'22'!$C$9:$H$9</c:f>
              <c:numCache>
                <c:formatCode>0.00</c:formatCode>
                <c:ptCount val="6"/>
                <c:pt idx="0">
                  <c:v>139.70664079457489</c:v>
                </c:pt>
                <c:pt idx="1">
                  <c:v>139.70664079999329</c:v>
                </c:pt>
                <c:pt idx="2">
                  <c:v>139.70664079457489</c:v>
                </c:pt>
                <c:pt idx="3">
                  <c:v>128.61299093713478</c:v>
                </c:pt>
                <c:pt idx="4">
                  <c:v>128.61299093713478</c:v>
                </c:pt>
                <c:pt idx="5">
                  <c:v>128.61299093713478</c:v>
                </c:pt>
              </c:numCache>
            </c:numRef>
          </c:val>
          <c:extLst>
            <c:ext xmlns:c16="http://schemas.microsoft.com/office/drawing/2014/chart" uri="{C3380CC4-5D6E-409C-BE32-E72D297353CC}">
              <c16:uniqueId val="{00000023-BD94-4C0C-AA3A-468A07B6461F}"/>
            </c:ext>
          </c:extLst>
        </c:ser>
        <c:ser>
          <c:idx val="8"/>
          <c:order val="8"/>
          <c:tx>
            <c:strRef>
              <c:f>'22'!$B$10</c:f>
              <c:strCache>
                <c:ptCount val="1"/>
                <c:pt idx="0">
                  <c:v>Others</c:v>
                </c:pt>
              </c:strCache>
            </c:strRef>
          </c:tx>
          <c:spPr>
            <a:solidFill>
              <a:srgbClr val="B146C2"/>
            </a:solidFill>
            <a:ln>
              <a:noFill/>
            </a:ln>
            <a:effectLst/>
          </c:spPr>
          <c:invertIfNegative val="0"/>
          <c:cat>
            <c:multiLvlStrRef>
              <c:f>'22'!$C$1:$H$2</c:f>
              <c:multiLvlStrCache>
                <c:ptCount val="6"/>
                <c:lvl>
                  <c:pt idx="0">
                    <c:v>LEV</c:v>
                  </c:pt>
                  <c:pt idx="1">
                    <c:v>NT</c:v>
                  </c:pt>
                  <c:pt idx="2">
                    <c:v>HEV</c:v>
                  </c:pt>
                  <c:pt idx="3">
                    <c:v>LEV</c:v>
                  </c:pt>
                  <c:pt idx="4">
                    <c:v>NT</c:v>
                  </c:pt>
                  <c:pt idx="5">
                    <c:v>HEV</c:v>
                  </c:pt>
                </c:lvl>
                <c:lvl>
                  <c:pt idx="0">
                    <c:v>2035</c:v>
                  </c:pt>
                  <c:pt idx="3">
                    <c:v>2040</c:v>
                  </c:pt>
                </c:lvl>
              </c:multiLvlStrCache>
            </c:multiLvlStrRef>
          </c:cat>
          <c:val>
            <c:numRef>
              <c:f>'22'!$C$10:$H$10</c:f>
              <c:numCache>
                <c:formatCode>0.00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25-BD94-4C0C-AA3A-468A07B6461F}"/>
            </c:ext>
          </c:extLst>
        </c:ser>
        <c:ser>
          <c:idx val="9"/>
          <c:order val="9"/>
          <c:tx>
            <c:strRef>
              <c:f>'22'!$B$11</c:f>
              <c:strCache>
                <c:ptCount val="1"/>
                <c:pt idx="0">
                  <c:v>Ammonia</c:v>
                </c:pt>
              </c:strCache>
            </c:strRef>
          </c:tx>
          <c:spPr>
            <a:solidFill>
              <a:srgbClr val="AE8C00"/>
            </a:solidFill>
            <a:ln>
              <a:noFill/>
            </a:ln>
            <a:effectLst/>
          </c:spPr>
          <c:invertIfNegative val="0"/>
          <c:cat>
            <c:multiLvlStrRef>
              <c:f>'22'!$C$1:$H$2</c:f>
              <c:multiLvlStrCache>
                <c:ptCount val="6"/>
                <c:lvl>
                  <c:pt idx="0">
                    <c:v>LEV</c:v>
                  </c:pt>
                  <c:pt idx="1">
                    <c:v>NT</c:v>
                  </c:pt>
                  <c:pt idx="2">
                    <c:v>HEV</c:v>
                  </c:pt>
                  <c:pt idx="3">
                    <c:v>LEV</c:v>
                  </c:pt>
                  <c:pt idx="4">
                    <c:v>NT</c:v>
                  </c:pt>
                  <c:pt idx="5">
                    <c:v>HEV</c:v>
                  </c:pt>
                </c:lvl>
                <c:lvl>
                  <c:pt idx="0">
                    <c:v>2035</c:v>
                  </c:pt>
                  <c:pt idx="3">
                    <c:v>2040</c:v>
                  </c:pt>
                </c:lvl>
              </c:multiLvlStrCache>
            </c:multiLvlStrRef>
          </c:cat>
          <c:val>
            <c:numRef>
              <c:f>'22'!$C$11:$H$11</c:f>
              <c:numCache>
                <c:formatCode>0.00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27-BD94-4C0C-AA3A-468A07B6461F}"/>
            </c:ext>
          </c:extLst>
        </c:ser>
        <c:dLbls>
          <c:showLegendKey val="0"/>
          <c:showVal val="0"/>
          <c:showCatName val="0"/>
          <c:showSerName val="0"/>
          <c:showPercent val="0"/>
          <c:showBubbleSize val="0"/>
        </c:dLbls>
        <c:gapWidth val="150"/>
        <c:overlap val="100"/>
        <c:axId val="399250951"/>
        <c:axId val="399252999"/>
        <c:extLst>
          <c:ext xmlns:c15="http://schemas.microsoft.com/office/drawing/2012/chart" uri="{02D57815-91ED-43cb-92C2-25804820EDAC}">
            <c15:filteredBarSeries>
              <c15:ser>
                <c:idx val="0"/>
                <c:order val="0"/>
                <c:tx>
                  <c:strRef>
                    <c:extLst>
                      <c:ext uri="{02D57815-91ED-43cb-92C2-25804820EDAC}">
                        <c15:formulaRef>
                          <c15:sqref>'[1]18b'!#REF!</c15:sqref>
                        </c15:formulaRef>
                      </c:ext>
                    </c:extLst>
                    <c:strCache>
                      <c:ptCount val="1"/>
                      <c:pt idx="0">
                        <c:v>#REF!</c:v>
                      </c:pt>
                    </c:strCache>
                  </c:strRef>
                </c:tx>
                <c:spPr>
                  <a:solidFill>
                    <a:srgbClr val="637CEF"/>
                  </a:solidFill>
                  <a:ln>
                    <a:noFill/>
                  </a:ln>
                  <a:effectLst/>
                </c:spPr>
                <c:invertIfNegative val="0"/>
                <c:cat>
                  <c:multiLvlStrRef>
                    <c:extLst>
                      <c:ext uri="{02D57815-91ED-43cb-92C2-25804820EDAC}">
                        <c15:formulaRef>
                          <c15:sqref>'22'!$C$1:$H$2</c15:sqref>
                        </c15:formulaRef>
                      </c:ext>
                    </c:extLst>
                    <c:multiLvlStrCache>
                      <c:ptCount val="6"/>
                      <c:lvl>
                        <c:pt idx="0">
                          <c:v>LEV</c:v>
                        </c:pt>
                        <c:pt idx="1">
                          <c:v>NT</c:v>
                        </c:pt>
                        <c:pt idx="2">
                          <c:v>HEV</c:v>
                        </c:pt>
                        <c:pt idx="3">
                          <c:v>LEV</c:v>
                        </c:pt>
                        <c:pt idx="4">
                          <c:v>NT</c:v>
                        </c:pt>
                        <c:pt idx="5">
                          <c:v>HEV</c:v>
                        </c:pt>
                      </c:lvl>
                      <c:lvl>
                        <c:pt idx="0">
                          <c:v>2035</c:v>
                        </c:pt>
                        <c:pt idx="3">
                          <c:v>2040</c:v>
                        </c:pt>
                      </c:lvl>
                    </c:multiLvlStrCache>
                  </c:multiLvlStrRef>
                </c:cat>
                <c:val>
                  <c:numRef>
                    <c:extLst>
                      <c:ext uri="{02D57815-91ED-43cb-92C2-25804820EDAC}">
                        <c15:formulaRef>
                          <c15:sqref>'[1]18b'!#REF!</c15:sqref>
                        </c15:formulaRef>
                      </c:ext>
                    </c:extLst>
                    <c:numCache>
                      <c:formatCode>0.00</c:formatCode>
                      <c:ptCount val="1"/>
                      <c:pt idx="0">
                        <c:v>1</c:v>
                      </c:pt>
                    </c:numCache>
                  </c:numRef>
                </c:val>
                <c:extLst>
                  <c:ext xmlns:c16="http://schemas.microsoft.com/office/drawing/2014/chart" uri="{C3380CC4-5D6E-409C-BE32-E72D297353CC}">
                    <c16:uniqueId val="{00000015-BD94-4C0C-AA3A-468A07B6461F}"/>
                  </c:ext>
                </c:extLst>
              </c15:ser>
            </c15:filteredBarSeries>
          </c:ext>
        </c:extLst>
      </c:barChart>
      <c:catAx>
        <c:axId val="3992509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99252999"/>
        <c:crosses val="autoZero"/>
        <c:auto val="1"/>
        <c:lblAlgn val="ctr"/>
        <c:lblOffset val="100"/>
        <c:noMultiLvlLbl val="0"/>
      </c:catAx>
      <c:valAx>
        <c:axId val="39925299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Energy demand (TWh)</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992509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0" i="0" u="none" strike="noStrike" kern="1200" spc="0" baseline="0">
                <a:solidFill>
                  <a:sysClr val="windowText" lastClr="000000">
                    <a:lumMod val="65000"/>
                    <a:lumOff val="35000"/>
                  </a:sysClr>
                </a:solidFill>
              </a:rPr>
              <a:t>Final electricity demand per sector, EU27</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'23'!$D$4</c:f>
              <c:strCache>
                <c:ptCount val="1"/>
                <c:pt idx="0">
                  <c:v>Agriculture</c:v>
                </c:pt>
              </c:strCache>
            </c:strRef>
          </c:tx>
          <c:spPr>
            <a:solidFill>
              <a:schemeClr val="accent1"/>
            </a:solidFill>
            <a:ln>
              <a:noFill/>
            </a:ln>
            <a:effectLst/>
          </c:spPr>
          <c:invertIfNegative val="0"/>
          <c:cat>
            <c:numRef>
              <c:f>'23'!$C$5:$C$10</c:f>
              <c:numCache>
                <c:formatCode>General</c:formatCode>
                <c:ptCount val="6"/>
                <c:pt idx="0">
                  <c:v>2019</c:v>
                </c:pt>
                <c:pt idx="1">
                  <c:v>2023</c:v>
                </c:pt>
                <c:pt idx="2">
                  <c:v>2030</c:v>
                </c:pt>
                <c:pt idx="3">
                  <c:v>2035</c:v>
                </c:pt>
                <c:pt idx="4">
                  <c:v>2040</c:v>
                </c:pt>
                <c:pt idx="5">
                  <c:v>2050</c:v>
                </c:pt>
              </c:numCache>
            </c:numRef>
          </c:cat>
          <c:val>
            <c:numRef>
              <c:f>'23'!$D$5:$D$10</c:f>
              <c:numCache>
                <c:formatCode>0</c:formatCode>
                <c:ptCount val="6"/>
                <c:pt idx="0">
                  <c:v>53</c:v>
                </c:pt>
                <c:pt idx="1">
                  <c:v>46</c:v>
                </c:pt>
                <c:pt idx="2">
                  <c:v>55</c:v>
                </c:pt>
                <c:pt idx="3">
                  <c:v>57</c:v>
                </c:pt>
                <c:pt idx="4">
                  <c:v>59</c:v>
                </c:pt>
                <c:pt idx="5">
                  <c:v>65</c:v>
                </c:pt>
              </c:numCache>
            </c:numRef>
          </c:val>
          <c:extLst>
            <c:ext xmlns:c16="http://schemas.microsoft.com/office/drawing/2014/chart" uri="{C3380CC4-5D6E-409C-BE32-E72D297353CC}">
              <c16:uniqueId val="{00000000-7B2C-4C3F-B963-21930B112F01}"/>
            </c:ext>
          </c:extLst>
        </c:ser>
        <c:ser>
          <c:idx val="1"/>
          <c:order val="1"/>
          <c:tx>
            <c:strRef>
              <c:f>'23'!$E$4</c:f>
              <c:strCache>
                <c:ptCount val="1"/>
                <c:pt idx="0">
                  <c:v>Built environment</c:v>
                </c:pt>
              </c:strCache>
            </c:strRef>
          </c:tx>
          <c:spPr>
            <a:solidFill>
              <a:schemeClr val="accent2"/>
            </a:solidFill>
            <a:ln>
              <a:noFill/>
            </a:ln>
            <a:effectLst/>
          </c:spPr>
          <c:invertIfNegative val="0"/>
          <c:cat>
            <c:numRef>
              <c:f>'23'!$C$5:$C$10</c:f>
              <c:numCache>
                <c:formatCode>General</c:formatCode>
                <c:ptCount val="6"/>
                <c:pt idx="0">
                  <c:v>2019</c:v>
                </c:pt>
                <c:pt idx="1">
                  <c:v>2023</c:v>
                </c:pt>
                <c:pt idx="2">
                  <c:v>2030</c:v>
                </c:pt>
                <c:pt idx="3">
                  <c:v>2035</c:v>
                </c:pt>
                <c:pt idx="4">
                  <c:v>2040</c:v>
                </c:pt>
                <c:pt idx="5">
                  <c:v>2050</c:v>
                </c:pt>
              </c:numCache>
            </c:numRef>
          </c:cat>
          <c:val>
            <c:numRef>
              <c:f>'23'!$E$5:$E$10</c:f>
              <c:numCache>
                <c:formatCode>0</c:formatCode>
                <c:ptCount val="6"/>
                <c:pt idx="0">
                  <c:v>1432</c:v>
                </c:pt>
                <c:pt idx="1">
                  <c:v>1408</c:v>
                </c:pt>
                <c:pt idx="2">
                  <c:v>1551</c:v>
                </c:pt>
                <c:pt idx="3">
                  <c:v>1667</c:v>
                </c:pt>
                <c:pt idx="4">
                  <c:v>1732</c:v>
                </c:pt>
                <c:pt idx="5">
                  <c:v>1824</c:v>
                </c:pt>
              </c:numCache>
            </c:numRef>
          </c:val>
          <c:extLst>
            <c:ext xmlns:c16="http://schemas.microsoft.com/office/drawing/2014/chart" uri="{C3380CC4-5D6E-409C-BE32-E72D297353CC}">
              <c16:uniqueId val="{00000001-7B2C-4C3F-B963-21930B112F01}"/>
            </c:ext>
          </c:extLst>
        </c:ser>
        <c:ser>
          <c:idx val="2"/>
          <c:order val="2"/>
          <c:tx>
            <c:strRef>
              <c:f>'23'!$F$4</c:f>
              <c:strCache>
                <c:ptCount val="1"/>
                <c:pt idx="0">
                  <c:v>Industry</c:v>
                </c:pt>
              </c:strCache>
            </c:strRef>
          </c:tx>
          <c:spPr>
            <a:solidFill>
              <a:schemeClr val="accent3"/>
            </a:solidFill>
            <a:ln>
              <a:noFill/>
            </a:ln>
            <a:effectLst/>
          </c:spPr>
          <c:invertIfNegative val="0"/>
          <c:cat>
            <c:numRef>
              <c:f>'23'!$C$5:$C$10</c:f>
              <c:numCache>
                <c:formatCode>General</c:formatCode>
                <c:ptCount val="6"/>
                <c:pt idx="0">
                  <c:v>2019</c:v>
                </c:pt>
                <c:pt idx="1">
                  <c:v>2023</c:v>
                </c:pt>
                <c:pt idx="2">
                  <c:v>2030</c:v>
                </c:pt>
                <c:pt idx="3">
                  <c:v>2035</c:v>
                </c:pt>
                <c:pt idx="4">
                  <c:v>2040</c:v>
                </c:pt>
                <c:pt idx="5">
                  <c:v>2050</c:v>
                </c:pt>
              </c:numCache>
            </c:numRef>
          </c:cat>
          <c:val>
            <c:numRef>
              <c:f>'23'!$F$5:$F$10</c:f>
              <c:numCache>
                <c:formatCode>0</c:formatCode>
                <c:ptCount val="6"/>
                <c:pt idx="0">
                  <c:v>977</c:v>
                </c:pt>
                <c:pt idx="1">
                  <c:v>853</c:v>
                </c:pt>
                <c:pt idx="2">
                  <c:v>1025</c:v>
                </c:pt>
                <c:pt idx="3">
                  <c:v>1097</c:v>
                </c:pt>
                <c:pt idx="4">
                  <c:v>1201</c:v>
                </c:pt>
                <c:pt idx="5">
                  <c:v>1317</c:v>
                </c:pt>
              </c:numCache>
            </c:numRef>
          </c:val>
          <c:extLst>
            <c:ext xmlns:c16="http://schemas.microsoft.com/office/drawing/2014/chart" uri="{C3380CC4-5D6E-409C-BE32-E72D297353CC}">
              <c16:uniqueId val="{00000002-7B2C-4C3F-B963-21930B112F01}"/>
            </c:ext>
          </c:extLst>
        </c:ser>
        <c:ser>
          <c:idx val="3"/>
          <c:order val="3"/>
          <c:tx>
            <c:strRef>
              <c:f>'23'!$G$4</c:f>
              <c:strCache>
                <c:ptCount val="1"/>
                <c:pt idx="0">
                  <c:v>Transport</c:v>
                </c:pt>
              </c:strCache>
            </c:strRef>
          </c:tx>
          <c:spPr>
            <a:solidFill>
              <a:schemeClr val="accent4"/>
            </a:solidFill>
            <a:ln>
              <a:noFill/>
            </a:ln>
            <a:effectLst/>
          </c:spPr>
          <c:invertIfNegative val="0"/>
          <c:cat>
            <c:numRef>
              <c:f>'23'!$C$5:$C$10</c:f>
              <c:numCache>
                <c:formatCode>General</c:formatCode>
                <c:ptCount val="6"/>
                <c:pt idx="0">
                  <c:v>2019</c:v>
                </c:pt>
                <c:pt idx="1">
                  <c:v>2023</c:v>
                </c:pt>
                <c:pt idx="2">
                  <c:v>2030</c:v>
                </c:pt>
                <c:pt idx="3">
                  <c:v>2035</c:v>
                </c:pt>
                <c:pt idx="4">
                  <c:v>2040</c:v>
                </c:pt>
                <c:pt idx="5">
                  <c:v>2050</c:v>
                </c:pt>
              </c:numCache>
            </c:numRef>
          </c:cat>
          <c:val>
            <c:numRef>
              <c:f>'23'!$G$5:$G$10</c:f>
              <c:numCache>
                <c:formatCode>0</c:formatCode>
                <c:ptCount val="6"/>
                <c:pt idx="0">
                  <c:v>53</c:v>
                </c:pt>
                <c:pt idx="1">
                  <c:v>70</c:v>
                </c:pt>
                <c:pt idx="2">
                  <c:v>291</c:v>
                </c:pt>
                <c:pt idx="3">
                  <c:v>506</c:v>
                </c:pt>
                <c:pt idx="4">
                  <c:v>714</c:v>
                </c:pt>
                <c:pt idx="5">
                  <c:v>1017</c:v>
                </c:pt>
              </c:numCache>
            </c:numRef>
          </c:val>
          <c:extLst>
            <c:ext xmlns:c16="http://schemas.microsoft.com/office/drawing/2014/chart" uri="{C3380CC4-5D6E-409C-BE32-E72D297353CC}">
              <c16:uniqueId val="{00000003-7B2C-4C3F-B963-21930B112F01}"/>
            </c:ext>
          </c:extLst>
        </c:ser>
        <c:ser>
          <c:idx val="4"/>
          <c:order val="4"/>
          <c:tx>
            <c:strRef>
              <c:f>'23'!$H$4</c:f>
              <c:strCache>
                <c:ptCount val="1"/>
                <c:pt idx="0">
                  <c:v>Others (not included in FEC target)</c:v>
                </c:pt>
              </c:strCache>
            </c:strRef>
          </c:tx>
          <c:spPr>
            <a:solidFill>
              <a:schemeClr val="accent5"/>
            </a:solidFill>
            <a:ln>
              <a:noFill/>
            </a:ln>
            <a:effectLst/>
          </c:spPr>
          <c:invertIfNegative val="0"/>
          <c:cat>
            <c:numRef>
              <c:f>'23'!$C$5:$C$10</c:f>
              <c:numCache>
                <c:formatCode>General</c:formatCode>
                <c:ptCount val="6"/>
                <c:pt idx="0">
                  <c:v>2019</c:v>
                </c:pt>
                <c:pt idx="1">
                  <c:v>2023</c:v>
                </c:pt>
                <c:pt idx="2">
                  <c:v>2030</c:v>
                </c:pt>
                <c:pt idx="3">
                  <c:v>2035</c:v>
                </c:pt>
                <c:pt idx="4">
                  <c:v>2040</c:v>
                </c:pt>
                <c:pt idx="5">
                  <c:v>2050</c:v>
                </c:pt>
              </c:numCache>
            </c:numRef>
          </c:cat>
          <c:val>
            <c:numRef>
              <c:f>'23'!$H$5:$H$10</c:f>
              <c:numCache>
                <c:formatCode>0</c:formatCode>
                <c:ptCount val="6"/>
                <c:pt idx="0">
                  <c:v>34</c:v>
                </c:pt>
                <c:pt idx="1">
                  <c:v>35</c:v>
                </c:pt>
                <c:pt idx="2">
                  <c:v>34</c:v>
                </c:pt>
                <c:pt idx="3">
                  <c:v>34</c:v>
                </c:pt>
                <c:pt idx="4">
                  <c:v>34</c:v>
                </c:pt>
                <c:pt idx="5">
                  <c:v>46</c:v>
                </c:pt>
              </c:numCache>
            </c:numRef>
          </c:val>
          <c:extLst>
            <c:ext xmlns:c16="http://schemas.microsoft.com/office/drawing/2014/chart" uri="{C3380CC4-5D6E-409C-BE32-E72D297353CC}">
              <c16:uniqueId val="{00000001-B3AC-4429-B5DD-399D57B4F67E}"/>
            </c:ext>
          </c:extLst>
        </c:ser>
        <c:dLbls>
          <c:showLegendKey val="0"/>
          <c:showVal val="0"/>
          <c:showCatName val="0"/>
          <c:showSerName val="0"/>
          <c:showPercent val="0"/>
          <c:showBubbleSize val="0"/>
        </c:dLbls>
        <c:gapWidth val="150"/>
        <c:overlap val="100"/>
        <c:axId val="161159711"/>
        <c:axId val="161145311"/>
      </c:barChart>
      <c:catAx>
        <c:axId val="1611597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1145311"/>
        <c:crosses val="autoZero"/>
        <c:auto val="1"/>
        <c:lblAlgn val="ctr"/>
        <c:lblOffset val="100"/>
        <c:noMultiLvlLbl val="0"/>
      </c:catAx>
      <c:valAx>
        <c:axId val="16114531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TWh</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11597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0" i="0" u="none" strike="noStrike" kern="1200" spc="0" baseline="0">
                <a:solidFill>
                  <a:sysClr val="windowText" lastClr="000000">
                    <a:lumMod val="65000"/>
                    <a:lumOff val="35000"/>
                  </a:sysClr>
                </a:solidFill>
              </a:rPr>
              <a:t>Final electricity demand per sector, Low/High economic variant EU27</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'24'!$F$5</c:f>
              <c:strCache>
                <c:ptCount val="1"/>
                <c:pt idx="0">
                  <c:v>Agriculture</c:v>
                </c:pt>
              </c:strCache>
            </c:strRef>
          </c:tx>
          <c:spPr>
            <a:solidFill>
              <a:schemeClr val="accent1"/>
            </a:solidFill>
            <a:ln>
              <a:noFill/>
            </a:ln>
            <a:effectLst/>
          </c:spPr>
          <c:invertIfNegative val="0"/>
          <c:cat>
            <c:multiLvlStrRef>
              <c:f>'24'!$D$6:$E$11</c:f>
              <c:multiLvlStrCache>
                <c:ptCount val="6"/>
                <c:lvl>
                  <c:pt idx="0">
                    <c:v>2035</c:v>
                  </c:pt>
                  <c:pt idx="1">
                    <c:v>2035</c:v>
                  </c:pt>
                  <c:pt idx="2">
                    <c:v>2035</c:v>
                  </c:pt>
                  <c:pt idx="3">
                    <c:v>2040</c:v>
                  </c:pt>
                  <c:pt idx="4">
                    <c:v>2040</c:v>
                  </c:pt>
                  <c:pt idx="5">
                    <c:v>2040</c:v>
                  </c:pt>
                </c:lvl>
                <c:lvl>
                  <c:pt idx="0">
                    <c:v>LEV</c:v>
                  </c:pt>
                  <c:pt idx="1">
                    <c:v>NT</c:v>
                  </c:pt>
                  <c:pt idx="2">
                    <c:v>HEV</c:v>
                  </c:pt>
                  <c:pt idx="3">
                    <c:v>LEV</c:v>
                  </c:pt>
                  <c:pt idx="4">
                    <c:v>NT</c:v>
                  </c:pt>
                  <c:pt idx="5">
                    <c:v>HEV</c:v>
                  </c:pt>
                </c:lvl>
              </c:multiLvlStrCache>
            </c:multiLvlStrRef>
          </c:cat>
          <c:val>
            <c:numRef>
              <c:f>'24'!$F$6:$F$11</c:f>
              <c:numCache>
                <c:formatCode>0</c:formatCode>
                <c:ptCount val="6"/>
                <c:pt idx="0">
                  <c:v>57</c:v>
                </c:pt>
                <c:pt idx="1">
                  <c:v>57</c:v>
                </c:pt>
                <c:pt idx="2">
                  <c:v>57</c:v>
                </c:pt>
                <c:pt idx="3">
                  <c:v>59</c:v>
                </c:pt>
                <c:pt idx="4">
                  <c:v>59</c:v>
                </c:pt>
                <c:pt idx="5">
                  <c:v>59</c:v>
                </c:pt>
              </c:numCache>
            </c:numRef>
          </c:val>
          <c:extLst>
            <c:ext xmlns:c16="http://schemas.microsoft.com/office/drawing/2014/chart" uri="{C3380CC4-5D6E-409C-BE32-E72D297353CC}">
              <c16:uniqueId val="{00000000-3C92-400F-BCCD-2269820441E3}"/>
            </c:ext>
          </c:extLst>
        </c:ser>
        <c:ser>
          <c:idx val="1"/>
          <c:order val="1"/>
          <c:tx>
            <c:strRef>
              <c:f>'24'!$G$5</c:f>
              <c:strCache>
                <c:ptCount val="1"/>
                <c:pt idx="0">
                  <c:v>Built Environment</c:v>
                </c:pt>
              </c:strCache>
            </c:strRef>
          </c:tx>
          <c:spPr>
            <a:solidFill>
              <a:schemeClr val="accent2"/>
            </a:solidFill>
            <a:ln>
              <a:noFill/>
            </a:ln>
            <a:effectLst/>
          </c:spPr>
          <c:invertIfNegative val="0"/>
          <c:cat>
            <c:multiLvlStrRef>
              <c:f>'24'!$D$6:$E$11</c:f>
              <c:multiLvlStrCache>
                <c:ptCount val="6"/>
                <c:lvl>
                  <c:pt idx="0">
                    <c:v>2035</c:v>
                  </c:pt>
                  <c:pt idx="1">
                    <c:v>2035</c:v>
                  </c:pt>
                  <c:pt idx="2">
                    <c:v>2035</c:v>
                  </c:pt>
                  <c:pt idx="3">
                    <c:v>2040</c:v>
                  </c:pt>
                  <c:pt idx="4">
                    <c:v>2040</c:v>
                  </c:pt>
                  <c:pt idx="5">
                    <c:v>2040</c:v>
                  </c:pt>
                </c:lvl>
                <c:lvl>
                  <c:pt idx="0">
                    <c:v>LEV</c:v>
                  </c:pt>
                  <c:pt idx="1">
                    <c:v>NT</c:v>
                  </c:pt>
                  <c:pt idx="2">
                    <c:v>HEV</c:v>
                  </c:pt>
                  <c:pt idx="3">
                    <c:v>LEV</c:v>
                  </c:pt>
                  <c:pt idx="4">
                    <c:v>NT</c:v>
                  </c:pt>
                  <c:pt idx="5">
                    <c:v>HEV</c:v>
                  </c:pt>
                </c:lvl>
              </c:multiLvlStrCache>
            </c:multiLvlStrRef>
          </c:cat>
          <c:val>
            <c:numRef>
              <c:f>'24'!$G$6:$G$11</c:f>
              <c:numCache>
                <c:formatCode>0</c:formatCode>
                <c:ptCount val="6"/>
                <c:pt idx="0">
                  <c:v>1591</c:v>
                </c:pt>
                <c:pt idx="1">
                  <c:v>1667</c:v>
                </c:pt>
                <c:pt idx="2">
                  <c:v>1730</c:v>
                </c:pt>
                <c:pt idx="3">
                  <c:v>1658</c:v>
                </c:pt>
                <c:pt idx="4">
                  <c:v>1732</c:v>
                </c:pt>
                <c:pt idx="5">
                  <c:v>1806</c:v>
                </c:pt>
              </c:numCache>
            </c:numRef>
          </c:val>
          <c:extLst>
            <c:ext xmlns:c16="http://schemas.microsoft.com/office/drawing/2014/chart" uri="{C3380CC4-5D6E-409C-BE32-E72D297353CC}">
              <c16:uniqueId val="{00000001-3C92-400F-BCCD-2269820441E3}"/>
            </c:ext>
          </c:extLst>
        </c:ser>
        <c:ser>
          <c:idx val="2"/>
          <c:order val="2"/>
          <c:tx>
            <c:strRef>
              <c:f>'24'!$H$5</c:f>
              <c:strCache>
                <c:ptCount val="1"/>
                <c:pt idx="0">
                  <c:v>Industry</c:v>
                </c:pt>
              </c:strCache>
            </c:strRef>
          </c:tx>
          <c:spPr>
            <a:solidFill>
              <a:schemeClr val="accent3"/>
            </a:solidFill>
            <a:ln>
              <a:noFill/>
            </a:ln>
            <a:effectLst/>
          </c:spPr>
          <c:invertIfNegative val="0"/>
          <c:cat>
            <c:multiLvlStrRef>
              <c:f>'24'!$D$6:$E$11</c:f>
              <c:multiLvlStrCache>
                <c:ptCount val="6"/>
                <c:lvl>
                  <c:pt idx="0">
                    <c:v>2035</c:v>
                  </c:pt>
                  <c:pt idx="1">
                    <c:v>2035</c:v>
                  </c:pt>
                  <c:pt idx="2">
                    <c:v>2035</c:v>
                  </c:pt>
                  <c:pt idx="3">
                    <c:v>2040</c:v>
                  </c:pt>
                  <c:pt idx="4">
                    <c:v>2040</c:v>
                  </c:pt>
                  <c:pt idx="5">
                    <c:v>2040</c:v>
                  </c:pt>
                </c:lvl>
                <c:lvl>
                  <c:pt idx="0">
                    <c:v>LEV</c:v>
                  </c:pt>
                  <c:pt idx="1">
                    <c:v>NT</c:v>
                  </c:pt>
                  <c:pt idx="2">
                    <c:v>HEV</c:v>
                  </c:pt>
                  <c:pt idx="3">
                    <c:v>LEV</c:v>
                  </c:pt>
                  <c:pt idx="4">
                    <c:v>NT</c:v>
                  </c:pt>
                  <c:pt idx="5">
                    <c:v>HEV</c:v>
                  </c:pt>
                </c:lvl>
              </c:multiLvlStrCache>
            </c:multiLvlStrRef>
          </c:cat>
          <c:val>
            <c:numRef>
              <c:f>'24'!$H$6:$H$11</c:f>
              <c:numCache>
                <c:formatCode>0</c:formatCode>
                <c:ptCount val="6"/>
                <c:pt idx="0">
                  <c:v>941</c:v>
                </c:pt>
                <c:pt idx="1">
                  <c:v>1097</c:v>
                </c:pt>
                <c:pt idx="2">
                  <c:v>1252</c:v>
                </c:pt>
                <c:pt idx="3">
                  <c:v>1035</c:v>
                </c:pt>
                <c:pt idx="4">
                  <c:v>1201</c:v>
                </c:pt>
                <c:pt idx="5">
                  <c:v>1367</c:v>
                </c:pt>
              </c:numCache>
            </c:numRef>
          </c:val>
          <c:extLst>
            <c:ext xmlns:c16="http://schemas.microsoft.com/office/drawing/2014/chart" uri="{C3380CC4-5D6E-409C-BE32-E72D297353CC}">
              <c16:uniqueId val="{00000002-3C92-400F-BCCD-2269820441E3}"/>
            </c:ext>
          </c:extLst>
        </c:ser>
        <c:ser>
          <c:idx val="3"/>
          <c:order val="3"/>
          <c:tx>
            <c:strRef>
              <c:f>'24'!$I$5</c:f>
              <c:strCache>
                <c:ptCount val="1"/>
                <c:pt idx="0">
                  <c:v>Transport</c:v>
                </c:pt>
              </c:strCache>
            </c:strRef>
          </c:tx>
          <c:spPr>
            <a:solidFill>
              <a:schemeClr val="accent4"/>
            </a:solidFill>
            <a:ln>
              <a:noFill/>
            </a:ln>
            <a:effectLst/>
          </c:spPr>
          <c:invertIfNegative val="0"/>
          <c:cat>
            <c:multiLvlStrRef>
              <c:f>'24'!$D$6:$E$11</c:f>
              <c:multiLvlStrCache>
                <c:ptCount val="6"/>
                <c:lvl>
                  <c:pt idx="0">
                    <c:v>2035</c:v>
                  </c:pt>
                  <c:pt idx="1">
                    <c:v>2035</c:v>
                  </c:pt>
                  <c:pt idx="2">
                    <c:v>2035</c:v>
                  </c:pt>
                  <c:pt idx="3">
                    <c:v>2040</c:v>
                  </c:pt>
                  <c:pt idx="4">
                    <c:v>2040</c:v>
                  </c:pt>
                  <c:pt idx="5">
                    <c:v>2040</c:v>
                  </c:pt>
                </c:lvl>
                <c:lvl>
                  <c:pt idx="0">
                    <c:v>LEV</c:v>
                  </c:pt>
                  <c:pt idx="1">
                    <c:v>NT</c:v>
                  </c:pt>
                  <c:pt idx="2">
                    <c:v>HEV</c:v>
                  </c:pt>
                  <c:pt idx="3">
                    <c:v>LEV</c:v>
                  </c:pt>
                  <c:pt idx="4">
                    <c:v>NT</c:v>
                  </c:pt>
                  <c:pt idx="5">
                    <c:v>HEV</c:v>
                  </c:pt>
                </c:lvl>
              </c:multiLvlStrCache>
            </c:multiLvlStrRef>
          </c:cat>
          <c:val>
            <c:numRef>
              <c:f>'24'!$I$6:$I$11</c:f>
              <c:numCache>
                <c:formatCode>0</c:formatCode>
                <c:ptCount val="6"/>
                <c:pt idx="0">
                  <c:v>457</c:v>
                </c:pt>
                <c:pt idx="1">
                  <c:v>506</c:v>
                </c:pt>
                <c:pt idx="2">
                  <c:v>555</c:v>
                </c:pt>
                <c:pt idx="3">
                  <c:v>642</c:v>
                </c:pt>
                <c:pt idx="4">
                  <c:v>714</c:v>
                </c:pt>
                <c:pt idx="5">
                  <c:v>787</c:v>
                </c:pt>
              </c:numCache>
            </c:numRef>
          </c:val>
          <c:extLst>
            <c:ext xmlns:c16="http://schemas.microsoft.com/office/drawing/2014/chart" uri="{C3380CC4-5D6E-409C-BE32-E72D297353CC}">
              <c16:uniqueId val="{00000003-3C92-400F-BCCD-2269820441E3}"/>
            </c:ext>
          </c:extLst>
        </c:ser>
        <c:ser>
          <c:idx val="4"/>
          <c:order val="4"/>
          <c:tx>
            <c:strRef>
              <c:f>'24'!$J$5</c:f>
              <c:strCache>
                <c:ptCount val="1"/>
                <c:pt idx="0">
                  <c:v>Others (not included in FEC target)</c:v>
                </c:pt>
              </c:strCache>
            </c:strRef>
          </c:tx>
          <c:spPr>
            <a:solidFill>
              <a:schemeClr val="accent5"/>
            </a:solidFill>
            <a:ln>
              <a:noFill/>
            </a:ln>
            <a:effectLst/>
          </c:spPr>
          <c:invertIfNegative val="0"/>
          <c:cat>
            <c:multiLvlStrRef>
              <c:f>'24'!$D$6:$E$11</c:f>
              <c:multiLvlStrCache>
                <c:ptCount val="6"/>
                <c:lvl>
                  <c:pt idx="0">
                    <c:v>2035</c:v>
                  </c:pt>
                  <c:pt idx="1">
                    <c:v>2035</c:v>
                  </c:pt>
                  <c:pt idx="2">
                    <c:v>2035</c:v>
                  </c:pt>
                  <c:pt idx="3">
                    <c:v>2040</c:v>
                  </c:pt>
                  <c:pt idx="4">
                    <c:v>2040</c:v>
                  </c:pt>
                  <c:pt idx="5">
                    <c:v>2040</c:v>
                  </c:pt>
                </c:lvl>
                <c:lvl>
                  <c:pt idx="0">
                    <c:v>LEV</c:v>
                  </c:pt>
                  <c:pt idx="1">
                    <c:v>NT</c:v>
                  </c:pt>
                  <c:pt idx="2">
                    <c:v>HEV</c:v>
                  </c:pt>
                  <c:pt idx="3">
                    <c:v>LEV</c:v>
                  </c:pt>
                  <c:pt idx="4">
                    <c:v>NT</c:v>
                  </c:pt>
                  <c:pt idx="5">
                    <c:v>HEV</c:v>
                  </c:pt>
                </c:lvl>
              </c:multiLvlStrCache>
            </c:multiLvlStrRef>
          </c:cat>
          <c:val>
            <c:numRef>
              <c:f>'24'!$J$6:$J$11</c:f>
              <c:numCache>
                <c:formatCode>General</c:formatCode>
                <c:ptCount val="6"/>
                <c:pt idx="0">
                  <c:v>37</c:v>
                </c:pt>
                <c:pt idx="1">
                  <c:v>34</c:v>
                </c:pt>
                <c:pt idx="2">
                  <c:v>32</c:v>
                </c:pt>
                <c:pt idx="3">
                  <c:v>37</c:v>
                </c:pt>
                <c:pt idx="4">
                  <c:v>34</c:v>
                </c:pt>
                <c:pt idx="5">
                  <c:v>32</c:v>
                </c:pt>
              </c:numCache>
            </c:numRef>
          </c:val>
          <c:extLst>
            <c:ext xmlns:c16="http://schemas.microsoft.com/office/drawing/2014/chart" uri="{C3380CC4-5D6E-409C-BE32-E72D297353CC}">
              <c16:uniqueId val="{00000001-3D74-41DC-B24D-CEE0E067C7C0}"/>
            </c:ext>
          </c:extLst>
        </c:ser>
        <c:dLbls>
          <c:showLegendKey val="0"/>
          <c:showVal val="0"/>
          <c:showCatName val="0"/>
          <c:showSerName val="0"/>
          <c:showPercent val="0"/>
          <c:showBubbleSize val="0"/>
        </c:dLbls>
        <c:gapWidth val="150"/>
        <c:overlap val="100"/>
        <c:axId val="1480656239"/>
        <c:axId val="1480656719"/>
      </c:barChart>
      <c:catAx>
        <c:axId val="148065623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80656719"/>
        <c:crosses val="autoZero"/>
        <c:auto val="1"/>
        <c:lblAlgn val="ctr"/>
        <c:lblOffset val="100"/>
        <c:noMultiLvlLbl val="0"/>
      </c:catAx>
      <c:valAx>
        <c:axId val="148065671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TWh</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8065623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a:t>Methane demand per sector , EU27</a:t>
            </a:r>
          </a:p>
        </c:rich>
      </c:tx>
      <c:layout>
        <c:manualLayout>
          <c:xMode val="edge"/>
          <c:yMode val="edge"/>
          <c:x val="0.27269156324094918"/>
          <c:y val="2.4776571102408575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'25'!$D$4</c:f>
              <c:strCache>
                <c:ptCount val="1"/>
                <c:pt idx="0">
                  <c:v>Agriculture</c:v>
                </c:pt>
              </c:strCache>
            </c:strRef>
          </c:tx>
          <c:spPr>
            <a:solidFill>
              <a:schemeClr val="accent1"/>
            </a:solidFill>
            <a:ln>
              <a:noFill/>
            </a:ln>
            <a:effectLst/>
          </c:spPr>
          <c:invertIfNegative val="0"/>
          <c:cat>
            <c:multiLvlStrRef>
              <c:f>'25'!$B$5:$C$10</c:f>
              <c:multiLvlStrCache>
                <c:ptCount val="6"/>
                <c:lvl>
                  <c:pt idx="0">
                    <c:v>2019</c:v>
                  </c:pt>
                  <c:pt idx="1">
                    <c:v>2023</c:v>
                  </c:pt>
                  <c:pt idx="2">
                    <c:v>2030</c:v>
                  </c:pt>
                  <c:pt idx="3">
                    <c:v>2035</c:v>
                  </c:pt>
                  <c:pt idx="4">
                    <c:v>2040</c:v>
                  </c:pt>
                  <c:pt idx="5">
                    <c:v>2050</c:v>
                  </c:pt>
                </c:lvl>
                <c:lvl>
                  <c:pt idx="0">
                    <c:v>Ref.</c:v>
                  </c:pt>
                  <c:pt idx="2">
                    <c:v>NT</c:v>
                  </c:pt>
                </c:lvl>
              </c:multiLvlStrCache>
            </c:multiLvlStrRef>
          </c:cat>
          <c:val>
            <c:numRef>
              <c:f>'25'!$D$5:$D$10</c:f>
              <c:numCache>
                <c:formatCode>General</c:formatCode>
                <c:ptCount val="6"/>
                <c:pt idx="0">
                  <c:v>38.086839476408997</c:v>
                </c:pt>
                <c:pt idx="1">
                  <c:v>47.276031410000009</c:v>
                </c:pt>
                <c:pt idx="2">
                  <c:v>41.961722998094963</c:v>
                </c:pt>
                <c:pt idx="3">
                  <c:v>42.596336442418234</c:v>
                </c:pt>
                <c:pt idx="4">
                  <c:v>44.066017423823162</c:v>
                </c:pt>
                <c:pt idx="5">
                  <c:v>43.083360955822897</c:v>
                </c:pt>
              </c:numCache>
            </c:numRef>
          </c:val>
          <c:extLst>
            <c:ext xmlns:c16="http://schemas.microsoft.com/office/drawing/2014/chart" uri="{C3380CC4-5D6E-409C-BE32-E72D297353CC}">
              <c16:uniqueId val="{00000000-12C4-4398-A709-4A166151FD9F}"/>
            </c:ext>
          </c:extLst>
        </c:ser>
        <c:ser>
          <c:idx val="1"/>
          <c:order val="1"/>
          <c:tx>
            <c:strRef>
              <c:f>'25'!$E$4</c:f>
              <c:strCache>
                <c:ptCount val="1"/>
                <c:pt idx="0">
                  <c:v>Built Environment</c:v>
                </c:pt>
              </c:strCache>
            </c:strRef>
          </c:tx>
          <c:spPr>
            <a:solidFill>
              <a:schemeClr val="accent2"/>
            </a:solidFill>
            <a:ln>
              <a:noFill/>
            </a:ln>
            <a:effectLst/>
          </c:spPr>
          <c:invertIfNegative val="0"/>
          <c:cat>
            <c:multiLvlStrRef>
              <c:f>'25'!$B$5:$C$10</c:f>
              <c:multiLvlStrCache>
                <c:ptCount val="6"/>
                <c:lvl>
                  <c:pt idx="0">
                    <c:v>2019</c:v>
                  </c:pt>
                  <c:pt idx="1">
                    <c:v>2023</c:v>
                  </c:pt>
                  <c:pt idx="2">
                    <c:v>2030</c:v>
                  </c:pt>
                  <c:pt idx="3">
                    <c:v>2035</c:v>
                  </c:pt>
                  <c:pt idx="4">
                    <c:v>2040</c:v>
                  </c:pt>
                  <c:pt idx="5">
                    <c:v>2050</c:v>
                  </c:pt>
                </c:lvl>
                <c:lvl>
                  <c:pt idx="0">
                    <c:v>Ref.</c:v>
                  </c:pt>
                  <c:pt idx="2">
                    <c:v>NT</c:v>
                  </c:pt>
                </c:lvl>
              </c:multiLvlStrCache>
            </c:multiLvlStrRef>
          </c:cat>
          <c:val>
            <c:numRef>
              <c:f>'25'!$E$5:$E$10</c:f>
              <c:numCache>
                <c:formatCode>General</c:formatCode>
                <c:ptCount val="6"/>
                <c:pt idx="0">
                  <c:v>1358.9510203888872</c:v>
                </c:pt>
                <c:pt idx="1">
                  <c:v>1144.4576978700002</c:v>
                </c:pt>
                <c:pt idx="2">
                  <c:v>1071.5654383760393</c:v>
                </c:pt>
                <c:pt idx="3">
                  <c:v>844.53022484427845</c:v>
                </c:pt>
                <c:pt idx="4">
                  <c:v>621.9534190665712</c:v>
                </c:pt>
                <c:pt idx="5">
                  <c:v>376.23279032001568</c:v>
                </c:pt>
              </c:numCache>
            </c:numRef>
          </c:val>
          <c:extLst>
            <c:ext xmlns:c16="http://schemas.microsoft.com/office/drawing/2014/chart" uri="{C3380CC4-5D6E-409C-BE32-E72D297353CC}">
              <c16:uniqueId val="{00000001-12C4-4398-A709-4A166151FD9F}"/>
            </c:ext>
          </c:extLst>
        </c:ser>
        <c:ser>
          <c:idx val="2"/>
          <c:order val="2"/>
          <c:tx>
            <c:strRef>
              <c:f>'25'!$F$4</c:f>
              <c:strCache>
                <c:ptCount val="1"/>
                <c:pt idx="0">
                  <c:v>Industry</c:v>
                </c:pt>
              </c:strCache>
            </c:strRef>
          </c:tx>
          <c:spPr>
            <a:solidFill>
              <a:schemeClr val="accent3"/>
            </a:solidFill>
            <a:ln>
              <a:noFill/>
            </a:ln>
            <a:effectLst/>
          </c:spPr>
          <c:invertIfNegative val="0"/>
          <c:cat>
            <c:multiLvlStrRef>
              <c:f>'25'!$B$5:$C$10</c:f>
              <c:multiLvlStrCache>
                <c:ptCount val="6"/>
                <c:lvl>
                  <c:pt idx="0">
                    <c:v>2019</c:v>
                  </c:pt>
                  <c:pt idx="1">
                    <c:v>2023</c:v>
                  </c:pt>
                  <c:pt idx="2">
                    <c:v>2030</c:v>
                  </c:pt>
                  <c:pt idx="3">
                    <c:v>2035</c:v>
                  </c:pt>
                  <c:pt idx="4">
                    <c:v>2040</c:v>
                  </c:pt>
                  <c:pt idx="5">
                    <c:v>2050</c:v>
                  </c:pt>
                </c:lvl>
                <c:lvl>
                  <c:pt idx="0">
                    <c:v>Ref.</c:v>
                  </c:pt>
                  <c:pt idx="2">
                    <c:v>NT</c:v>
                  </c:pt>
                </c:lvl>
              </c:multiLvlStrCache>
            </c:multiLvlStrRef>
          </c:cat>
          <c:val>
            <c:numRef>
              <c:f>'25'!$F$5:$F$10</c:f>
              <c:numCache>
                <c:formatCode>General</c:formatCode>
                <c:ptCount val="6"/>
                <c:pt idx="0">
                  <c:v>920.84490661879022</c:v>
                </c:pt>
                <c:pt idx="1">
                  <c:v>827.10220044000005</c:v>
                </c:pt>
                <c:pt idx="2">
                  <c:v>742.63778806365872</c:v>
                </c:pt>
                <c:pt idx="3">
                  <c:v>635.12024149282274</c:v>
                </c:pt>
                <c:pt idx="4">
                  <c:v>508.54877584673176</c:v>
                </c:pt>
                <c:pt idx="5">
                  <c:v>346.16059890638473</c:v>
                </c:pt>
              </c:numCache>
            </c:numRef>
          </c:val>
          <c:extLst>
            <c:ext xmlns:c16="http://schemas.microsoft.com/office/drawing/2014/chart" uri="{C3380CC4-5D6E-409C-BE32-E72D297353CC}">
              <c16:uniqueId val="{00000002-12C4-4398-A709-4A166151FD9F}"/>
            </c:ext>
          </c:extLst>
        </c:ser>
        <c:ser>
          <c:idx val="3"/>
          <c:order val="3"/>
          <c:tx>
            <c:strRef>
              <c:f>'25'!$G$4</c:f>
              <c:strCache>
                <c:ptCount val="1"/>
                <c:pt idx="0">
                  <c:v>Others (not included in FEC target)</c:v>
                </c:pt>
              </c:strCache>
            </c:strRef>
          </c:tx>
          <c:spPr>
            <a:solidFill>
              <a:schemeClr val="accent4"/>
            </a:solidFill>
            <a:ln>
              <a:noFill/>
            </a:ln>
            <a:effectLst/>
          </c:spPr>
          <c:invertIfNegative val="0"/>
          <c:cat>
            <c:multiLvlStrRef>
              <c:f>'25'!$B$5:$C$10</c:f>
              <c:multiLvlStrCache>
                <c:ptCount val="6"/>
                <c:lvl>
                  <c:pt idx="0">
                    <c:v>2019</c:v>
                  </c:pt>
                  <c:pt idx="1">
                    <c:v>2023</c:v>
                  </c:pt>
                  <c:pt idx="2">
                    <c:v>2030</c:v>
                  </c:pt>
                  <c:pt idx="3">
                    <c:v>2035</c:v>
                  </c:pt>
                  <c:pt idx="4">
                    <c:v>2040</c:v>
                  </c:pt>
                  <c:pt idx="5">
                    <c:v>2050</c:v>
                  </c:pt>
                </c:lvl>
                <c:lvl>
                  <c:pt idx="0">
                    <c:v>Ref.</c:v>
                  </c:pt>
                  <c:pt idx="2">
                    <c:v>NT</c:v>
                  </c:pt>
                </c:lvl>
              </c:multiLvlStrCache>
            </c:multiLvlStrRef>
          </c:cat>
          <c:val>
            <c:numRef>
              <c:f>'25'!$G$5:$G$10</c:f>
              <c:numCache>
                <c:formatCode>General</c:formatCode>
                <c:ptCount val="6"/>
                <c:pt idx="0">
                  <c:v>290.6751158694442</c:v>
                </c:pt>
                <c:pt idx="1">
                  <c:v>180.68936707</c:v>
                </c:pt>
                <c:pt idx="2">
                  <c:v>291.0608037295035</c:v>
                </c:pt>
                <c:pt idx="3">
                  <c:v>267.83835579265178</c:v>
                </c:pt>
                <c:pt idx="4">
                  <c:v>280.44420020895762</c:v>
                </c:pt>
                <c:pt idx="5">
                  <c:v>254.67388039484629</c:v>
                </c:pt>
              </c:numCache>
            </c:numRef>
          </c:val>
          <c:extLst>
            <c:ext xmlns:c16="http://schemas.microsoft.com/office/drawing/2014/chart" uri="{C3380CC4-5D6E-409C-BE32-E72D297353CC}">
              <c16:uniqueId val="{00000003-12C4-4398-A709-4A166151FD9F}"/>
            </c:ext>
          </c:extLst>
        </c:ser>
        <c:ser>
          <c:idx val="4"/>
          <c:order val="4"/>
          <c:tx>
            <c:strRef>
              <c:f>'25'!$H$4</c:f>
              <c:strCache>
                <c:ptCount val="1"/>
                <c:pt idx="0">
                  <c:v>Transport</c:v>
                </c:pt>
              </c:strCache>
            </c:strRef>
          </c:tx>
          <c:spPr>
            <a:solidFill>
              <a:schemeClr val="accent5"/>
            </a:solidFill>
            <a:ln>
              <a:noFill/>
            </a:ln>
            <a:effectLst/>
          </c:spPr>
          <c:invertIfNegative val="0"/>
          <c:cat>
            <c:multiLvlStrRef>
              <c:f>'25'!$B$5:$C$10</c:f>
              <c:multiLvlStrCache>
                <c:ptCount val="6"/>
                <c:lvl>
                  <c:pt idx="0">
                    <c:v>2019</c:v>
                  </c:pt>
                  <c:pt idx="1">
                    <c:v>2023</c:v>
                  </c:pt>
                  <c:pt idx="2">
                    <c:v>2030</c:v>
                  </c:pt>
                  <c:pt idx="3">
                    <c:v>2035</c:v>
                  </c:pt>
                  <c:pt idx="4">
                    <c:v>2040</c:v>
                  </c:pt>
                  <c:pt idx="5">
                    <c:v>2050</c:v>
                  </c:pt>
                </c:lvl>
                <c:lvl>
                  <c:pt idx="0">
                    <c:v>Ref.</c:v>
                  </c:pt>
                  <c:pt idx="2">
                    <c:v>NT</c:v>
                  </c:pt>
                </c:lvl>
              </c:multiLvlStrCache>
            </c:multiLvlStrRef>
          </c:cat>
          <c:val>
            <c:numRef>
              <c:f>'25'!$H$5:$H$10</c:f>
              <c:numCache>
                <c:formatCode>General</c:formatCode>
                <c:ptCount val="6"/>
                <c:pt idx="0">
                  <c:v>48.876012746666547</c:v>
                </c:pt>
                <c:pt idx="1">
                  <c:v>38.059593680000006</c:v>
                </c:pt>
                <c:pt idx="2">
                  <c:v>107.62768882586687</c:v>
                </c:pt>
                <c:pt idx="3">
                  <c:v>100.61238486941411</c:v>
                </c:pt>
                <c:pt idx="4">
                  <c:v>104.72922644677882</c:v>
                </c:pt>
                <c:pt idx="5">
                  <c:v>77.117198596780298</c:v>
                </c:pt>
              </c:numCache>
            </c:numRef>
          </c:val>
          <c:extLst>
            <c:ext xmlns:c16="http://schemas.microsoft.com/office/drawing/2014/chart" uri="{C3380CC4-5D6E-409C-BE32-E72D297353CC}">
              <c16:uniqueId val="{00000004-12C4-4398-A709-4A166151FD9F}"/>
            </c:ext>
          </c:extLst>
        </c:ser>
        <c:dLbls>
          <c:showLegendKey val="0"/>
          <c:showVal val="0"/>
          <c:showCatName val="0"/>
          <c:showSerName val="0"/>
          <c:showPercent val="0"/>
          <c:showBubbleSize val="0"/>
        </c:dLbls>
        <c:gapWidth val="150"/>
        <c:overlap val="100"/>
        <c:axId val="805466143"/>
        <c:axId val="805466623"/>
      </c:barChart>
      <c:catAx>
        <c:axId val="8054661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805466623"/>
        <c:crosses val="autoZero"/>
        <c:auto val="1"/>
        <c:lblAlgn val="ctr"/>
        <c:lblOffset val="100"/>
        <c:noMultiLvlLbl val="0"/>
      </c:catAx>
      <c:valAx>
        <c:axId val="80546662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TWh</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80546614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a:t>Methane demand per sector, Low/High economic variant, EU27</a:t>
            </a:r>
          </a:p>
        </c:rich>
      </c:tx>
      <c:layout>
        <c:manualLayout>
          <c:xMode val="edge"/>
          <c:yMode val="edge"/>
          <c:x val="0.13770357042902773"/>
          <c:y val="2.4483748169030053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'26'!$D$4</c:f>
              <c:strCache>
                <c:ptCount val="1"/>
                <c:pt idx="0">
                  <c:v>Agriculture</c:v>
                </c:pt>
              </c:strCache>
            </c:strRef>
          </c:tx>
          <c:spPr>
            <a:solidFill>
              <a:schemeClr val="accent1"/>
            </a:solidFill>
            <a:ln>
              <a:noFill/>
            </a:ln>
            <a:effectLst/>
          </c:spPr>
          <c:invertIfNegative val="0"/>
          <c:cat>
            <c:multiLvlStrRef>
              <c:f>'26'!$B$5:$C$10</c:f>
              <c:multiLvlStrCache>
                <c:ptCount val="6"/>
                <c:lvl>
                  <c:pt idx="0">
                    <c:v>LEV</c:v>
                  </c:pt>
                  <c:pt idx="1">
                    <c:v>NT</c:v>
                  </c:pt>
                  <c:pt idx="2">
                    <c:v>HEV</c:v>
                  </c:pt>
                  <c:pt idx="3">
                    <c:v>LEV</c:v>
                  </c:pt>
                  <c:pt idx="4">
                    <c:v>NT</c:v>
                  </c:pt>
                  <c:pt idx="5">
                    <c:v>HEV</c:v>
                  </c:pt>
                </c:lvl>
                <c:lvl>
                  <c:pt idx="0">
                    <c:v>2035</c:v>
                  </c:pt>
                  <c:pt idx="3">
                    <c:v>2040</c:v>
                  </c:pt>
                </c:lvl>
              </c:multiLvlStrCache>
            </c:multiLvlStrRef>
          </c:cat>
          <c:val>
            <c:numRef>
              <c:f>'26'!$D$5:$D$10</c:f>
              <c:numCache>
                <c:formatCode>_-* #,##0_-;\-* #,##0_-;_-* "-"??_-;_-@_-</c:formatCode>
                <c:ptCount val="6"/>
                <c:pt idx="0">
                  <c:v>42.755820658431148</c:v>
                </c:pt>
                <c:pt idx="1">
                  <c:v>42.596336442418234</c:v>
                </c:pt>
                <c:pt idx="2">
                  <c:v>42.886690031827492</c:v>
                </c:pt>
                <c:pt idx="3">
                  <c:v>44.086499729569823</c:v>
                </c:pt>
                <c:pt idx="4">
                  <c:v>44.066017423823162</c:v>
                </c:pt>
                <c:pt idx="5">
                  <c:v>44.118043843620335</c:v>
                </c:pt>
              </c:numCache>
            </c:numRef>
          </c:val>
          <c:extLst>
            <c:ext xmlns:c16="http://schemas.microsoft.com/office/drawing/2014/chart" uri="{C3380CC4-5D6E-409C-BE32-E72D297353CC}">
              <c16:uniqueId val="{00000000-2A92-49E8-A381-10758D036250}"/>
            </c:ext>
          </c:extLst>
        </c:ser>
        <c:ser>
          <c:idx val="1"/>
          <c:order val="1"/>
          <c:tx>
            <c:strRef>
              <c:f>'26'!$E$4</c:f>
              <c:strCache>
                <c:ptCount val="1"/>
                <c:pt idx="0">
                  <c:v>Built Environment</c:v>
                </c:pt>
              </c:strCache>
            </c:strRef>
          </c:tx>
          <c:spPr>
            <a:solidFill>
              <a:schemeClr val="accent2"/>
            </a:solidFill>
            <a:ln>
              <a:noFill/>
            </a:ln>
            <a:effectLst/>
          </c:spPr>
          <c:invertIfNegative val="0"/>
          <c:cat>
            <c:multiLvlStrRef>
              <c:f>'26'!$B$5:$C$10</c:f>
              <c:multiLvlStrCache>
                <c:ptCount val="6"/>
                <c:lvl>
                  <c:pt idx="0">
                    <c:v>LEV</c:v>
                  </c:pt>
                  <c:pt idx="1">
                    <c:v>NT</c:v>
                  </c:pt>
                  <c:pt idx="2">
                    <c:v>HEV</c:v>
                  </c:pt>
                  <c:pt idx="3">
                    <c:v>LEV</c:v>
                  </c:pt>
                  <c:pt idx="4">
                    <c:v>NT</c:v>
                  </c:pt>
                  <c:pt idx="5">
                    <c:v>HEV</c:v>
                  </c:pt>
                </c:lvl>
                <c:lvl>
                  <c:pt idx="0">
                    <c:v>2035</c:v>
                  </c:pt>
                  <c:pt idx="3">
                    <c:v>2040</c:v>
                  </c:pt>
                </c:lvl>
              </c:multiLvlStrCache>
            </c:multiLvlStrRef>
          </c:cat>
          <c:val>
            <c:numRef>
              <c:f>'26'!$E$5:$E$10</c:f>
              <c:numCache>
                <c:formatCode>_-* #,##0_-;\-* #,##0_-;_-* "-"??_-;_-@_-</c:formatCode>
                <c:ptCount val="6"/>
                <c:pt idx="0">
                  <c:v>944.74958227333263</c:v>
                </c:pt>
                <c:pt idx="1">
                  <c:v>844.53022484427845</c:v>
                </c:pt>
                <c:pt idx="2">
                  <c:v>768.39278017778827</c:v>
                </c:pt>
                <c:pt idx="3">
                  <c:v>727.83358932580325</c:v>
                </c:pt>
                <c:pt idx="4">
                  <c:v>621.9534190665712</c:v>
                </c:pt>
                <c:pt idx="5">
                  <c:v>527.06868432091858</c:v>
                </c:pt>
              </c:numCache>
            </c:numRef>
          </c:val>
          <c:extLst>
            <c:ext xmlns:c16="http://schemas.microsoft.com/office/drawing/2014/chart" uri="{C3380CC4-5D6E-409C-BE32-E72D297353CC}">
              <c16:uniqueId val="{00000001-2A92-49E8-A381-10758D036250}"/>
            </c:ext>
          </c:extLst>
        </c:ser>
        <c:ser>
          <c:idx val="2"/>
          <c:order val="2"/>
          <c:tx>
            <c:strRef>
              <c:f>'26'!$F$4</c:f>
              <c:strCache>
                <c:ptCount val="1"/>
                <c:pt idx="0">
                  <c:v>Industry</c:v>
                </c:pt>
              </c:strCache>
            </c:strRef>
          </c:tx>
          <c:spPr>
            <a:solidFill>
              <a:schemeClr val="accent3"/>
            </a:solidFill>
            <a:ln>
              <a:noFill/>
            </a:ln>
            <a:effectLst/>
          </c:spPr>
          <c:invertIfNegative val="0"/>
          <c:cat>
            <c:multiLvlStrRef>
              <c:f>'26'!$B$5:$C$10</c:f>
              <c:multiLvlStrCache>
                <c:ptCount val="6"/>
                <c:lvl>
                  <c:pt idx="0">
                    <c:v>LEV</c:v>
                  </c:pt>
                  <c:pt idx="1">
                    <c:v>NT</c:v>
                  </c:pt>
                  <c:pt idx="2">
                    <c:v>HEV</c:v>
                  </c:pt>
                  <c:pt idx="3">
                    <c:v>LEV</c:v>
                  </c:pt>
                  <c:pt idx="4">
                    <c:v>NT</c:v>
                  </c:pt>
                  <c:pt idx="5">
                    <c:v>HEV</c:v>
                  </c:pt>
                </c:lvl>
                <c:lvl>
                  <c:pt idx="0">
                    <c:v>2035</c:v>
                  </c:pt>
                  <c:pt idx="3">
                    <c:v>2040</c:v>
                  </c:pt>
                </c:lvl>
              </c:multiLvlStrCache>
            </c:multiLvlStrRef>
          </c:cat>
          <c:val>
            <c:numRef>
              <c:f>'26'!$F$5:$F$10</c:f>
              <c:numCache>
                <c:formatCode>_-* #,##0_-;\-* #,##0_-;_-* "-"??_-;_-@_-</c:formatCode>
                <c:ptCount val="6"/>
                <c:pt idx="0">
                  <c:v>634.03003523245195</c:v>
                </c:pt>
                <c:pt idx="1">
                  <c:v>635.12024149282274</c:v>
                </c:pt>
                <c:pt idx="2">
                  <c:v>627.56546801294826</c:v>
                </c:pt>
                <c:pt idx="3">
                  <c:v>536.66042601506979</c:v>
                </c:pt>
                <c:pt idx="4">
                  <c:v>508.54877584673176</c:v>
                </c:pt>
                <c:pt idx="5">
                  <c:v>470.05007024344377</c:v>
                </c:pt>
              </c:numCache>
            </c:numRef>
          </c:val>
          <c:extLst>
            <c:ext xmlns:c16="http://schemas.microsoft.com/office/drawing/2014/chart" uri="{C3380CC4-5D6E-409C-BE32-E72D297353CC}">
              <c16:uniqueId val="{00000002-2A92-49E8-A381-10758D036250}"/>
            </c:ext>
          </c:extLst>
        </c:ser>
        <c:ser>
          <c:idx val="3"/>
          <c:order val="3"/>
          <c:tx>
            <c:strRef>
              <c:f>'26'!$G$4</c:f>
              <c:strCache>
                <c:ptCount val="1"/>
                <c:pt idx="0">
                  <c:v>Others (not included in FEC target)</c:v>
                </c:pt>
              </c:strCache>
            </c:strRef>
          </c:tx>
          <c:spPr>
            <a:solidFill>
              <a:schemeClr val="accent4"/>
            </a:solidFill>
            <a:ln>
              <a:noFill/>
            </a:ln>
            <a:effectLst/>
          </c:spPr>
          <c:invertIfNegative val="0"/>
          <c:cat>
            <c:multiLvlStrRef>
              <c:f>'26'!$B$5:$C$10</c:f>
              <c:multiLvlStrCache>
                <c:ptCount val="6"/>
                <c:lvl>
                  <c:pt idx="0">
                    <c:v>LEV</c:v>
                  </c:pt>
                  <c:pt idx="1">
                    <c:v>NT</c:v>
                  </c:pt>
                  <c:pt idx="2">
                    <c:v>HEV</c:v>
                  </c:pt>
                  <c:pt idx="3">
                    <c:v>LEV</c:v>
                  </c:pt>
                  <c:pt idx="4">
                    <c:v>NT</c:v>
                  </c:pt>
                  <c:pt idx="5">
                    <c:v>HEV</c:v>
                  </c:pt>
                </c:lvl>
                <c:lvl>
                  <c:pt idx="0">
                    <c:v>2035</c:v>
                  </c:pt>
                  <c:pt idx="3">
                    <c:v>2040</c:v>
                  </c:pt>
                </c:lvl>
              </c:multiLvlStrCache>
            </c:multiLvlStrRef>
          </c:cat>
          <c:val>
            <c:numRef>
              <c:f>'26'!$G$5:$G$10</c:f>
              <c:numCache>
                <c:formatCode>_-* #,##0_-;\-* #,##0_-;_-* "-"??_-;_-@_-</c:formatCode>
                <c:ptCount val="6"/>
                <c:pt idx="0">
                  <c:v>266.96206270431759</c:v>
                </c:pt>
                <c:pt idx="1">
                  <c:v>267.83835579265178</c:v>
                </c:pt>
                <c:pt idx="2">
                  <c:v>268.88793955322666</c:v>
                </c:pt>
                <c:pt idx="3">
                  <c:v>277.16752088374972</c:v>
                </c:pt>
                <c:pt idx="4">
                  <c:v>280.44420020895762</c:v>
                </c:pt>
                <c:pt idx="5">
                  <c:v>284.15202385451573</c:v>
                </c:pt>
              </c:numCache>
            </c:numRef>
          </c:val>
          <c:extLst>
            <c:ext xmlns:c16="http://schemas.microsoft.com/office/drawing/2014/chart" uri="{C3380CC4-5D6E-409C-BE32-E72D297353CC}">
              <c16:uniqueId val="{00000003-2A92-49E8-A381-10758D036250}"/>
            </c:ext>
          </c:extLst>
        </c:ser>
        <c:ser>
          <c:idx val="4"/>
          <c:order val="4"/>
          <c:tx>
            <c:strRef>
              <c:f>'26'!$H$4</c:f>
              <c:strCache>
                <c:ptCount val="1"/>
                <c:pt idx="0">
                  <c:v>Transport</c:v>
                </c:pt>
              </c:strCache>
            </c:strRef>
          </c:tx>
          <c:spPr>
            <a:solidFill>
              <a:schemeClr val="accent5"/>
            </a:solidFill>
            <a:ln>
              <a:noFill/>
            </a:ln>
            <a:effectLst/>
          </c:spPr>
          <c:invertIfNegative val="0"/>
          <c:cat>
            <c:multiLvlStrRef>
              <c:f>'26'!$B$5:$C$10</c:f>
              <c:multiLvlStrCache>
                <c:ptCount val="6"/>
                <c:lvl>
                  <c:pt idx="0">
                    <c:v>LEV</c:v>
                  </c:pt>
                  <c:pt idx="1">
                    <c:v>NT</c:v>
                  </c:pt>
                  <c:pt idx="2">
                    <c:v>HEV</c:v>
                  </c:pt>
                  <c:pt idx="3">
                    <c:v>LEV</c:v>
                  </c:pt>
                  <c:pt idx="4">
                    <c:v>NT</c:v>
                  </c:pt>
                  <c:pt idx="5">
                    <c:v>HEV</c:v>
                  </c:pt>
                </c:lvl>
                <c:lvl>
                  <c:pt idx="0">
                    <c:v>2035</c:v>
                  </c:pt>
                  <c:pt idx="3">
                    <c:v>2040</c:v>
                  </c:pt>
                </c:lvl>
              </c:multiLvlStrCache>
            </c:multiLvlStrRef>
          </c:cat>
          <c:val>
            <c:numRef>
              <c:f>'26'!$H$5:$H$10</c:f>
              <c:numCache>
                <c:formatCode>_-* #,##0_-;\-* #,##0_-;_-* "-"??_-;_-@_-</c:formatCode>
                <c:ptCount val="6"/>
                <c:pt idx="0">
                  <c:v>100.87326924838797</c:v>
                </c:pt>
                <c:pt idx="1">
                  <c:v>100.61238486941411</c:v>
                </c:pt>
                <c:pt idx="2">
                  <c:v>100.34465866326362</c:v>
                </c:pt>
                <c:pt idx="3">
                  <c:v>104.49108248050828</c:v>
                </c:pt>
                <c:pt idx="4">
                  <c:v>104.72922644677882</c:v>
                </c:pt>
                <c:pt idx="5">
                  <c:v>103.0974359873948</c:v>
                </c:pt>
              </c:numCache>
            </c:numRef>
          </c:val>
          <c:extLst>
            <c:ext xmlns:c16="http://schemas.microsoft.com/office/drawing/2014/chart" uri="{C3380CC4-5D6E-409C-BE32-E72D297353CC}">
              <c16:uniqueId val="{00000004-2A92-49E8-A381-10758D036250}"/>
            </c:ext>
          </c:extLst>
        </c:ser>
        <c:dLbls>
          <c:showLegendKey val="0"/>
          <c:showVal val="0"/>
          <c:showCatName val="0"/>
          <c:showSerName val="0"/>
          <c:showPercent val="0"/>
          <c:showBubbleSize val="0"/>
        </c:dLbls>
        <c:gapWidth val="150"/>
        <c:overlap val="100"/>
        <c:axId val="259743631"/>
        <c:axId val="259760431"/>
      </c:barChart>
      <c:catAx>
        <c:axId val="2597436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259760431"/>
        <c:crosses val="autoZero"/>
        <c:auto val="1"/>
        <c:lblAlgn val="ctr"/>
        <c:lblOffset val="100"/>
        <c:noMultiLvlLbl val="0"/>
      </c:catAx>
      <c:valAx>
        <c:axId val="25976043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TWh</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2597436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a:t>Final hydrogen demand per sector, EU27</a:t>
            </a:r>
          </a:p>
        </c:rich>
      </c:tx>
      <c:layout>
        <c:manualLayout>
          <c:xMode val="edge"/>
          <c:yMode val="edge"/>
          <c:x val="0.23265473862998431"/>
          <c:y val="2.5519249830970672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'27'!$D$4</c:f>
              <c:strCache>
                <c:ptCount val="1"/>
                <c:pt idx="0">
                  <c:v>Agriculture</c:v>
                </c:pt>
              </c:strCache>
            </c:strRef>
          </c:tx>
          <c:spPr>
            <a:solidFill>
              <a:schemeClr val="accent1"/>
            </a:solidFill>
            <a:ln>
              <a:noFill/>
            </a:ln>
            <a:effectLst/>
          </c:spPr>
          <c:invertIfNegative val="0"/>
          <c:cat>
            <c:multiLvlStrRef>
              <c:f>'27'!$B$5:$C$10</c:f>
              <c:multiLvlStrCache>
                <c:ptCount val="6"/>
                <c:lvl>
                  <c:pt idx="0">
                    <c:v>2019</c:v>
                  </c:pt>
                  <c:pt idx="1">
                    <c:v>2023</c:v>
                  </c:pt>
                  <c:pt idx="2">
                    <c:v>2030</c:v>
                  </c:pt>
                  <c:pt idx="3">
                    <c:v>2035</c:v>
                  </c:pt>
                  <c:pt idx="4">
                    <c:v>2040</c:v>
                  </c:pt>
                  <c:pt idx="5">
                    <c:v>2050</c:v>
                  </c:pt>
                </c:lvl>
                <c:lvl>
                  <c:pt idx="0">
                    <c:v>Ref.</c:v>
                  </c:pt>
                  <c:pt idx="2">
                    <c:v>NT</c:v>
                  </c:pt>
                </c:lvl>
              </c:multiLvlStrCache>
            </c:multiLvlStrRef>
          </c:cat>
          <c:val>
            <c:numRef>
              <c:f>'27'!$D$5:$D$10</c:f>
              <c:numCache>
                <c:formatCode>0_ ;\-0\ </c:formatCode>
                <c:ptCount val="6"/>
                <c:pt idx="0">
                  <c:v>0</c:v>
                </c:pt>
                <c:pt idx="1">
                  <c:v>0</c:v>
                </c:pt>
                <c:pt idx="2">
                  <c:v>0</c:v>
                </c:pt>
                <c:pt idx="3">
                  <c:v>5.4547775669521868E-2</c:v>
                </c:pt>
                <c:pt idx="4">
                  <c:v>7.8272683470998139E-2</c:v>
                </c:pt>
                <c:pt idx="5">
                  <c:v>1.0413564937136603</c:v>
                </c:pt>
              </c:numCache>
            </c:numRef>
          </c:val>
          <c:extLst>
            <c:ext xmlns:c16="http://schemas.microsoft.com/office/drawing/2014/chart" uri="{C3380CC4-5D6E-409C-BE32-E72D297353CC}">
              <c16:uniqueId val="{00000000-C02F-47EE-AD3B-AB065AC70DE0}"/>
            </c:ext>
          </c:extLst>
        </c:ser>
        <c:ser>
          <c:idx val="1"/>
          <c:order val="1"/>
          <c:tx>
            <c:strRef>
              <c:f>'27'!$E$4</c:f>
              <c:strCache>
                <c:ptCount val="1"/>
                <c:pt idx="0">
                  <c:v>Built Environment</c:v>
                </c:pt>
              </c:strCache>
            </c:strRef>
          </c:tx>
          <c:spPr>
            <a:solidFill>
              <a:schemeClr val="accent2"/>
            </a:solidFill>
            <a:ln>
              <a:noFill/>
            </a:ln>
            <a:effectLst/>
          </c:spPr>
          <c:invertIfNegative val="0"/>
          <c:cat>
            <c:multiLvlStrRef>
              <c:f>'27'!$B$5:$C$10</c:f>
              <c:multiLvlStrCache>
                <c:ptCount val="6"/>
                <c:lvl>
                  <c:pt idx="0">
                    <c:v>2019</c:v>
                  </c:pt>
                  <c:pt idx="1">
                    <c:v>2023</c:v>
                  </c:pt>
                  <c:pt idx="2">
                    <c:v>2030</c:v>
                  </c:pt>
                  <c:pt idx="3">
                    <c:v>2035</c:v>
                  </c:pt>
                  <c:pt idx="4">
                    <c:v>2040</c:v>
                  </c:pt>
                  <c:pt idx="5">
                    <c:v>2050</c:v>
                  </c:pt>
                </c:lvl>
                <c:lvl>
                  <c:pt idx="0">
                    <c:v>Ref.</c:v>
                  </c:pt>
                  <c:pt idx="2">
                    <c:v>NT</c:v>
                  </c:pt>
                </c:lvl>
              </c:multiLvlStrCache>
            </c:multiLvlStrRef>
          </c:cat>
          <c:val>
            <c:numRef>
              <c:f>'27'!$E$5:$E$10</c:f>
              <c:numCache>
                <c:formatCode>0_ ;\-0\ </c:formatCode>
                <c:ptCount val="6"/>
                <c:pt idx="0">
                  <c:v>0</c:v>
                </c:pt>
                <c:pt idx="1">
                  <c:v>0</c:v>
                </c:pt>
                <c:pt idx="2">
                  <c:v>9.2345811658643857</c:v>
                </c:pt>
                <c:pt idx="3">
                  <c:v>27.829311319903731</c:v>
                </c:pt>
                <c:pt idx="4">
                  <c:v>39.463140347876802</c:v>
                </c:pt>
                <c:pt idx="5">
                  <c:v>55.138542606475049</c:v>
                </c:pt>
              </c:numCache>
            </c:numRef>
          </c:val>
          <c:extLst>
            <c:ext xmlns:c16="http://schemas.microsoft.com/office/drawing/2014/chart" uri="{C3380CC4-5D6E-409C-BE32-E72D297353CC}">
              <c16:uniqueId val="{00000001-C02F-47EE-AD3B-AB065AC70DE0}"/>
            </c:ext>
          </c:extLst>
        </c:ser>
        <c:ser>
          <c:idx val="2"/>
          <c:order val="2"/>
          <c:tx>
            <c:strRef>
              <c:f>'27'!$F$4</c:f>
              <c:strCache>
                <c:ptCount val="1"/>
                <c:pt idx="0">
                  <c:v>Industry</c:v>
                </c:pt>
              </c:strCache>
            </c:strRef>
          </c:tx>
          <c:spPr>
            <a:solidFill>
              <a:schemeClr val="accent3"/>
            </a:solidFill>
            <a:ln>
              <a:noFill/>
            </a:ln>
            <a:effectLst/>
          </c:spPr>
          <c:invertIfNegative val="0"/>
          <c:cat>
            <c:multiLvlStrRef>
              <c:f>'27'!$B$5:$C$10</c:f>
              <c:multiLvlStrCache>
                <c:ptCount val="6"/>
                <c:lvl>
                  <c:pt idx="0">
                    <c:v>2019</c:v>
                  </c:pt>
                  <c:pt idx="1">
                    <c:v>2023</c:v>
                  </c:pt>
                  <c:pt idx="2">
                    <c:v>2030</c:v>
                  </c:pt>
                  <c:pt idx="3">
                    <c:v>2035</c:v>
                  </c:pt>
                  <c:pt idx="4">
                    <c:v>2040</c:v>
                  </c:pt>
                  <c:pt idx="5">
                    <c:v>2050</c:v>
                  </c:pt>
                </c:lvl>
                <c:lvl>
                  <c:pt idx="0">
                    <c:v>Ref.</c:v>
                  </c:pt>
                  <c:pt idx="2">
                    <c:v>NT</c:v>
                  </c:pt>
                </c:lvl>
              </c:multiLvlStrCache>
            </c:multiLvlStrRef>
          </c:cat>
          <c:val>
            <c:numRef>
              <c:f>'27'!$F$5:$F$10</c:f>
              <c:numCache>
                <c:formatCode>0_ ;\-0\ </c:formatCode>
                <c:ptCount val="6"/>
                <c:pt idx="0">
                  <c:v>0</c:v>
                </c:pt>
                <c:pt idx="1">
                  <c:v>0</c:v>
                </c:pt>
                <c:pt idx="2">
                  <c:v>57.646994312506635</c:v>
                </c:pt>
                <c:pt idx="3">
                  <c:v>157.85500588129466</c:v>
                </c:pt>
                <c:pt idx="4">
                  <c:v>275.35218823338784</c:v>
                </c:pt>
                <c:pt idx="5">
                  <c:v>407.41210179694627</c:v>
                </c:pt>
              </c:numCache>
            </c:numRef>
          </c:val>
          <c:extLst>
            <c:ext xmlns:c16="http://schemas.microsoft.com/office/drawing/2014/chart" uri="{C3380CC4-5D6E-409C-BE32-E72D297353CC}">
              <c16:uniqueId val="{00000002-C02F-47EE-AD3B-AB065AC70DE0}"/>
            </c:ext>
          </c:extLst>
        </c:ser>
        <c:ser>
          <c:idx val="3"/>
          <c:order val="3"/>
          <c:tx>
            <c:strRef>
              <c:f>'27'!$G$4</c:f>
              <c:strCache>
                <c:ptCount val="1"/>
                <c:pt idx="0">
                  <c:v>Others (not included in FEC target)</c:v>
                </c:pt>
              </c:strCache>
            </c:strRef>
          </c:tx>
          <c:spPr>
            <a:solidFill>
              <a:schemeClr val="accent4"/>
            </a:solidFill>
            <a:ln>
              <a:noFill/>
            </a:ln>
            <a:effectLst/>
          </c:spPr>
          <c:invertIfNegative val="0"/>
          <c:cat>
            <c:multiLvlStrRef>
              <c:f>'27'!$B$5:$C$10</c:f>
              <c:multiLvlStrCache>
                <c:ptCount val="6"/>
                <c:lvl>
                  <c:pt idx="0">
                    <c:v>2019</c:v>
                  </c:pt>
                  <c:pt idx="1">
                    <c:v>2023</c:v>
                  </c:pt>
                  <c:pt idx="2">
                    <c:v>2030</c:v>
                  </c:pt>
                  <c:pt idx="3">
                    <c:v>2035</c:v>
                  </c:pt>
                  <c:pt idx="4">
                    <c:v>2040</c:v>
                  </c:pt>
                  <c:pt idx="5">
                    <c:v>2050</c:v>
                  </c:pt>
                </c:lvl>
                <c:lvl>
                  <c:pt idx="0">
                    <c:v>Ref.</c:v>
                  </c:pt>
                  <c:pt idx="2">
                    <c:v>NT</c:v>
                  </c:pt>
                </c:lvl>
              </c:multiLvlStrCache>
            </c:multiLvlStrRef>
          </c:cat>
          <c:val>
            <c:numRef>
              <c:f>'27'!$G$5:$G$10</c:f>
              <c:numCache>
                <c:formatCode>0_ ;\-0\ </c:formatCode>
                <c:ptCount val="6"/>
                <c:pt idx="0">
                  <c:v>0</c:v>
                </c:pt>
                <c:pt idx="1">
                  <c:v>0</c:v>
                </c:pt>
                <c:pt idx="2">
                  <c:v>112.89696534068713</c:v>
                </c:pt>
                <c:pt idx="3">
                  <c:v>202.51084363291142</c:v>
                </c:pt>
                <c:pt idx="4">
                  <c:v>286.92636532616962</c:v>
                </c:pt>
                <c:pt idx="5">
                  <c:v>438.07016964986269</c:v>
                </c:pt>
              </c:numCache>
            </c:numRef>
          </c:val>
          <c:extLst>
            <c:ext xmlns:c16="http://schemas.microsoft.com/office/drawing/2014/chart" uri="{C3380CC4-5D6E-409C-BE32-E72D297353CC}">
              <c16:uniqueId val="{00000003-C02F-47EE-AD3B-AB065AC70DE0}"/>
            </c:ext>
          </c:extLst>
        </c:ser>
        <c:ser>
          <c:idx val="4"/>
          <c:order val="4"/>
          <c:tx>
            <c:strRef>
              <c:f>'27'!$H$4</c:f>
              <c:strCache>
                <c:ptCount val="1"/>
                <c:pt idx="0">
                  <c:v>Transport</c:v>
                </c:pt>
              </c:strCache>
            </c:strRef>
          </c:tx>
          <c:spPr>
            <a:solidFill>
              <a:schemeClr val="accent5"/>
            </a:solidFill>
            <a:ln>
              <a:noFill/>
            </a:ln>
            <a:effectLst/>
          </c:spPr>
          <c:invertIfNegative val="0"/>
          <c:cat>
            <c:multiLvlStrRef>
              <c:f>'27'!$B$5:$C$10</c:f>
              <c:multiLvlStrCache>
                <c:ptCount val="6"/>
                <c:lvl>
                  <c:pt idx="0">
                    <c:v>2019</c:v>
                  </c:pt>
                  <c:pt idx="1">
                    <c:v>2023</c:v>
                  </c:pt>
                  <c:pt idx="2">
                    <c:v>2030</c:v>
                  </c:pt>
                  <c:pt idx="3">
                    <c:v>2035</c:v>
                  </c:pt>
                  <c:pt idx="4">
                    <c:v>2040</c:v>
                  </c:pt>
                  <c:pt idx="5">
                    <c:v>2050</c:v>
                  </c:pt>
                </c:lvl>
                <c:lvl>
                  <c:pt idx="0">
                    <c:v>Ref.</c:v>
                  </c:pt>
                  <c:pt idx="2">
                    <c:v>NT</c:v>
                  </c:pt>
                </c:lvl>
              </c:multiLvlStrCache>
            </c:multiLvlStrRef>
          </c:cat>
          <c:val>
            <c:numRef>
              <c:f>'27'!$H$5:$H$10</c:f>
              <c:numCache>
                <c:formatCode>0_ ;\-0\ </c:formatCode>
                <c:ptCount val="6"/>
                <c:pt idx="0">
                  <c:v>0</c:v>
                </c:pt>
                <c:pt idx="1">
                  <c:v>0</c:v>
                </c:pt>
                <c:pt idx="2">
                  <c:v>31.661699526336974</c:v>
                </c:pt>
                <c:pt idx="3">
                  <c:v>67.266213552905811</c:v>
                </c:pt>
                <c:pt idx="4">
                  <c:v>98.09700492536939</c:v>
                </c:pt>
                <c:pt idx="5">
                  <c:v>170.3574378915221</c:v>
                </c:pt>
              </c:numCache>
            </c:numRef>
          </c:val>
          <c:extLst>
            <c:ext xmlns:c16="http://schemas.microsoft.com/office/drawing/2014/chart" uri="{C3380CC4-5D6E-409C-BE32-E72D297353CC}">
              <c16:uniqueId val="{00000004-C02F-47EE-AD3B-AB065AC70DE0}"/>
            </c:ext>
          </c:extLst>
        </c:ser>
        <c:dLbls>
          <c:showLegendKey val="0"/>
          <c:showVal val="0"/>
          <c:showCatName val="0"/>
          <c:showSerName val="0"/>
          <c:showPercent val="0"/>
          <c:showBubbleSize val="0"/>
        </c:dLbls>
        <c:gapWidth val="150"/>
        <c:overlap val="100"/>
        <c:axId val="1541306319"/>
        <c:axId val="1541312559"/>
      </c:barChart>
      <c:catAx>
        <c:axId val="15413063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1541312559"/>
        <c:crosses val="autoZero"/>
        <c:auto val="1"/>
        <c:lblAlgn val="ctr"/>
        <c:lblOffset val="100"/>
        <c:noMultiLvlLbl val="0"/>
      </c:catAx>
      <c:valAx>
        <c:axId val="154131255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TWh</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_ ;\-0\ "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15413063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a:t>Final hydrogen demand per sector, Low/High economic variant, EU27</a:t>
            </a:r>
          </a:p>
        </c:rich>
      </c:tx>
      <c:layout>
        <c:manualLayout>
          <c:xMode val="edge"/>
          <c:yMode val="edge"/>
          <c:x val="0.11989907234658395"/>
          <c:y val="2.308949603911219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'28'!$D$4</c:f>
              <c:strCache>
                <c:ptCount val="1"/>
                <c:pt idx="0">
                  <c:v>Agriculture</c:v>
                </c:pt>
              </c:strCache>
            </c:strRef>
          </c:tx>
          <c:spPr>
            <a:solidFill>
              <a:schemeClr val="accent1"/>
            </a:solidFill>
            <a:ln>
              <a:noFill/>
            </a:ln>
            <a:effectLst/>
          </c:spPr>
          <c:invertIfNegative val="0"/>
          <c:cat>
            <c:multiLvlStrRef>
              <c:f>'28'!$B$5:$C$10</c:f>
              <c:multiLvlStrCache>
                <c:ptCount val="6"/>
                <c:lvl>
                  <c:pt idx="0">
                    <c:v>LEV</c:v>
                  </c:pt>
                  <c:pt idx="1">
                    <c:v>NT</c:v>
                  </c:pt>
                  <c:pt idx="2">
                    <c:v>HEV</c:v>
                  </c:pt>
                  <c:pt idx="3">
                    <c:v>LEV</c:v>
                  </c:pt>
                  <c:pt idx="4">
                    <c:v>NT</c:v>
                  </c:pt>
                  <c:pt idx="5">
                    <c:v>HEV</c:v>
                  </c:pt>
                </c:lvl>
                <c:lvl>
                  <c:pt idx="0">
                    <c:v>2035</c:v>
                  </c:pt>
                  <c:pt idx="3">
                    <c:v>2040</c:v>
                  </c:pt>
                </c:lvl>
              </c:multiLvlStrCache>
            </c:multiLvlStrRef>
          </c:cat>
          <c:val>
            <c:numRef>
              <c:f>'28'!$D$5:$D$10</c:f>
              <c:numCache>
                <c:formatCode>0_ ;\-0\ </c:formatCode>
                <c:ptCount val="6"/>
                <c:pt idx="0">
                  <c:v>5.4547775669521868E-2</c:v>
                </c:pt>
                <c:pt idx="1">
                  <c:v>5.4547775669521868E-2</c:v>
                </c:pt>
                <c:pt idx="2">
                  <c:v>5.4547775669521868E-2</c:v>
                </c:pt>
                <c:pt idx="3">
                  <c:v>7.8272683470998139E-2</c:v>
                </c:pt>
                <c:pt idx="4">
                  <c:v>7.8272683470998139E-2</c:v>
                </c:pt>
                <c:pt idx="5">
                  <c:v>7.8272683470998139E-2</c:v>
                </c:pt>
              </c:numCache>
            </c:numRef>
          </c:val>
          <c:extLst>
            <c:ext xmlns:c16="http://schemas.microsoft.com/office/drawing/2014/chart" uri="{C3380CC4-5D6E-409C-BE32-E72D297353CC}">
              <c16:uniqueId val="{00000000-07C3-4833-A49D-515159972C44}"/>
            </c:ext>
          </c:extLst>
        </c:ser>
        <c:ser>
          <c:idx val="1"/>
          <c:order val="1"/>
          <c:tx>
            <c:strRef>
              <c:f>'28'!$E$4</c:f>
              <c:strCache>
                <c:ptCount val="1"/>
                <c:pt idx="0">
                  <c:v>Built Environment</c:v>
                </c:pt>
              </c:strCache>
            </c:strRef>
          </c:tx>
          <c:spPr>
            <a:solidFill>
              <a:schemeClr val="accent2"/>
            </a:solidFill>
            <a:ln>
              <a:noFill/>
            </a:ln>
            <a:effectLst/>
          </c:spPr>
          <c:invertIfNegative val="0"/>
          <c:cat>
            <c:multiLvlStrRef>
              <c:f>'28'!$B$5:$C$10</c:f>
              <c:multiLvlStrCache>
                <c:ptCount val="6"/>
                <c:lvl>
                  <c:pt idx="0">
                    <c:v>LEV</c:v>
                  </c:pt>
                  <c:pt idx="1">
                    <c:v>NT</c:v>
                  </c:pt>
                  <c:pt idx="2">
                    <c:v>HEV</c:v>
                  </c:pt>
                  <c:pt idx="3">
                    <c:v>LEV</c:v>
                  </c:pt>
                  <c:pt idx="4">
                    <c:v>NT</c:v>
                  </c:pt>
                  <c:pt idx="5">
                    <c:v>HEV</c:v>
                  </c:pt>
                </c:lvl>
                <c:lvl>
                  <c:pt idx="0">
                    <c:v>2035</c:v>
                  </c:pt>
                  <c:pt idx="3">
                    <c:v>2040</c:v>
                  </c:pt>
                </c:lvl>
              </c:multiLvlStrCache>
            </c:multiLvlStrRef>
          </c:cat>
          <c:val>
            <c:numRef>
              <c:f>'28'!$E$5:$E$10</c:f>
              <c:numCache>
                <c:formatCode>0_ ;\-0\ </c:formatCode>
                <c:ptCount val="6"/>
                <c:pt idx="0">
                  <c:v>25.856625400840748</c:v>
                </c:pt>
                <c:pt idx="1">
                  <c:v>27.829311319903731</c:v>
                </c:pt>
                <c:pt idx="2">
                  <c:v>26.847310324833622</c:v>
                </c:pt>
                <c:pt idx="3">
                  <c:v>37.335439124596441</c:v>
                </c:pt>
                <c:pt idx="4">
                  <c:v>39.463140347876802</c:v>
                </c:pt>
                <c:pt idx="5">
                  <c:v>41.584090055957134</c:v>
                </c:pt>
              </c:numCache>
            </c:numRef>
          </c:val>
          <c:extLst>
            <c:ext xmlns:c16="http://schemas.microsoft.com/office/drawing/2014/chart" uri="{C3380CC4-5D6E-409C-BE32-E72D297353CC}">
              <c16:uniqueId val="{00000001-07C3-4833-A49D-515159972C44}"/>
            </c:ext>
          </c:extLst>
        </c:ser>
        <c:ser>
          <c:idx val="2"/>
          <c:order val="2"/>
          <c:tx>
            <c:strRef>
              <c:f>'28'!$F$4</c:f>
              <c:strCache>
                <c:ptCount val="1"/>
                <c:pt idx="0">
                  <c:v>Industry</c:v>
                </c:pt>
              </c:strCache>
            </c:strRef>
          </c:tx>
          <c:spPr>
            <a:solidFill>
              <a:schemeClr val="accent3"/>
            </a:solidFill>
            <a:ln>
              <a:noFill/>
            </a:ln>
            <a:effectLst/>
          </c:spPr>
          <c:invertIfNegative val="0"/>
          <c:cat>
            <c:multiLvlStrRef>
              <c:f>'28'!$B$5:$C$10</c:f>
              <c:multiLvlStrCache>
                <c:ptCount val="6"/>
                <c:lvl>
                  <c:pt idx="0">
                    <c:v>LEV</c:v>
                  </c:pt>
                  <c:pt idx="1">
                    <c:v>NT</c:v>
                  </c:pt>
                  <c:pt idx="2">
                    <c:v>HEV</c:v>
                  </c:pt>
                  <c:pt idx="3">
                    <c:v>LEV</c:v>
                  </c:pt>
                  <c:pt idx="4">
                    <c:v>NT</c:v>
                  </c:pt>
                  <c:pt idx="5">
                    <c:v>HEV</c:v>
                  </c:pt>
                </c:lvl>
                <c:lvl>
                  <c:pt idx="0">
                    <c:v>2035</c:v>
                  </c:pt>
                  <c:pt idx="3">
                    <c:v>2040</c:v>
                  </c:pt>
                </c:lvl>
              </c:multiLvlStrCache>
            </c:multiLvlStrRef>
          </c:cat>
          <c:val>
            <c:numRef>
              <c:f>'28'!$F$5:$F$10</c:f>
              <c:numCache>
                <c:formatCode>0_ ;\-0\ </c:formatCode>
                <c:ptCount val="6"/>
                <c:pt idx="0">
                  <c:v>132.52409668977512</c:v>
                </c:pt>
                <c:pt idx="1">
                  <c:v>157.85500588129466</c:v>
                </c:pt>
                <c:pt idx="2">
                  <c:v>179.70222516754731</c:v>
                </c:pt>
                <c:pt idx="3">
                  <c:v>229.32281317431313</c:v>
                </c:pt>
                <c:pt idx="4">
                  <c:v>275.35218823338784</c:v>
                </c:pt>
                <c:pt idx="5">
                  <c:v>317.41108283102182</c:v>
                </c:pt>
              </c:numCache>
            </c:numRef>
          </c:val>
          <c:extLst>
            <c:ext xmlns:c16="http://schemas.microsoft.com/office/drawing/2014/chart" uri="{C3380CC4-5D6E-409C-BE32-E72D297353CC}">
              <c16:uniqueId val="{00000002-07C3-4833-A49D-515159972C44}"/>
            </c:ext>
          </c:extLst>
        </c:ser>
        <c:ser>
          <c:idx val="3"/>
          <c:order val="3"/>
          <c:tx>
            <c:strRef>
              <c:f>'28'!$G$4</c:f>
              <c:strCache>
                <c:ptCount val="1"/>
                <c:pt idx="0">
                  <c:v>Others (not included in FEC target)</c:v>
                </c:pt>
              </c:strCache>
            </c:strRef>
          </c:tx>
          <c:spPr>
            <a:solidFill>
              <a:schemeClr val="accent4"/>
            </a:solidFill>
            <a:ln>
              <a:noFill/>
            </a:ln>
            <a:effectLst/>
          </c:spPr>
          <c:invertIfNegative val="0"/>
          <c:cat>
            <c:multiLvlStrRef>
              <c:f>'28'!$B$5:$C$10</c:f>
              <c:multiLvlStrCache>
                <c:ptCount val="6"/>
                <c:lvl>
                  <c:pt idx="0">
                    <c:v>LEV</c:v>
                  </c:pt>
                  <c:pt idx="1">
                    <c:v>NT</c:v>
                  </c:pt>
                  <c:pt idx="2">
                    <c:v>HEV</c:v>
                  </c:pt>
                  <c:pt idx="3">
                    <c:v>LEV</c:v>
                  </c:pt>
                  <c:pt idx="4">
                    <c:v>NT</c:v>
                  </c:pt>
                  <c:pt idx="5">
                    <c:v>HEV</c:v>
                  </c:pt>
                </c:lvl>
                <c:lvl>
                  <c:pt idx="0">
                    <c:v>2035</c:v>
                  </c:pt>
                  <c:pt idx="3">
                    <c:v>2040</c:v>
                  </c:pt>
                </c:lvl>
              </c:multiLvlStrCache>
            </c:multiLvlStrRef>
          </c:cat>
          <c:val>
            <c:numRef>
              <c:f>'28'!$G$5:$G$10</c:f>
              <c:numCache>
                <c:formatCode>0_ ;\-0\ </c:formatCode>
                <c:ptCount val="6"/>
                <c:pt idx="0">
                  <c:v>192.05852786868289</c:v>
                </c:pt>
                <c:pt idx="1">
                  <c:v>202.51084363291142</c:v>
                </c:pt>
                <c:pt idx="2">
                  <c:v>212.27912257999549</c:v>
                </c:pt>
                <c:pt idx="3">
                  <c:v>270.2165734039815</c:v>
                </c:pt>
                <c:pt idx="4">
                  <c:v>286.92636532616962</c:v>
                </c:pt>
                <c:pt idx="5">
                  <c:v>302.13608001214169</c:v>
                </c:pt>
              </c:numCache>
            </c:numRef>
          </c:val>
          <c:extLst>
            <c:ext xmlns:c16="http://schemas.microsoft.com/office/drawing/2014/chart" uri="{C3380CC4-5D6E-409C-BE32-E72D297353CC}">
              <c16:uniqueId val="{00000003-07C3-4833-A49D-515159972C44}"/>
            </c:ext>
          </c:extLst>
        </c:ser>
        <c:ser>
          <c:idx val="4"/>
          <c:order val="4"/>
          <c:tx>
            <c:strRef>
              <c:f>'28'!$H$4</c:f>
              <c:strCache>
                <c:ptCount val="1"/>
                <c:pt idx="0">
                  <c:v>Transport</c:v>
                </c:pt>
              </c:strCache>
            </c:strRef>
          </c:tx>
          <c:spPr>
            <a:solidFill>
              <a:schemeClr val="accent5"/>
            </a:solidFill>
            <a:ln>
              <a:noFill/>
            </a:ln>
            <a:effectLst/>
          </c:spPr>
          <c:invertIfNegative val="0"/>
          <c:cat>
            <c:multiLvlStrRef>
              <c:f>'28'!$B$5:$C$10</c:f>
              <c:multiLvlStrCache>
                <c:ptCount val="6"/>
                <c:lvl>
                  <c:pt idx="0">
                    <c:v>LEV</c:v>
                  </c:pt>
                  <c:pt idx="1">
                    <c:v>NT</c:v>
                  </c:pt>
                  <c:pt idx="2">
                    <c:v>HEV</c:v>
                  </c:pt>
                  <c:pt idx="3">
                    <c:v>LEV</c:v>
                  </c:pt>
                  <c:pt idx="4">
                    <c:v>NT</c:v>
                  </c:pt>
                  <c:pt idx="5">
                    <c:v>HEV</c:v>
                  </c:pt>
                </c:lvl>
                <c:lvl>
                  <c:pt idx="0">
                    <c:v>2035</c:v>
                  </c:pt>
                  <c:pt idx="3">
                    <c:v>2040</c:v>
                  </c:pt>
                </c:lvl>
              </c:multiLvlStrCache>
            </c:multiLvlStrRef>
          </c:cat>
          <c:val>
            <c:numRef>
              <c:f>'28'!$H$5:$H$10</c:f>
              <c:numCache>
                <c:formatCode>0_ ;\-0\ </c:formatCode>
                <c:ptCount val="6"/>
                <c:pt idx="0">
                  <c:v>65.137286415178991</c:v>
                </c:pt>
                <c:pt idx="1">
                  <c:v>67.266213552905811</c:v>
                </c:pt>
                <c:pt idx="2">
                  <c:v>69.413048297193015</c:v>
                </c:pt>
                <c:pt idx="3">
                  <c:v>91.931897400638462</c:v>
                </c:pt>
                <c:pt idx="4">
                  <c:v>98.09700492536939</c:v>
                </c:pt>
                <c:pt idx="5">
                  <c:v>103.45476950377363</c:v>
                </c:pt>
              </c:numCache>
            </c:numRef>
          </c:val>
          <c:extLst>
            <c:ext xmlns:c16="http://schemas.microsoft.com/office/drawing/2014/chart" uri="{C3380CC4-5D6E-409C-BE32-E72D297353CC}">
              <c16:uniqueId val="{00000004-07C3-4833-A49D-515159972C44}"/>
            </c:ext>
          </c:extLst>
        </c:ser>
        <c:dLbls>
          <c:showLegendKey val="0"/>
          <c:showVal val="0"/>
          <c:showCatName val="0"/>
          <c:showSerName val="0"/>
          <c:showPercent val="0"/>
          <c:showBubbleSize val="0"/>
        </c:dLbls>
        <c:gapWidth val="150"/>
        <c:overlap val="100"/>
        <c:axId val="1208808047"/>
        <c:axId val="1208809007"/>
      </c:barChart>
      <c:catAx>
        <c:axId val="12088080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1208809007"/>
        <c:crosses val="autoZero"/>
        <c:auto val="1"/>
        <c:lblAlgn val="ctr"/>
        <c:lblOffset val="100"/>
        <c:noMultiLvlLbl val="0"/>
      </c:catAx>
      <c:valAx>
        <c:axId val="120880900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TWh</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_ ;\-0\ "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120880804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Biomass demand per sector, EU27</a:t>
            </a:r>
          </a:p>
        </c:rich>
      </c:tx>
      <c:layout>
        <c:manualLayout>
          <c:xMode val="edge"/>
          <c:yMode val="edge"/>
          <c:x val="0.29566588087365203"/>
          <c:y val="2.242580585833885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'29'!$D$4</c:f>
              <c:strCache>
                <c:ptCount val="1"/>
                <c:pt idx="0">
                  <c:v>Agriculture</c:v>
                </c:pt>
              </c:strCache>
            </c:strRef>
          </c:tx>
          <c:spPr>
            <a:solidFill>
              <a:schemeClr val="accent1"/>
            </a:solidFill>
            <a:ln>
              <a:noFill/>
            </a:ln>
            <a:effectLst/>
          </c:spPr>
          <c:invertIfNegative val="0"/>
          <c:cat>
            <c:multiLvlStrRef>
              <c:f>'29'!$E$2:$J$3</c:f>
              <c:multiLvlStrCache>
                <c:ptCount val="6"/>
                <c:lvl>
                  <c:pt idx="0">
                    <c:v>2019</c:v>
                  </c:pt>
                  <c:pt idx="1">
                    <c:v>2023</c:v>
                  </c:pt>
                  <c:pt idx="2">
                    <c:v>2030</c:v>
                  </c:pt>
                  <c:pt idx="3">
                    <c:v>2035</c:v>
                  </c:pt>
                  <c:pt idx="4">
                    <c:v>2040</c:v>
                  </c:pt>
                  <c:pt idx="5">
                    <c:v>2050</c:v>
                  </c:pt>
                </c:lvl>
                <c:lvl>
                  <c:pt idx="0">
                    <c:v>Ref.</c:v>
                  </c:pt>
                  <c:pt idx="2">
                    <c:v>NT</c:v>
                  </c:pt>
                </c:lvl>
              </c:multiLvlStrCache>
            </c:multiLvlStrRef>
          </c:cat>
          <c:val>
            <c:numRef>
              <c:f>'29'!$E$4:$J$4</c:f>
              <c:numCache>
                <c:formatCode>General</c:formatCode>
                <c:ptCount val="6"/>
                <c:pt idx="0">
                  <c:v>18.170000000000002</c:v>
                </c:pt>
                <c:pt idx="1">
                  <c:v>17.170000000000002</c:v>
                </c:pt>
                <c:pt idx="2">
                  <c:v>28.052</c:v>
                </c:pt>
                <c:pt idx="3">
                  <c:v>28.99</c:v>
                </c:pt>
                <c:pt idx="4">
                  <c:v>30.42</c:v>
                </c:pt>
                <c:pt idx="5">
                  <c:v>33.18</c:v>
                </c:pt>
              </c:numCache>
            </c:numRef>
          </c:val>
          <c:extLst>
            <c:ext xmlns:c16="http://schemas.microsoft.com/office/drawing/2014/chart" uri="{C3380CC4-5D6E-409C-BE32-E72D297353CC}">
              <c16:uniqueId val="{00000000-0FE0-49E7-BEDB-C30E0B7D43C6}"/>
            </c:ext>
          </c:extLst>
        </c:ser>
        <c:ser>
          <c:idx val="1"/>
          <c:order val="1"/>
          <c:tx>
            <c:strRef>
              <c:f>'29'!$D$5</c:f>
              <c:strCache>
                <c:ptCount val="1"/>
                <c:pt idx="0">
                  <c:v>Built environment</c:v>
                </c:pt>
              </c:strCache>
            </c:strRef>
          </c:tx>
          <c:spPr>
            <a:solidFill>
              <a:schemeClr val="accent2"/>
            </a:solidFill>
            <a:ln>
              <a:noFill/>
            </a:ln>
            <a:effectLst/>
          </c:spPr>
          <c:invertIfNegative val="0"/>
          <c:cat>
            <c:multiLvlStrRef>
              <c:f>'29'!$E$2:$J$3</c:f>
              <c:multiLvlStrCache>
                <c:ptCount val="6"/>
                <c:lvl>
                  <c:pt idx="0">
                    <c:v>2019</c:v>
                  </c:pt>
                  <c:pt idx="1">
                    <c:v>2023</c:v>
                  </c:pt>
                  <c:pt idx="2">
                    <c:v>2030</c:v>
                  </c:pt>
                  <c:pt idx="3">
                    <c:v>2035</c:v>
                  </c:pt>
                  <c:pt idx="4">
                    <c:v>2040</c:v>
                  </c:pt>
                  <c:pt idx="5">
                    <c:v>2050</c:v>
                  </c:pt>
                </c:lvl>
                <c:lvl>
                  <c:pt idx="0">
                    <c:v>Ref.</c:v>
                  </c:pt>
                  <c:pt idx="2">
                    <c:v>NT</c:v>
                  </c:pt>
                </c:lvl>
              </c:multiLvlStrCache>
            </c:multiLvlStrRef>
          </c:cat>
          <c:val>
            <c:numRef>
              <c:f>'29'!$E$5:$J$5</c:f>
              <c:numCache>
                <c:formatCode>General</c:formatCode>
                <c:ptCount val="6"/>
                <c:pt idx="0">
                  <c:v>533.47</c:v>
                </c:pt>
                <c:pt idx="1">
                  <c:v>494.96</c:v>
                </c:pt>
                <c:pt idx="2">
                  <c:v>491.1</c:v>
                </c:pt>
                <c:pt idx="3">
                  <c:v>443.27000000000004</c:v>
                </c:pt>
                <c:pt idx="4">
                  <c:v>409.94000000000005</c:v>
                </c:pt>
                <c:pt idx="5">
                  <c:v>303.65000000000003</c:v>
                </c:pt>
              </c:numCache>
            </c:numRef>
          </c:val>
          <c:extLst>
            <c:ext xmlns:c16="http://schemas.microsoft.com/office/drawing/2014/chart" uri="{C3380CC4-5D6E-409C-BE32-E72D297353CC}">
              <c16:uniqueId val="{00000001-0FE0-49E7-BEDB-C30E0B7D43C6}"/>
            </c:ext>
          </c:extLst>
        </c:ser>
        <c:ser>
          <c:idx val="2"/>
          <c:order val="2"/>
          <c:tx>
            <c:strRef>
              <c:f>'29'!$D$6</c:f>
              <c:strCache>
                <c:ptCount val="1"/>
                <c:pt idx="0">
                  <c:v>Industry</c:v>
                </c:pt>
              </c:strCache>
            </c:strRef>
          </c:tx>
          <c:spPr>
            <a:solidFill>
              <a:schemeClr val="accent3"/>
            </a:solidFill>
            <a:ln>
              <a:noFill/>
            </a:ln>
            <a:effectLst/>
          </c:spPr>
          <c:invertIfNegative val="0"/>
          <c:cat>
            <c:multiLvlStrRef>
              <c:f>'29'!$E$2:$J$3</c:f>
              <c:multiLvlStrCache>
                <c:ptCount val="6"/>
                <c:lvl>
                  <c:pt idx="0">
                    <c:v>2019</c:v>
                  </c:pt>
                  <c:pt idx="1">
                    <c:v>2023</c:v>
                  </c:pt>
                  <c:pt idx="2">
                    <c:v>2030</c:v>
                  </c:pt>
                  <c:pt idx="3">
                    <c:v>2035</c:v>
                  </c:pt>
                  <c:pt idx="4">
                    <c:v>2040</c:v>
                  </c:pt>
                  <c:pt idx="5">
                    <c:v>2050</c:v>
                  </c:pt>
                </c:lvl>
                <c:lvl>
                  <c:pt idx="0">
                    <c:v>Ref.</c:v>
                  </c:pt>
                  <c:pt idx="2">
                    <c:v>NT</c:v>
                  </c:pt>
                </c:lvl>
              </c:multiLvlStrCache>
            </c:multiLvlStrRef>
          </c:cat>
          <c:val>
            <c:numRef>
              <c:f>'29'!$E$6:$J$6</c:f>
              <c:numCache>
                <c:formatCode>General</c:formatCode>
                <c:ptCount val="6"/>
                <c:pt idx="0">
                  <c:v>245.14</c:v>
                </c:pt>
                <c:pt idx="1">
                  <c:v>257.48</c:v>
                </c:pt>
                <c:pt idx="2">
                  <c:v>260.62</c:v>
                </c:pt>
                <c:pt idx="3">
                  <c:v>233.28</c:v>
                </c:pt>
                <c:pt idx="4">
                  <c:v>236.85</c:v>
                </c:pt>
                <c:pt idx="5">
                  <c:v>257.98</c:v>
                </c:pt>
              </c:numCache>
            </c:numRef>
          </c:val>
          <c:extLst>
            <c:ext xmlns:c16="http://schemas.microsoft.com/office/drawing/2014/chart" uri="{C3380CC4-5D6E-409C-BE32-E72D297353CC}">
              <c16:uniqueId val="{00000002-0FE0-49E7-BEDB-C30E0B7D43C6}"/>
            </c:ext>
          </c:extLst>
        </c:ser>
        <c:ser>
          <c:idx val="4"/>
          <c:order val="4"/>
          <c:tx>
            <c:strRef>
              <c:f>'29'!$D$7</c:f>
              <c:strCache>
                <c:ptCount val="1"/>
                <c:pt idx="0">
                  <c:v>Other (non-FEC)</c:v>
                </c:pt>
              </c:strCache>
            </c:strRef>
          </c:tx>
          <c:spPr>
            <a:solidFill>
              <a:schemeClr val="accent5"/>
            </a:solidFill>
            <a:ln>
              <a:noFill/>
            </a:ln>
            <a:effectLst/>
          </c:spPr>
          <c:invertIfNegative val="0"/>
          <c:cat>
            <c:multiLvlStrRef>
              <c:f>'29'!$E$2:$J$3</c:f>
              <c:multiLvlStrCache>
                <c:ptCount val="6"/>
                <c:lvl>
                  <c:pt idx="0">
                    <c:v>2019</c:v>
                  </c:pt>
                  <c:pt idx="1">
                    <c:v>2023</c:v>
                  </c:pt>
                  <c:pt idx="2">
                    <c:v>2030</c:v>
                  </c:pt>
                  <c:pt idx="3">
                    <c:v>2035</c:v>
                  </c:pt>
                  <c:pt idx="4">
                    <c:v>2040</c:v>
                  </c:pt>
                  <c:pt idx="5">
                    <c:v>2050</c:v>
                  </c:pt>
                </c:lvl>
                <c:lvl>
                  <c:pt idx="0">
                    <c:v>Ref.</c:v>
                  </c:pt>
                  <c:pt idx="2">
                    <c:v>NT</c:v>
                  </c:pt>
                </c:lvl>
              </c:multiLvlStrCache>
            </c:multiLvlStrRef>
          </c:cat>
          <c:val>
            <c:numRef>
              <c:f>'29'!$E$7:$J$7</c:f>
              <c:numCache>
                <c:formatCode>General</c:formatCode>
                <c:ptCount val="6"/>
                <c:pt idx="0">
                  <c:v>0</c:v>
                </c:pt>
                <c:pt idx="1">
                  <c:v>0</c:v>
                </c:pt>
                <c:pt idx="2">
                  <c:v>75.97</c:v>
                </c:pt>
                <c:pt idx="3">
                  <c:v>90.497</c:v>
                </c:pt>
                <c:pt idx="4">
                  <c:v>106.54</c:v>
                </c:pt>
                <c:pt idx="5">
                  <c:v>172.02</c:v>
                </c:pt>
              </c:numCache>
            </c:numRef>
          </c:val>
          <c:extLst>
            <c:ext xmlns:c16="http://schemas.microsoft.com/office/drawing/2014/chart" uri="{C3380CC4-5D6E-409C-BE32-E72D297353CC}">
              <c16:uniqueId val="{00000000-8F17-4BC3-BD8D-F000F1478A66}"/>
            </c:ext>
          </c:extLst>
        </c:ser>
        <c:dLbls>
          <c:showLegendKey val="0"/>
          <c:showVal val="0"/>
          <c:showCatName val="0"/>
          <c:showSerName val="0"/>
          <c:showPercent val="0"/>
          <c:showBubbleSize val="0"/>
        </c:dLbls>
        <c:gapWidth val="150"/>
        <c:overlap val="100"/>
        <c:axId val="693555103"/>
        <c:axId val="693555583"/>
        <c:extLst>
          <c:ext xmlns:c15="http://schemas.microsoft.com/office/drawing/2012/chart" uri="{02D57815-91ED-43cb-92C2-25804820EDAC}">
            <c15:filteredBarSeries>
              <c15:ser>
                <c:idx val="3"/>
                <c:order val="3"/>
                <c:tx>
                  <c:strRef>
                    <c:extLst>
                      <c:ext uri="{02D57815-91ED-43cb-92C2-25804820EDAC}">
                        <c15:formulaRef>
                          <c15:sqref>'[2]22a'!#REF!</c15:sqref>
                        </c15:formulaRef>
                      </c:ext>
                    </c:extLst>
                    <c:strCache>
                      <c:ptCount val="1"/>
                      <c:pt idx="0">
                        <c:v>#REF!</c:v>
                      </c:pt>
                    </c:strCache>
                  </c:strRef>
                </c:tx>
                <c:spPr>
                  <a:solidFill>
                    <a:schemeClr val="accent4"/>
                  </a:solidFill>
                  <a:ln>
                    <a:noFill/>
                  </a:ln>
                  <a:effectLst/>
                </c:spPr>
                <c:invertIfNegative val="0"/>
                <c:cat>
                  <c:multiLvlStrRef>
                    <c:extLst>
                      <c:ext uri="{02D57815-91ED-43cb-92C2-25804820EDAC}">
                        <c15:formulaRef>
                          <c15:sqref>'29'!$E$2:$J$3</c15:sqref>
                        </c15:formulaRef>
                      </c:ext>
                    </c:extLst>
                    <c:multiLvlStrCache>
                      <c:ptCount val="6"/>
                      <c:lvl>
                        <c:pt idx="0">
                          <c:v>2019</c:v>
                        </c:pt>
                        <c:pt idx="1">
                          <c:v>2023</c:v>
                        </c:pt>
                        <c:pt idx="2">
                          <c:v>2030</c:v>
                        </c:pt>
                        <c:pt idx="3">
                          <c:v>2035</c:v>
                        </c:pt>
                        <c:pt idx="4">
                          <c:v>2040</c:v>
                        </c:pt>
                        <c:pt idx="5">
                          <c:v>2050</c:v>
                        </c:pt>
                      </c:lvl>
                      <c:lvl>
                        <c:pt idx="0">
                          <c:v>Ref.</c:v>
                        </c:pt>
                        <c:pt idx="2">
                          <c:v>NT</c:v>
                        </c:pt>
                      </c:lvl>
                    </c:multiLvlStrCache>
                  </c:multiLvlStrRef>
                </c:cat>
                <c:val>
                  <c:numRef>
                    <c:extLst>
                      <c:ext uri="{02D57815-91ED-43cb-92C2-25804820EDAC}">
                        <c15:formulaRef>
                          <c15:sqref>'[2]22a'!#REF!</c15:sqref>
                        </c15:formulaRef>
                      </c:ext>
                    </c:extLst>
                    <c:numCache>
                      <c:formatCode>General</c:formatCode>
                      <c:ptCount val="1"/>
                      <c:pt idx="0">
                        <c:v>1</c:v>
                      </c:pt>
                    </c:numCache>
                  </c:numRef>
                </c:val>
                <c:extLst>
                  <c:ext xmlns:c16="http://schemas.microsoft.com/office/drawing/2014/chart" uri="{C3380CC4-5D6E-409C-BE32-E72D297353CC}">
                    <c16:uniqueId val="{00000003-0FE0-49E7-BEDB-C30E0B7D43C6}"/>
                  </c:ext>
                </c:extLst>
              </c15:ser>
            </c15:filteredBarSeries>
          </c:ext>
        </c:extLst>
      </c:barChart>
      <c:catAx>
        <c:axId val="6935551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3555583"/>
        <c:crosses val="autoZero"/>
        <c:auto val="1"/>
        <c:lblAlgn val="ctr"/>
        <c:lblOffset val="100"/>
        <c:noMultiLvlLbl val="0"/>
      </c:catAx>
      <c:valAx>
        <c:axId val="69355558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TWh</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355510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Biomass demand per sector, Low/High economic variants, EU27</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'30'!$C$6</c:f>
              <c:strCache>
                <c:ptCount val="1"/>
                <c:pt idx="0">
                  <c:v>Agriculture</c:v>
                </c:pt>
              </c:strCache>
            </c:strRef>
          </c:tx>
          <c:spPr>
            <a:solidFill>
              <a:schemeClr val="accent1"/>
            </a:solidFill>
            <a:ln>
              <a:noFill/>
            </a:ln>
            <a:effectLst/>
          </c:spPr>
          <c:invertIfNegative val="0"/>
          <c:cat>
            <c:multiLvlStrRef>
              <c:f>'30'!$D$4:$I$5</c:f>
              <c:multiLvlStrCache>
                <c:ptCount val="6"/>
                <c:lvl>
                  <c:pt idx="0">
                    <c:v>LEV</c:v>
                  </c:pt>
                  <c:pt idx="1">
                    <c:v>NT</c:v>
                  </c:pt>
                  <c:pt idx="2">
                    <c:v>HEV</c:v>
                  </c:pt>
                  <c:pt idx="3">
                    <c:v>LEV</c:v>
                  </c:pt>
                  <c:pt idx="4">
                    <c:v>NT</c:v>
                  </c:pt>
                  <c:pt idx="5">
                    <c:v>HEV</c:v>
                  </c:pt>
                </c:lvl>
                <c:lvl>
                  <c:pt idx="0">
                    <c:v>2035</c:v>
                  </c:pt>
                  <c:pt idx="3">
                    <c:v>2040</c:v>
                  </c:pt>
                </c:lvl>
              </c:multiLvlStrCache>
            </c:multiLvlStrRef>
          </c:cat>
          <c:val>
            <c:numRef>
              <c:f>'30'!$D$6:$I$6</c:f>
              <c:numCache>
                <c:formatCode>General</c:formatCode>
                <c:ptCount val="6"/>
                <c:pt idx="0">
                  <c:v>28.99</c:v>
                </c:pt>
                <c:pt idx="1">
                  <c:v>28.99</c:v>
                </c:pt>
                <c:pt idx="2">
                  <c:v>28.99</c:v>
                </c:pt>
                <c:pt idx="3">
                  <c:v>30.42</c:v>
                </c:pt>
                <c:pt idx="4">
                  <c:v>30.42</c:v>
                </c:pt>
                <c:pt idx="5">
                  <c:v>30.42</c:v>
                </c:pt>
              </c:numCache>
            </c:numRef>
          </c:val>
          <c:extLst>
            <c:ext xmlns:c16="http://schemas.microsoft.com/office/drawing/2014/chart" uri="{C3380CC4-5D6E-409C-BE32-E72D297353CC}">
              <c16:uniqueId val="{00000000-FC23-443F-986C-8F0A03160C01}"/>
            </c:ext>
          </c:extLst>
        </c:ser>
        <c:ser>
          <c:idx val="1"/>
          <c:order val="1"/>
          <c:tx>
            <c:strRef>
              <c:f>'30'!$C$7</c:f>
              <c:strCache>
                <c:ptCount val="1"/>
                <c:pt idx="0">
                  <c:v>Built environment</c:v>
                </c:pt>
              </c:strCache>
            </c:strRef>
          </c:tx>
          <c:spPr>
            <a:solidFill>
              <a:schemeClr val="accent2"/>
            </a:solidFill>
            <a:ln>
              <a:noFill/>
            </a:ln>
            <a:effectLst/>
          </c:spPr>
          <c:invertIfNegative val="0"/>
          <c:cat>
            <c:multiLvlStrRef>
              <c:f>'30'!$D$4:$I$5</c:f>
              <c:multiLvlStrCache>
                <c:ptCount val="6"/>
                <c:lvl>
                  <c:pt idx="0">
                    <c:v>LEV</c:v>
                  </c:pt>
                  <c:pt idx="1">
                    <c:v>NT</c:v>
                  </c:pt>
                  <c:pt idx="2">
                    <c:v>HEV</c:v>
                  </c:pt>
                  <c:pt idx="3">
                    <c:v>LEV</c:v>
                  </c:pt>
                  <c:pt idx="4">
                    <c:v>NT</c:v>
                  </c:pt>
                  <c:pt idx="5">
                    <c:v>HEV</c:v>
                  </c:pt>
                </c:lvl>
                <c:lvl>
                  <c:pt idx="0">
                    <c:v>2035</c:v>
                  </c:pt>
                  <c:pt idx="3">
                    <c:v>2040</c:v>
                  </c:pt>
                </c:lvl>
              </c:multiLvlStrCache>
            </c:multiLvlStrRef>
          </c:cat>
          <c:val>
            <c:numRef>
              <c:f>'30'!$D$7:$I$7</c:f>
              <c:numCache>
                <c:formatCode>General</c:formatCode>
                <c:ptCount val="6"/>
                <c:pt idx="0">
                  <c:v>444.24</c:v>
                </c:pt>
                <c:pt idx="1">
                  <c:v>443.27000000000004</c:v>
                </c:pt>
                <c:pt idx="2">
                  <c:v>442.18</c:v>
                </c:pt>
                <c:pt idx="3">
                  <c:v>407.71000000000004</c:v>
                </c:pt>
                <c:pt idx="4">
                  <c:v>409.94000000000005</c:v>
                </c:pt>
                <c:pt idx="5">
                  <c:v>412.99</c:v>
                </c:pt>
              </c:numCache>
            </c:numRef>
          </c:val>
          <c:extLst>
            <c:ext xmlns:c16="http://schemas.microsoft.com/office/drawing/2014/chart" uri="{C3380CC4-5D6E-409C-BE32-E72D297353CC}">
              <c16:uniqueId val="{00000002-FC23-443F-986C-8F0A03160C01}"/>
            </c:ext>
          </c:extLst>
        </c:ser>
        <c:ser>
          <c:idx val="2"/>
          <c:order val="2"/>
          <c:tx>
            <c:strRef>
              <c:f>'30'!$C$8</c:f>
              <c:strCache>
                <c:ptCount val="1"/>
                <c:pt idx="0">
                  <c:v>Industry</c:v>
                </c:pt>
              </c:strCache>
            </c:strRef>
          </c:tx>
          <c:spPr>
            <a:solidFill>
              <a:schemeClr val="accent3"/>
            </a:solidFill>
            <a:ln>
              <a:noFill/>
            </a:ln>
            <a:effectLst/>
          </c:spPr>
          <c:invertIfNegative val="0"/>
          <c:cat>
            <c:multiLvlStrRef>
              <c:f>'30'!$D$4:$I$5</c:f>
              <c:multiLvlStrCache>
                <c:ptCount val="6"/>
                <c:lvl>
                  <c:pt idx="0">
                    <c:v>LEV</c:v>
                  </c:pt>
                  <c:pt idx="1">
                    <c:v>NT</c:v>
                  </c:pt>
                  <c:pt idx="2">
                    <c:v>HEV</c:v>
                  </c:pt>
                  <c:pt idx="3">
                    <c:v>LEV</c:v>
                  </c:pt>
                  <c:pt idx="4">
                    <c:v>NT</c:v>
                  </c:pt>
                  <c:pt idx="5">
                    <c:v>HEV</c:v>
                  </c:pt>
                </c:lvl>
                <c:lvl>
                  <c:pt idx="0">
                    <c:v>2035</c:v>
                  </c:pt>
                  <c:pt idx="3">
                    <c:v>2040</c:v>
                  </c:pt>
                </c:lvl>
              </c:multiLvlStrCache>
            </c:multiLvlStrRef>
          </c:cat>
          <c:val>
            <c:numRef>
              <c:f>'30'!$D$8:$I$8</c:f>
              <c:numCache>
                <c:formatCode>General</c:formatCode>
                <c:ptCount val="6"/>
                <c:pt idx="0">
                  <c:v>215.84</c:v>
                </c:pt>
                <c:pt idx="1">
                  <c:v>233.28</c:v>
                </c:pt>
                <c:pt idx="2">
                  <c:v>250.73</c:v>
                </c:pt>
                <c:pt idx="3">
                  <c:v>220.68</c:v>
                </c:pt>
                <c:pt idx="4">
                  <c:v>236.85</c:v>
                </c:pt>
                <c:pt idx="5">
                  <c:v>254.5</c:v>
                </c:pt>
              </c:numCache>
            </c:numRef>
          </c:val>
          <c:extLst>
            <c:ext xmlns:c16="http://schemas.microsoft.com/office/drawing/2014/chart" uri="{C3380CC4-5D6E-409C-BE32-E72D297353CC}">
              <c16:uniqueId val="{00000004-FC23-443F-986C-8F0A03160C01}"/>
            </c:ext>
          </c:extLst>
        </c:ser>
        <c:ser>
          <c:idx val="4"/>
          <c:order val="4"/>
          <c:tx>
            <c:strRef>
              <c:f>'30'!$C$9</c:f>
              <c:strCache>
                <c:ptCount val="1"/>
                <c:pt idx="0">
                  <c:v>Other (non-FEC)</c:v>
                </c:pt>
              </c:strCache>
            </c:strRef>
          </c:tx>
          <c:spPr>
            <a:solidFill>
              <a:schemeClr val="accent5"/>
            </a:solidFill>
            <a:ln>
              <a:noFill/>
            </a:ln>
            <a:effectLst/>
          </c:spPr>
          <c:invertIfNegative val="0"/>
          <c:cat>
            <c:multiLvlStrRef>
              <c:f>'30'!$D$4:$I$5</c:f>
              <c:multiLvlStrCache>
                <c:ptCount val="6"/>
                <c:lvl>
                  <c:pt idx="0">
                    <c:v>LEV</c:v>
                  </c:pt>
                  <c:pt idx="1">
                    <c:v>NT</c:v>
                  </c:pt>
                  <c:pt idx="2">
                    <c:v>HEV</c:v>
                  </c:pt>
                  <c:pt idx="3">
                    <c:v>LEV</c:v>
                  </c:pt>
                  <c:pt idx="4">
                    <c:v>NT</c:v>
                  </c:pt>
                  <c:pt idx="5">
                    <c:v>HEV</c:v>
                  </c:pt>
                </c:lvl>
                <c:lvl>
                  <c:pt idx="0">
                    <c:v>2035</c:v>
                  </c:pt>
                  <c:pt idx="3">
                    <c:v>2040</c:v>
                  </c:pt>
                </c:lvl>
              </c:multiLvlStrCache>
            </c:multiLvlStrRef>
          </c:cat>
          <c:val>
            <c:numRef>
              <c:f>'30'!$D$9:$I$9</c:f>
              <c:numCache>
                <c:formatCode>General</c:formatCode>
                <c:ptCount val="6"/>
                <c:pt idx="0">
                  <c:v>85.53</c:v>
                </c:pt>
                <c:pt idx="1">
                  <c:v>90.497</c:v>
                </c:pt>
                <c:pt idx="2">
                  <c:v>95.54</c:v>
                </c:pt>
                <c:pt idx="3">
                  <c:v>96.8</c:v>
                </c:pt>
                <c:pt idx="4">
                  <c:v>106.54</c:v>
                </c:pt>
                <c:pt idx="5">
                  <c:v>116.77</c:v>
                </c:pt>
              </c:numCache>
            </c:numRef>
          </c:val>
          <c:extLst>
            <c:ext xmlns:c16="http://schemas.microsoft.com/office/drawing/2014/chart" uri="{C3380CC4-5D6E-409C-BE32-E72D297353CC}">
              <c16:uniqueId val="{00000000-69BF-4CC6-B98C-42AC5C36EDB2}"/>
            </c:ext>
          </c:extLst>
        </c:ser>
        <c:dLbls>
          <c:showLegendKey val="0"/>
          <c:showVal val="0"/>
          <c:showCatName val="0"/>
          <c:showSerName val="0"/>
          <c:showPercent val="0"/>
          <c:showBubbleSize val="0"/>
        </c:dLbls>
        <c:gapWidth val="150"/>
        <c:overlap val="100"/>
        <c:axId val="1526651399"/>
        <c:axId val="1892663815"/>
        <c:extLst>
          <c:ext xmlns:c15="http://schemas.microsoft.com/office/drawing/2012/chart" uri="{02D57815-91ED-43cb-92C2-25804820EDAC}">
            <c15:filteredBarSeries>
              <c15:ser>
                <c:idx val="3"/>
                <c:order val="3"/>
                <c:tx>
                  <c:strRef>
                    <c:extLst>
                      <c:ext uri="{02D57815-91ED-43cb-92C2-25804820EDAC}">
                        <c15:formulaRef>
                          <c15:sqref>'[3]22b'!#REF!</c15:sqref>
                        </c15:formulaRef>
                      </c:ext>
                    </c:extLst>
                    <c:strCache>
                      <c:ptCount val="1"/>
                      <c:pt idx="0">
                        <c:v>#REF!</c:v>
                      </c:pt>
                    </c:strCache>
                  </c:strRef>
                </c:tx>
                <c:spPr>
                  <a:solidFill>
                    <a:schemeClr val="accent4"/>
                  </a:solidFill>
                  <a:ln>
                    <a:noFill/>
                  </a:ln>
                  <a:effectLst/>
                </c:spPr>
                <c:invertIfNegative val="0"/>
                <c:cat>
                  <c:multiLvlStrRef>
                    <c:extLst>
                      <c:ext uri="{02D57815-91ED-43cb-92C2-25804820EDAC}">
                        <c15:formulaRef>
                          <c15:sqref>'30'!$D$4:$I$5</c15:sqref>
                        </c15:formulaRef>
                      </c:ext>
                    </c:extLst>
                    <c:multiLvlStrCache>
                      <c:ptCount val="6"/>
                      <c:lvl>
                        <c:pt idx="0">
                          <c:v>LEV</c:v>
                        </c:pt>
                        <c:pt idx="1">
                          <c:v>NT</c:v>
                        </c:pt>
                        <c:pt idx="2">
                          <c:v>HEV</c:v>
                        </c:pt>
                        <c:pt idx="3">
                          <c:v>LEV</c:v>
                        </c:pt>
                        <c:pt idx="4">
                          <c:v>NT</c:v>
                        </c:pt>
                        <c:pt idx="5">
                          <c:v>HEV</c:v>
                        </c:pt>
                      </c:lvl>
                      <c:lvl>
                        <c:pt idx="0">
                          <c:v>2035</c:v>
                        </c:pt>
                        <c:pt idx="3">
                          <c:v>2040</c:v>
                        </c:pt>
                      </c:lvl>
                    </c:multiLvlStrCache>
                  </c:multiLvlStrRef>
                </c:cat>
                <c:val>
                  <c:numRef>
                    <c:extLst>
                      <c:ext uri="{02D57815-91ED-43cb-92C2-25804820EDAC}">
                        <c15:formulaRef>
                          <c15:sqref>'[3]22b'!#REF!</c15:sqref>
                        </c15:formulaRef>
                      </c:ext>
                    </c:extLst>
                    <c:numCache>
                      <c:formatCode>General</c:formatCode>
                      <c:ptCount val="1"/>
                      <c:pt idx="0">
                        <c:v>1</c:v>
                      </c:pt>
                    </c:numCache>
                  </c:numRef>
                </c:val>
                <c:extLst>
                  <c:ext xmlns:c16="http://schemas.microsoft.com/office/drawing/2014/chart" uri="{C3380CC4-5D6E-409C-BE32-E72D297353CC}">
                    <c16:uniqueId val="{00000006-FC23-443F-986C-8F0A03160C01}"/>
                  </c:ext>
                </c:extLst>
              </c15:ser>
            </c15:filteredBarSeries>
          </c:ext>
        </c:extLst>
      </c:barChart>
      <c:catAx>
        <c:axId val="15266513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92663815"/>
        <c:crosses val="autoZero"/>
        <c:auto val="1"/>
        <c:lblAlgn val="ctr"/>
        <c:lblOffset val="100"/>
        <c:noMultiLvlLbl val="0"/>
      </c:catAx>
      <c:valAx>
        <c:axId val="189266381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TWh</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2665139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EU27 Final Heat Demand by Sector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1"/>
          <c:order val="0"/>
          <c:spPr>
            <a:solidFill>
              <a:schemeClr val="accent2"/>
            </a:solidFill>
            <a:ln>
              <a:noFill/>
            </a:ln>
            <a:effectLst/>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'31'!#REF!</c15:sqref>
                        </c15:formulaRef>
                      </c:ext>
                    </c:extLst>
                  </c:multiLvlStrRef>
                </c15:cat>
              </c15:filteredCategoryTitle>
            </c:ext>
            <c:ext xmlns:c16="http://schemas.microsoft.com/office/drawing/2014/chart" uri="{C3380CC4-5D6E-409C-BE32-E72D297353CC}">
              <c16:uniqueId val="{00000000-5407-47C2-8514-14646EBEFF3B}"/>
            </c:ext>
          </c:extLst>
        </c:ser>
        <c:ser>
          <c:idx val="2"/>
          <c:order val="1"/>
          <c:spPr>
            <a:solidFill>
              <a:schemeClr val="accent3"/>
            </a:solidFill>
            <a:ln>
              <a:noFill/>
            </a:ln>
            <a:effectLst/>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'31'!#REF!</c15:sqref>
                        </c15:formulaRef>
                      </c:ext>
                    </c:extLst>
                  </c:multiLvlStrRef>
                </c15:cat>
              </c15:filteredCategoryTitle>
            </c:ext>
            <c:ext xmlns:c16="http://schemas.microsoft.com/office/drawing/2014/chart" uri="{C3380CC4-5D6E-409C-BE32-E72D297353CC}">
              <c16:uniqueId val="{00000001-5407-47C2-8514-14646EBEFF3B}"/>
            </c:ext>
          </c:extLst>
        </c:ser>
        <c:ser>
          <c:idx val="3"/>
          <c:order val="2"/>
          <c:spPr>
            <a:solidFill>
              <a:schemeClr val="accent4"/>
            </a:solidFill>
            <a:ln>
              <a:noFill/>
            </a:ln>
            <a:effectLst/>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'31'!#REF!</c15:sqref>
                        </c15:formulaRef>
                      </c:ext>
                    </c:extLst>
                  </c:multiLvlStrRef>
                </c15:cat>
              </c15:filteredCategoryTitle>
            </c:ext>
            <c:ext xmlns:c16="http://schemas.microsoft.com/office/drawing/2014/chart" uri="{C3380CC4-5D6E-409C-BE32-E72D297353CC}">
              <c16:uniqueId val="{00000002-5407-47C2-8514-14646EBEFF3B}"/>
            </c:ext>
          </c:extLst>
        </c:ser>
        <c:ser>
          <c:idx val="0"/>
          <c:order val="3"/>
          <c:spPr>
            <a:solidFill>
              <a:schemeClr val="accent1"/>
            </a:solidFill>
            <a:ln>
              <a:noFill/>
            </a:ln>
            <a:effectLst/>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'31'!#REF!</c15:sqref>
                        </c15:formulaRef>
                      </c:ext>
                    </c:extLst>
                  </c:multiLvlStrRef>
                </c15:cat>
              </c15:filteredCategoryTitle>
            </c:ext>
            <c:ext xmlns:c16="http://schemas.microsoft.com/office/drawing/2014/chart" uri="{C3380CC4-5D6E-409C-BE32-E72D297353CC}">
              <c16:uniqueId val="{00000003-5407-47C2-8514-14646EBEFF3B}"/>
            </c:ext>
          </c:extLst>
        </c:ser>
        <c:dLbls>
          <c:showLegendKey val="0"/>
          <c:showVal val="0"/>
          <c:showCatName val="0"/>
          <c:showSerName val="0"/>
          <c:showPercent val="0"/>
          <c:showBubbleSize val="0"/>
        </c:dLbls>
        <c:gapWidth val="150"/>
        <c:overlap val="100"/>
        <c:axId val="22014471"/>
        <c:axId val="2144744968"/>
      </c:barChart>
      <c:catAx>
        <c:axId val="220144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44744968"/>
        <c:crosses val="autoZero"/>
        <c:auto val="1"/>
        <c:lblAlgn val="ctr"/>
        <c:lblOffset val="100"/>
        <c:noMultiLvlLbl val="0"/>
      </c:catAx>
      <c:valAx>
        <c:axId val="21447449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0144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100" b="0" i="0" u="none" strike="noStrike" kern="1200" spc="0" baseline="0">
                <a:solidFill>
                  <a:sysClr val="windowText" lastClr="000000">
                    <a:lumMod val="65000"/>
                    <a:lumOff val="35000"/>
                  </a:sysClr>
                </a:solidFill>
              </a:rPr>
              <a:t>Final energy demand per carrier, Low/High economic variant, EU27</a:t>
            </a:r>
            <a:endParaRPr lang="es-ES" sz="1400" b="0" i="0" u="none" strike="noStrike" kern="1200" spc="0" baseline="0">
              <a:solidFill>
                <a:sysClr val="windowText" lastClr="000000">
                  <a:lumMod val="65000"/>
                  <a:lumOff val="35000"/>
                </a:sysClr>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'6'!$D$5</c:f>
              <c:strCache>
                <c:ptCount val="1"/>
                <c:pt idx="0">
                  <c:v>Electricity</c:v>
                </c:pt>
              </c:strCache>
            </c:strRef>
          </c:tx>
          <c:spPr>
            <a:solidFill>
              <a:schemeClr val="accent1"/>
            </a:solidFill>
            <a:ln>
              <a:noFill/>
            </a:ln>
            <a:effectLst/>
          </c:spPr>
          <c:invertIfNegative val="0"/>
          <c:cat>
            <c:multiLvlStrRef>
              <c:f>'6'!$B$6:$C$11</c:f>
              <c:multiLvlStrCache>
                <c:ptCount val="6"/>
                <c:lvl>
                  <c:pt idx="0">
                    <c:v>2035</c:v>
                  </c:pt>
                  <c:pt idx="1">
                    <c:v>2035</c:v>
                  </c:pt>
                  <c:pt idx="2">
                    <c:v>2035</c:v>
                  </c:pt>
                  <c:pt idx="3">
                    <c:v>2040</c:v>
                  </c:pt>
                  <c:pt idx="4">
                    <c:v>2040</c:v>
                  </c:pt>
                  <c:pt idx="5">
                    <c:v>2040</c:v>
                  </c:pt>
                </c:lvl>
                <c:lvl>
                  <c:pt idx="0">
                    <c:v>LEV</c:v>
                  </c:pt>
                  <c:pt idx="1">
                    <c:v>NT</c:v>
                  </c:pt>
                  <c:pt idx="2">
                    <c:v>HEV</c:v>
                  </c:pt>
                  <c:pt idx="3">
                    <c:v>LEV</c:v>
                  </c:pt>
                  <c:pt idx="4">
                    <c:v>NT</c:v>
                  </c:pt>
                  <c:pt idx="5">
                    <c:v>HEV</c:v>
                  </c:pt>
                </c:lvl>
              </c:multiLvlStrCache>
            </c:multiLvlStrRef>
          </c:cat>
          <c:val>
            <c:numRef>
              <c:f>'6'!$D$6:$D$11</c:f>
              <c:numCache>
                <c:formatCode>0</c:formatCode>
                <c:ptCount val="6"/>
                <c:pt idx="0">
                  <c:v>3083.0659945471252</c:v>
                </c:pt>
                <c:pt idx="1">
                  <c:v>3361.3684333235879</c:v>
                </c:pt>
                <c:pt idx="2">
                  <c:v>3625.7778126965145</c:v>
                </c:pt>
                <c:pt idx="3">
                  <c:v>3431.6783823980686</c:v>
                </c:pt>
                <c:pt idx="4">
                  <c:v>3740.7118826511419</c:v>
                </c:pt>
                <c:pt idx="5">
                  <c:v>4050.9124151700762</c:v>
                </c:pt>
              </c:numCache>
            </c:numRef>
          </c:val>
          <c:extLst>
            <c:ext xmlns:c16="http://schemas.microsoft.com/office/drawing/2014/chart" uri="{C3380CC4-5D6E-409C-BE32-E72D297353CC}">
              <c16:uniqueId val="{00000000-0CA4-4603-BA16-B2E0269A65C0}"/>
            </c:ext>
          </c:extLst>
        </c:ser>
        <c:ser>
          <c:idx val="1"/>
          <c:order val="1"/>
          <c:tx>
            <c:strRef>
              <c:f>'6'!$E$5</c:f>
              <c:strCache>
                <c:ptCount val="1"/>
                <c:pt idx="0">
                  <c:v>Hydrogen</c:v>
                </c:pt>
              </c:strCache>
            </c:strRef>
          </c:tx>
          <c:spPr>
            <a:solidFill>
              <a:schemeClr val="accent2"/>
            </a:solidFill>
            <a:ln>
              <a:noFill/>
            </a:ln>
            <a:effectLst/>
          </c:spPr>
          <c:invertIfNegative val="0"/>
          <c:cat>
            <c:multiLvlStrRef>
              <c:f>'6'!$B$6:$C$11</c:f>
              <c:multiLvlStrCache>
                <c:ptCount val="6"/>
                <c:lvl>
                  <c:pt idx="0">
                    <c:v>2035</c:v>
                  </c:pt>
                  <c:pt idx="1">
                    <c:v>2035</c:v>
                  </c:pt>
                  <c:pt idx="2">
                    <c:v>2035</c:v>
                  </c:pt>
                  <c:pt idx="3">
                    <c:v>2040</c:v>
                  </c:pt>
                  <c:pt idx="4">
                    <c:v>2040</c:v>
                  </c:pt>
                  <c:pt idx="5">
                    <c:v>2040</c:v>
                  </c:pt>
                </c:lvl>
                <c:lvl>
                  <c:pt idx="0">
                    <c:v>LEV</c:v>
                  </c:pt>
                  <c:pt idx="1">
                    <c:v>NT</c:v>
                  </c:pt>
                  <c:pt idx="2">
                    <c:v>HEV</c:v>
                  </c:pt>
                  <c:pt idx="3">
                    <c:v>LEV</c:v>
                  </c:pt>
                  <c:pt idx="4">
                    <c:v>NT</c:v>
                  </c:pt>
                  <c:pt idx="5">
                    <c:v>HEV</c:v>
                  </c:pt>
                </c:lvl>
              </c:multiLvlStrCache>
            </c:multiLvlStrRef>
          </c:cat>
          <c:val>
            <c:numRef>
              <c:f>'6'!$E$6:$E$11</c:f>
              <c:numCache>
                <c:formatCode>0</c:formatCode>
                <c:ptCount val="6"/>
                <c:pt idx="0">
                  <c:v>415.63108415014739</c:v>
                </c:pt>
                <c:pt idx="1">
                  <c:v>455.51592216268517</c:v>
                </c:pt>
                <c:pt idx="2">
                  <c:v>488.29625414523889</c:v>
                </c:pt>
                <c:pt idx="3">
                  <c:v>628.88499578700055</c:v>
                </c:pt>
                <c:pt idx="4">
                  <c:v>699.91697151627477</c:v>
                </c:pt>
                <c:pt idx="5">
                  <c:v>764.66429508636531</c:v>
                </c:pt>
              </c:numCache>
            </c:numRef>
          </c:val>
          <c:extLst>
            <c:ext xmlns:c16="http://schemas.microsoft.com/office/drawing/2014/chart" uri="{C3380CC4-5D6E-409C-BE32-E72D297353CC}">
              <c16:uniqueId val="{00000001-0CA4-4603-BA16-B2E0269A65C0}"/>
            </c:ext>
          </c:extLst>
        </c:ser>
        <c:ser>
          <c:idx val="2"/>
          <c:order val="2"/>
          <c:tx>
            <c:strRef>
              <c:f>'6'!$F$5</c:f>
              <c:strCache>
                <c:ptCount val="1"/>
                <c:pt idx="0">
                  <c:v>Methane</c:v>
                </c:pt>
              </c:strCache>
            </c:strRef>
          </c:tx>
          <c:spPr>
            <a:solidFill>
              <a:schemeClr val="accent3"/>
            </a:solidFill>
            <a:ln>
              <a:noFill/>
            </a:ln>
            <a:effectLst/>
          </c:spPr>
          <c:invertIfNegative val="0"/>
          <c:cat>
            <c:multiLvlStrRef>
              <c:f>'6'!$B$6:$C$11</c:f>
              <c:multiLvlStrCache>
                <c:ptCount val="6"/>
                <c:lvl>
                  <c:pt idx="0">
                    <c:v>2035</c:v>
                  </c:pt>
                  <c:pt idx="1">
                    <c:v>2035</c:v>
                  </c:pt>
                  <c:pt idx="2">
                    <c:v>2035</c:v>
                  </c:pt>
                  <c:pt idx="3">
                    <c:v>2040</c:v>
                  </c:pt>
                  <c:pt idx="4">
                    <c:v>2040</c:v>
                  </c:pt>
                  <c:pt idx="5">
                    <c:v>2040</c:v>
                  </c:pt>
                </c:lvl>
                <c:lvl>
                  <c:pt idx="0">
                    <c:v>LEV</c:v>
                  </c:pt>
                  <c:pt idx="1">
                    <c:v>NT</c:v>
                  </c:pt>
                  <c:pt idx="2">
                    <c:v>HEV</c:v>
                  </c:pt>
                  <c:pt idx="3">
                    <c:v>LEV</c:v>
                  </c:pt>
                  <c:pt idx="4">
                    <c:v>NT</c:v>
                  </c:pt>
                  <c:pt idx="5">
                    <c:v>HEV</c:v>
                  </c:pt>
                </c:lvl>
              </c:multiLvlStrCache>
            </c:multiLvlStrRef>
          </c:cat>
          <c:val>
            <c:numRef>
              <c:f>'6'!$F$6:$F$11</c:f>
              <c:numCache>
                <c:formatCode>0</c:formatCode>
                <c:ptCount val="6"/>
                <c:pt idx="0">
                  <c:v>1989.3707701169214</c:v>
                </c:pt>
                <c:pt idx="1">
                  <c:v>1890.6975434415856</c:v>
                </c:pt>
                <c:pt idx="2">
                  <c:v>1808.077536439054</c:v>
                </c:pt>
                <c:pt idx="3">
                  <c:v>1690.2391184347009</c:v>
                </c:pt>
                <c:pt idx="4">
                  <c:v>1559.7416389928626</c:v>
                </c:pt>
                <c:pt idx="5">
                  <c:v>1428.4862582498934</c:v>
                </c:pt>
              </c:numCache>
            </c:numRef>
          </c:val>
          <c:extLst>
            <c:ext xmlns:c16="http://schemas.microsoft.com/office/drawing/2014/chart" uri="{C3380CC4-5D6E-409C-BE32-E72D297353CC}">
              <c16:uniqueId val="{00000002-0CA4-4603-BA16-B2E0269A65C0}"/>
            </c:ext>
          </c:extLst>
        </c:ser>
        <c:ser>
          <c:idx val="3"/>
          <c:order val="3"/>
          <c:tx>
            <c:strRef>
              <c:f>'6'!$G$5</c:f>
              <c:strCache>
                <c:ptCount val="1"/>
                <c:pt idx="0">
                  <c:v>Heat</c:v>
                </c:pt>
              </c:strCache>
            </c:strRef>
          </c:tx>
          <c:spPr>
            <a:solidFill>
              <a:schemeClr val="accent4"/>
            </a:solidFill>
            <a:ln>
              <a:noFill/>
            </a:ln>
            <a:effectLst/>
          </c:spPr>
          <c:invertIfNegative val="0"/>
          <c:cat>
            <c:multiLvlStrRef>
              <c:f>'6'!$B$6:$C$11</c:f>
              <c:multiLvlStrCache>
                <c:ptCount val="6"/>
                <c:lvl>
                  <c:pt idx="0">
                    <c:v>2035</c:v>
                  </c:pt>
                  <c:pt idx="1">
                    <c:v>2035</c:v>
                  </c:pt>
                  <c:pt idx="2">
                    <c:v>2035</c:v>
                  </c:pt>
                  <c:pt idx="3">
                    <c:v>2040</c:v>
                  </c:pt>
                  <c:pt idx="4">
                    <c:v>2040</c:v>
                  </c:pt>
                  <c:pt idx="5">
                    <c:v>2040</c:v>
                  </c:pt>
                </c:lvl>
                <c:lvl>
                  <c:pt idx="0">
                    <c:v>LEV</c:v>
                  </c:pt>
                  <c:pt idx="1">
                    <c:v>NT</c:v>
                  </c:pt>
                  <c:pt idx="2">
                    <c:v>HEV</c:v>
                  </c:pt>
                  <c:pt idx="3">
                    <c:v>LEV</c:v>
                  </c:pt>
                  <c:pt idx="4">
                    <c:v>NT</c:v>
                  </c:pt>
                  <c:pt idx="5">
                    <c:v>HEV</c:v>
                  </c:pt>
                </c:lvl>
              </c:multiLvlStrCache>
            </c:multiLvlStrRef>
          </c:cat>
          <c:val>
            <c:numRef>
              <c:f>'6'!$G$6:$G$11</c:f>
              <c:numCache>
                <c:formatCode>0</c:formatCode>
                <c:ptCount val="6"/>
                <c:pt idx="0">
                  <c:v>528.70796668334515</c:v>
                </c:pt>
                <c:pt idx="1">
                  <c:v>535.20824595373062</c:v>
                </c:pt>
                <c:pt idx="2">
                  <c:v>560.15765173627085</c:v>
                </c:pt>
                <c:pt idx="3">
                  <c:v>519.11557832475944</c:v>
                </c:pt>
                <c:pt idx="4">
                  <c:v>533.45267643581246</c:v>
                </c:pt>
                <c:pt idx="5">
                  <c:v>556.71197807370675</c:v>
                </c:pt>
              </c:numCache>
            </c:numRef>
          </c:val>
          <c:extLst>
            <c:ext xmlns:c16="http://schemas.microsoft.com/office/drawing/2014/chart" uri="{C3380CC4-5D6E-409C-BE32-E72D297353CC}">
              <c16:uniqueId val="{00000003-0CA4-4603-BA16-B2E0269A65C0}"/>
            </c:ext>
          </c:extLst>
        </c:ser>
        <c:ser>
          <c:idx val="4"/>
          <c:order val="4"/>
          <c:tx>
            <c:strRef>
              <c:f>'6'!$H$5</c:f>
              <c:strCache>
                <c:ptCount val="1"/>
                <c:pt idx="0">
                  <c:v>Biomass</c:v>
                </c:pt>
              </c:strCache>
            </c:strRef>
          </c:tx>
          <c:spPr>
            <a:solidFill>
              <a:schemeClr val="accent5"/>
            </a:solidFill>
            <a:ln>
              <a:noFill/>
            </a:ln>
            <a:effectLst/>
          </c:spPr>
          <c:invertIfNegative val="0"/>
          <c:cat>
            <c:multiLvlStrRef>
              <c:f>'6'!$B$6:$C$11</c:f>
              <c:multiLvlStrCache>
                <c:ptCount val="6"/>
                <c:lvl>
                  <c:pt idx="0">
                    <c:v>2035</c:v>
                  </c:pt>
                  <c:pt idx="1">
                    <c:v>2035</c:v>
                  </c:pt>
                  <c:pt idx="2">
                    <c:v>2035</c:v>
                  </c:pt>
                  <c:pt idx="3">
                    <c:v>2040</c:v>
                  </c:pt>
                  <c:pt idx="4">
                    <c:v>2040</c:v>
                  </c:pt>
                  <c:pt idx="5">
                    <c:v>2040</c:v>
                  </c:pt>
                </c:lvl>
                <c:lvl>
                  <c:pt idx="0">
                    <c:v>LEV</c:v>
                  </c:pt>
                  <c:pt idx="1">
                    <c:v>NT</c:v>
                  </c:pt>
                  <c:pt idx="2">
                    <c:v>HEV</c:v>
                  </c:pt>
                  <c:pt idx="3">
                    <c:v>LEV</c:v>
                  </c:pt>
                  <c:pt idx="4">
                    <c:v>NT</c:v>
                  </c:pt>
                  <c:pt idx="5">
                    <c:v>HEV</c:v>
                  </c:pt>
                </c:lvl>
              </c:multiLvlStrCache>
            </c:multiLvlStrRef>
          </c:cat>
          <c:val>
            <c:numRef>
              <c:f>'6'!$H$6:$H$11</c:f>
              <c:numCache>
                <c:formatCode>0</c:formatCode>
                <c:ptCount val="6"/>
                <c:pt idx="0">
                  <c:v>774.61121676375626</c:v>
                </c:pt>
                <c:pt idx="1">
                  <c:v>796.04867792687139</c:v>
                </c:pt>
                <c:pt idx="2">
                  <c:v>817.45126491130031</c:v>
                </c:pt>
                <c:pt idx="3">
                  <c:v>755.61468809189921</c:v>
                </c:pt>
                <c:pt idx="4">
                  <c:v>783.76391774831529</c:v>
                </c:pt>
                <c:pt idx="5">
                  <c:v>814.68846527775474</c:v>
                </c:pt>
              </c:numCache>
            </c:numRef>
          </c:val>
          <c:extLst>
            <c:ext xmlns:c16="http://schemas.microsoft.com/office/drawing/2014/chart" uri="{C3380CC4-5D6E-409C-BE32-E72D297353CC}">
              <c16:uniqueId val="{00000004-0CA4-4603-BA16-B2E0269A65C0}"/>
            </c:ext>
          </c:extLst>
        </c:ser>
        <c:ser>
          <c:idx val="5"/>
          <c:order val="5"/>
          <c:tx>
            <c:strRef>
              <c:f>'6'!$I$5</c:f>
              <c:strCache>
                <c:ptCount val="1"/>
                <c:pt idx="0">
                  <c:v>Solids</c:v>
                </c:pt>
              </c:strCache>
            </c:strRef>
          </c:tx>
          <c:spPr>
            <a:solidFill>
              <a:schemeClr val="accent6"/>
            </a:solidFill>
            <a:ln>
              <a:noFill/>
            </a:ln>
            <a:effectLst/>
          </c:spPr>
          <c:invertIfNegative val="0"/>
          <c:cat>
            <c:multiLvlStrRef>
              <c:f>'6'!$B$6:$C$11</c:f>
              <c:multiLvlStrCache>
                <c:ptCount val="6"/>
                <c:lvl>
                  <c:pt idx="0">
                    <c:v>2035</c:v>
                  </c:pt>
                  <c:pt idx="1">
                    <c:v>2035</c:v>
                  </c:pt>
                  <c:pt idx="2">
                    <c:v>2035</c:v>
                  </c:pt>
                  <c:pt idx="3">
                    <c:v>2040</c:v>
                  </c:pt>
                  <c:pt idx="4">
                    <c:v>2040</c:v>
                  </c:pt>
                  <c:pt idx="5">
                    <c:v>2040</c:v>
                  </c:pt>
                </c:lvl>
                <c:lvl>
                  <c:pt idx="0">
                    <c:v>LEV</c:v>
                  </c:pt>
                  <c:pt idx="1">
                    <c:v>NT</c:v>
                  </c:pt>
                  <c:pt idx="2">
                    <c:v>HEV</c:v>
                  </c:pt>
                  <c:pt idx="3">
                    <c:v>LEV</c:v>
                  </c:pt>
                  <c:pt idx="4">
                    <c:v>NT</c:v>
                  </c:pt>
                  <c:pt idx="5">
                    <c:v>HEV</c:v>
                  </c:pt>
                </c:lvl>
              </c:multiLvlStrCache>
            </c:multiLvlStrRef>
          </c:cat>
          <c:val>
            <c:numRef>
              <c:f>'6'!$I$6:$I$11</c:f>
              <c:numCache>
                <c:formatCode>0</c:formatCode>
                <c:ptCount val="6"/>
                <c:pt idx="0">
                  <c:v>164.24884513740511</c:v>
                </c:pt>
                <c:pt idx="1">
                  <c:v>144.79879647238491</c:v>
                </c:pt>
                <c:pt idx="2">
                  <c:v>134.15099697964263</c:v>
                </c:pt>
                <c:pt idx="3">
                  <c:v>93.471276891330334</c:v>
                </c:pt>
                <c:pt idx="4">
                  <c:v>77.039746310939464</c:v>
                </c:pt>
                <c:pt idx="5">
                  <c:v>68.07073605720673</c:v>
                </c:pt>
              </c:numCache>
            </c:numRef>
          </c:val>
          <c:extLst>
            <c:ext xmlns:c16="http://schemas.microsoft.com/office/drawing/2014/chart" uri="{C3380CC4-5D6E-409C-BE32-E72D297353CC}">
              <c16:uniqueId val="{00000005-0CA4-4603-BA16-B2E0269A65C0}"/>
            </c:ext>
          </c:extLst>
        </c:ser>
        <c:ser>
          <c:idx val="6"/>
          <c:order val="6"/>
          <c:tx>
            <c:strRef>
              <c:f>'6'!$J$5</c:f>
              <c:strCache>
                <c:ptCount val="1"/>
                <c:pt idx="0">
                  <c:v>Liquids</c:v>
                </c:pt>
              </c:strCache>
            </c:strRef>
          </c:tx>
          <c:spPr>
            <a:solidFill>
              <a:schemeClr val="accent1">
                <a:lumMod val="60000"/>
              </a:schemeClr>
            </a:solidFill>
            <a:ln>
              <a:noFill/>
            </a:ln>
            <a:effectLst/>
          </c:spPr>
          <c:invertIfNegative val="0"/>
          <c:cat>
            <c:multiLvlStrRef>
              <c:f>'6'!$B$6:$C$11</c:f>
              <c:multiLvlStrCache>
                <c:ptCount val="6"/>
                <c:lvl>
                  <c:pt idx="0">
                    <c:v>2035</c:v>
                  </c:pt>
                  <c:pt idx="1">
                    <c:v>2035</c:v>
                  </c:pt>
                  <c:pt idx="2">
                    <c:v>2035</c:v>
                  </c:pt>
                  <c:pt idx="3">
                    <c:v>2040</c:v>
                  </c:pt>
                  <c:pt idx="4">
                    <c:v>2040</c:v>
                  </c:pt>
                  <c:pt idx="5">
                    <c:v>2040</c:v>
                  </c:pt>
                </c:lvl>
                <c:lvl>
                  <c:pt idx="0">
                    <c:v>LEV</c:v>
                  </c:pt>
                  <c:pt idx="1">
                    <c:v>NT</c:v>
                  </c:pt>
                  <c:pt idx="2">
                    <c:v>HEV</c:v>
                  </c:pt>
                  <c:pt idx="3">
                    <c:v>LEV</c:v>
                  </c:pt>
                  <c:pt idx="4">
                    <c:v>NT</c:v>
                  </c:pt>
                  <c:pt idx="5">
                    <c:v>HEV</c:v>
                  </c:pt>
                </c:lvl>
              </c:multiLvlStrCache>
            </c:multiLvlStrRef>
          </c:cat>
          <c:val>
            <c:numRef>
              <c:f>'6'!$J$6:$J$11</c:f>
              <c:numCache>
                <c:formatCode>0</c:formatCode>
                <c:ptCount val="6"/>
                <c:pt idx="0">
                  <c:v>4115.2339543800936</c:v>
                </c:pt>
                <c:pt idx="1">
                  <c:v>3995.5961876955871</c:v>
                </c:pt>
                <c:pt idx="2">
                  <c:v>3876.8796627529414</c:v>
                </c:pt>
                <c:pt idx="3">
                  <c:v>3414.6088115258403</c:v>
                </c:pt>
                <c:pt idx="4">
                  <c:v>3226.1776690757802</c:v>
                </c:pt>
                <c:pt idx="5">
                  <c:v>3038.1301415424018</c:v>
                </c:pt>
              </c:numCache>
            </c:numRef>
          </c:val>
          <c:extLst>
            <c:ext xmlns:c16="http://schemas.microsoft.com/office/drawing/2014/chart" uri="{C3380CC4-5D6E-409C-BE32-E72D297353CC}">
              <c16:uniqueId val="{00000006-0CA4-4603-BA16-B2E0269A65C0}"/>
            </c:ext>
          </c:extLst>
        </c:ser>
        <c:ser>
          <c:idx val="7"/>
          <c:order val="7"/>
          <c:tx>
            <c:strRef>
              <c:f>'6'!$K$5</c:f>
              <c:strCache>
                <c:ptCount val="1"/>
                <c:pt idx="0">
                  <c:v>Others</c:v>
                </c:pt>
              </c:strCache>
            </c:strRef>
          </c:tx>
          <c:spPr>
            <a:solidFill>
              <a:schemeClr val="accent2">
                <a:lumMod val="60000"/>
              </a:schemeClr>
            </a:solidFill>
            <a:ln>
              <a:noFill/>
            </a:ln>
            <a:effectLst/>
          </c:spPr>
          <c:invertIfNegative val="0"/>
          <c:cat>
            <c:multiLvlStrRef>
              <c:f>'6'!$B$6:$C$11</c:f>
              <c:multiLvlStrCache>
                <c:ptCount val="6"/>
                <c:lvl>
                  <c:pt idx="0">
                    <c:v>2035</c:v>
                  </c:pt>
                  <c:pt idx="1">
                    <c:v>2035</c:v>
                  </c:pt>
                  <c:pt idx="2">
                    <c:v>2035</c:v>
                  </c:pt>
                  <c:pt idx="3">
                    <c:v>2040</c:v>
                  </c:pt>
                  <c:pt idx="4">
                    <c:v>2040</c:v>
                  </c:pt>
                  <c:pt idx="5">
                    <c:v>2040</c:v>
                  </c:pt>
                </c:lvl>
                <c:lvl>
                  <c:pt idx="0">
                    <c:v>LEV</c:v>
                  </c:pt>
                  <c:pt idx="1">
                    <c:v>NT</c:v>
                  </c:pt>
                  <c:pt idx="2">
                    <c:v>HEV</c:v>
                  </c:pt>
                  <c:pt idx="3">
                    <c:v>LEV</c:v>
                  </c:pt>
                  <c:pt idx="4">
                    <c:v>NT</c:v>
                  </c:pt>
                  <c:pt idx="5">
                    <c:v>HEV</c:v>
                  </c:pt>
                </c:lvl>
              </c:multiLvlStrCache>
            </c:multiLvlStrRef>
          </c:cat>
          <c:val>
            <c:numRef>
              <c:f>'6'!$K$6:$K$11</c:f>
              <c:numCache>
                <c:formatCode>0</c:formatCode>
                <c:ptCount val="6"/>
                <c:pt idx="0">
                  <c:v>81.736071043035665</c:v>
                </c:pt>
                <c:pt idx="1">
                  <c:v>81.827316643852484</c:v>
                </c:pt>
                <c:pt idx="2">
                  <c:v>82.1802910207998</c:v>
                </c:pt>
                <c:pt idx="3">
                  <c:v>113.83419711100666</c:v>
                </c:pt>
                <c:pt idx="4">
                  <c:v>115.76090915989398</c:v>
                </c:pt>
                <c:pt idx="5">
                  <c:v>116.87035419554378</c:v>
                </c:pt>
              </c:numCache>
            </c:numRef>
          </c:val>
          <c:extLst>
            <c:ext xmlns:c16="http://schemas.microsoft.com/office/drawing/2014/chart" uri="{C3380CC4-5D6E-409C-BE32-E72D297353CC}">
              <c16:uniqueId val="{00000007-0CA4-4603-BA16-B2E0269A65C0}"/>
            </c:ext>
          </c:extLst>
        </c:ser>
        <c:ser>
          <c:idx val="8"/>
          <c:order val="8"/>
          <c:tx>
            <c:strRef>
              <c:f>'6'!$L$5</c:f>
              <c:strCache>
                <c:ptCount val="1"/>
                <c:pt idx="0">
                  <c:v>Ammonia</c:v>
                </c:pt>
              </c:strCache>
            </c:strRef>
          </c:tx>
          <c:spPr>
            <a:solidFill>
              <a:schemeClr val="accent3">
                <a:lumMod val="60000"/>
              </a:schemeClr>
            </a:solidFill>
            <a:ln>
              <a:noFill/>
            </a:ln>
            <a:effectLst/>
          </c:spPr>
          <c:invertIfNegative val="0"/>
          <c:cat>
            <c:multiLvlStrRef>
              <c:f>'6'!$B$6:$C$11</c:f>
              <c:multiLvlStrCache>
                <c:ptCount val="6"/>
                <c:lvl>
                  <c:pt idx="0">
                    <c:v>2035</c:v>
                  </c:pt>
                  <c:pt idx="1">
                    <c:v>2035</c:v>
                  </c:pt>
                  <c:pt idx="2">
                    <c:v>2035</c:v>
                  </c:pt>
                  <c:pt idx="3">
                    <c:v>2040</c:v>
                  </c:pt>
                  <c:pt idx="4">
                    <c:v>2040</c:v>
                  </c:pt>
                  <c:pt idx="5">
                    <c:v>2040</c:v>
                  </c:pt>
                </c:lvl>
                <c:lvl>
                  <c:pt idx="0">
                    <c:v>LEV</c:v>
                  </c:pt>
                  <c:pt idx="1">
                    <c:v>NT</c:v>
                  </c:pt>
                  <c:pt idx="2">
                    <c:v>HEV</c:v>
                  </c:pt>
                  <c:pt idx="3">
                    <c:v>LEV</c:v>
                  </c:pt>
                  <c:pt idx="4">
                    <c:v>NT</c:v>
                  </c:pt>
                  <c:pt idx="5">
                    <c:v>HEV</c:v>
                  </c:pt>
                </c:lvl>
              </c:multiLvlStrCache>
            </c:multiLvlStrRef>
          </c:cat>
          <c:val>
            <c:numRef>
              <c:f>'6'!$L$6:$L$11</c:f>
              <c:numCache>
                <c:formatCode>0</c:formatCode>
                <c:ptCount val="6"/>
                <c:pt idx="0">
                  <c:v>41.10993680816533</c:v>
                </c:pt>
                <c:pt idx="1">
                  <c:v>44.945864262283202</c:v>
                </c:pt>
                <c:pt idx="2">
                  <c:v>48.78247610229824</c:v>
                </c:pt>
                <c:pt idx="3">
                  <c:v>56.964661597534061</c:v>
                </c:pt>
                <c:pt idx="4">
                  <c:v>62.643412123984902</c:v>
                </c:pt>
                <c:pt idx="5">
                  <c:v>68.351896699221072</c:v>
                </c:pt>
              </c:numCache>
            </c:numRef>
          </c:val>
          <c:extLst>
            <c:ext xmlns:c16="http://schemas.microsoft.com/office/drawing/2014/chart" uri="{C3380CC4-5D6E-409C-BE32-E72D297353CC}">
              <c16:uniqueId val="{00000008-0CA4-4603-BA16-B2E0269A65C0}"/>
            </c:ext>
          </c:extLst>
        </c:ser>
        <c:dLbls>
          <c:showLegendKey val="0"/>
          <c:showVal val="0"/>
          <c:showCatName val="0"/>
          <c:showSerName val="0"/>
          <c:showPercent val="0"/>
          <c:showBubbleSize val="0"/>
        </c:dLbls>
        <c:gapWidth val="150"/>
        <c:overlap val="100"/>
        <c:axId val="1961077696"/>
        <c:axId val="1961081536"/>
      </c:barChart>
      <c:catAx>
        <c:axId val="19610776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61081536"/>
        <c:crosses val="autoZero"/>
        <c:auto val="1"/>
        <c:lblAlgn val="ctr"/>
        <c:lblOffset val="100"/>
        <c:noMultiLvlLbl val="0"/>
      </c:catAx>
      <c:valAx>
        <c:axId val="196108153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ES"/>
                  <a:t>TWh</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610776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Final heat demand per sector, EU27</a:t>
            </a:r>
          </a:p>
        </c:rich>
      </c:tx>
      <c:layout>
        <c:manualLayout>
          <c:xMode val="edge"/>
          <c:yMode val="edge"/>
          <c:x val="0.19502051509799281"/>
          <c:y val="2.651491299215089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'31'!$D$23</c:f>
              <c:strCache>
                <c:ptCount val="1"/>
                <c:pt idx="0">
                  <c:v>Agriculture</c:v>
                </c:pt>
              </c:strCache>
            </c:strRef>
          </c:tx>
          <c:spPr>
            <a:solidFill>
              <a:schemeClr val="accent1"/>
            </a:solidFill>
            <a:ln>
              <a:noFill/>
            </a:ln>
            <a:effectLst/>
          </c:spPr>
          <c:invertIfNegative val="0"/>
          <c:cat>
            <c:multiLvlStrRef>
              <c:f>'31'!$E$21:$J$22</c:f>
              <c:multiLvlStrCache>
                <c:ptCount val="6"/>
                <c:lvl>
                  <c:pt idx="0">
                    <c:v>2019</c:v>
                  </c:pt>
                  <c:pt idx="1">
                    <c:v>2023</c:v>
                  </c:pt>
                  <c:pt idx="2">
                    <c:v>2030</c:v>
                  </c:pt>
                  <c:pt idx="3">
                    <c:v>2035</c:v>
                  </c:pt>
                  <c:pt idx="4">
                    <c:v>2040</c:v>
                  </c:pt>
                  <c:pt idx="5">
                    <c:v>2050</c:v>
                  </c:pt>
                </c:lvl>
                <c:lvl>
                  <c:pt idx="0">
                    <c:v>Ref.</c:v>
                  </c:pt>
                  <c:pt idx="2">
                    <c:v>NT</c:v>
                  </c:pt>
                </c:lvl>
              </c:multiLvlStrCache>
            </c:multiLvlStrRef>
          </c:cat>
          <c:val>
            <c:numRef>
              <c:f>'31'!$E$23:$J$23</c:f>
              <c:numCache>
                <c:formatCode>0</c:formatCode>
                <c:ptCount val="6"/>
                <c:pt idx="0">
                  <c:v>17.233943268120701</c:v>
                </c:pt>
                <c:pt idx="1">
                  <c:v>2.4379852700000004</c:v>
                </c:pt>
                <c:pt idx="2">
                  <c:v>20.159546897495296</c:v>
                </c:pt>
                <c:pt idx="3">
                  <c:v>18.721907904089914</c:v>
                </c:pt>
                <c:pt idx="4">
                  <c:v>14.616374483224391</c:v>
                </c:pt>
                <c:pt idx="5">
                  <c:v>9.1351119047443241</c:v>
                </c:pt>
              </c:numCache>
            </c:numRef>
          </c:val>
          <c:extLst>
            <c:ext xmlns:c16="http://schemas.microsoft.com/office/drawing/2014/chart" uri="{C3380CC4-5D6E-409C-BE32-E72D297353CC}">
              <c16:uniqueId val="{00000000-253C-415E-B65D-7CF75A557EB4}"/>
            </c:ext>
          </c:extLst>
        </c:ser>
        <c:ser>
          <c:idx val="1"/>
          <c:order val="1"/>
          <c:tx>
            <c:strRef>
              <c:f>'31'!$D$24</c:f>
              <c:strCache>
                <c:ptCount val="1"/>
                <c:pt idx="0">
                  <c:v>Built Environment</c:v>
                </c:pt>
              </c:strCache>
            </c:strRef>
          </c:tx>
          <c:spPr>
            <a:solidFill>
              <a:schemeClr val="accent2"/>
            </a:solidFill>
            <a:ln>
              <a:noFill/>
            </a:ln>
            <a:effectLst/>
          </c:spPr>
          <c:invertIfNegative val="0"/>
          <c:cat>
            <c:multiLvlStrRef>
              <c:f>'31'!$E$21:$J$22</c:f>
              <c:multiLvlStrCache>
                <c:ptCount val="6"/>
                <c:lvl>
                  <c:pt idx="0">
                    <c:v>2019</c:v>
                  </c:pt>
                  <c:pt idx="1">
                    <c:v>2023</c:v>
                  </c:pt>
                  <c:pt idx="2">
                    <c:v>2030</c:v>
                  </c:pt>
                  <c:pt idx="3">
                    <c:v>2035</c:v>
                  </c:pt>
                  <c:pt idx="4">
                    <c:v>2040</c:v>
                  </c:pt>
                  <c:pt idx="5">
                    <c:v>2050</c:v>
                  </c:pt>
                </c:lvl>
                <c:lvl>
                  <c:pt idx="0">
                    <c:v>Ref.</c:v>
                  </c:pt>
                  <c:pt idx="2">
                    <c:v>NT</c:v>
                  </c:pt>
                </c:lvl>
              </c:multiLvlStrCache>
            </c:multiLvlStrRef>
          </c:cat>
          <c:val>
            <c:numRef>
              <c:f>'31'!$E$24:$J$24</c:f>
              <c:numCache>
                <c:formatCode>0</c:formatCode>
                <c:ptCount val="6"/>
                <c:pt idx="0">
                  <c:v>353.00877338753753</c:v>
                </c:pt>
                <c:pt idx="1">
                  <c:v>331.39048839000003</c:v>
                </c:pt>
                <c:pt idx="2">
                  <c:v>342.56417520318712</c:v>
                </c:pt>
                <c:pt idx="3">
                  <c:v>338.47216974216718</c:v>
                </c:pt>
                <c:pt idx="4">
                  <c:v>348.07599273188379</c:v>
                </c:pt>
                <c:pt idx="5">
                  <c:v>357.60947922056914</c:v>
                </c:pt>
              </c:numCache>
            </c:numRef>
          </c:val>
          <c:extLst>
            <c:ext xmlns:c16="http://schemas.microsoft.com/office/drawing/2014/chart" uri="{C3380CC4-5D6E-409C-BE32-E72D297353CC}">
              <c16:uniqueId val="{00000002-253C-415E-B65D-7CF75A557EB4}"/>
            </c:ext>
          </c:extLst>
        </c:ser>
        <c:ser>
          <c:idx val="2"/>
          <c:order val="2"/>
          <c:tx>
            <c:strRef>
              <c:f>'31'!$D$25</c:f>
              <c:strCache>
                <c:ptCount val="1"/>
                <c:pt idx="0">
                  <c:v>Industry</c:v>
                </c:pt>
              </c:strCache>
            </c:strRef>
          </c:tx>
          <c:spPr>
            <a:solidFill>
              <a:schemeClr val="accent3"/>
            </a:solidFill>
            <a:ln>
              <a:noFill/>
            </a:ln>
            <a:effectLst/>
          </c:spPr>
          <c:invertIfNegative val="0"/>
          <c:cat>
            <c:multiLvlStrRef>
              <c:f>'31'!$E$21:$J$22</c:f>
              <c:multiLvlStrCache>
                <c:ptCount val="6"/>
                <c:lvl>
                  <c:pt idx="0">
                    <c:v>2019</c:v>
                  </c:pt>
                  <c:pt idx="1">
                    <c:v>2023</c:v>
                  </c:pt>
                  <c:pt idx="2">
                    <c:v>2030</c:v>
                  </c:pt>
                  <c:pt idx="3">
                    <c:v>2035</c:v>
                  </c:pt>
                  <c:pt idx="4">
                    <c:v>2040</c:v>
                  </c:pt>
                  <c:pt idx="5">
                    <c:v>2050</c:v>
                  </c:pt>
                </c:lvl>
                <c:lvl>
                  <c:pt idx="0">
                    <c:v>Ref.</c:v>
                  </c:pt>
                  <c:pt idx="2">
                    <c:v>NT</c:v>
                  </c:pt>
                </c:lvl>
              </c:multiLvlStrCache>
            </c:multiLvlStrRef>
          </c:cat>
          <c:val>
            <c:numRef>
              <c:f>'31'!$E$25:$J$25</c:f>
              <c:numCache>
                <c:formatCode>0</c:formatCode>
                <c:ptCount val="6"/>
                <c:pt idx="0">
                  <c:v>265.02797967596223</c:v>
                </c:pt>
                <c:pt idx="1">
                  <c:v>149.70098784000004</c:v>
                </c:pt>
                <c:pt idx="2">
                  <c:v>160.3068068493692</c:v>
                </c:pt>
                <c:pt idx="3">
                  <c:v>160.27935377615501</c:v>
                </c:pt>
                <c:pt idx="4">
                  <c:v>153.95636313579848</c:v>
                </c:pt>
                <c:pt idx="5">
                  <c:v>169.01290052273748</c:v>
                </c:pt>
              </c:numCache>
            </c:numRef>
          </c:val>
          <c:extLst>
            <c:ext xmlns:c16="http://schemas.microsoft.com/office/drawing/2014/chart" uri="{C3380CC4-5D6E-409C-BE32-E72D297353CC}">
              <c16:uniqueId val="{00000004-253C-415E-B65D-7CF75A557EB4}"/>
            </c:ext>
          </c:extLst>
        </c:ser>
        <c:ser>
          <c:idx val="3"/>
          <c:order val="3"/>
          <c:tx>
            <c:strRef>
              <c:f>'31'!$D$26</c:f>
              <c:strCache>
                <c:ptCount val="1"/>
                <c:pt idx="0">
                  <c:v>Others (not included in FEC target)</c:v>
                </c:pt>
              </c:strCache>
            </c:strRef>
          </c:tx>
          <c:spPr>
            <a:solidFill>
              <a:schemeClr val="accent4"/>
            </a:solidFill>
            <a:ln>
              <a:noFill/>
            </a:ln>
            <a:effectLst/>
          </c:spPr>
          <c:invertIfNegative val="0"/>
          <c:cat>
            <c:multiLvlStrRef>
              <c:f>'31'!$E$21:$J$22</c:f>
              <c:multiLvlStrCache>
                <c:ptCount val="6"/>
                <c:lvl>
                  <c:pt idx="0">
                    <c:v>2019</c:v>
                  </c:pt>
                  <c:pt idx="1">
                    <c:v>2023</c:v>
                  </c:pt>
                  <c:pt idx="2">
                    <c:v>2030</c:v>
                  </c:pt>
                  <c:pt idx="3">
                    <c:v>2035</c:v>
                  </c:pt>
                  <c:pt idx="4">
                    <c:v>2040</c:v>
                  </c:pt>
                  <c:pt idx="5">
                    <c:v>2050</c:v>
                  </c:pt>
                </c:lvl>
                <c:lvl>
                  <c:pt idx="0">
                    <c:v>Ref.</c:v>
                  </c:pt>
                  <c:pt idx="2">
                    <c:v>NT</c:v>
                  </c:pt>
                </c:lvl>
              </c:multiLvlStrCache>
            </c:multiLvlStrRef>
          </c:cat>
          <c:val>
            <c:numRef>
              <c:f>'31'!$E$26:$J$26</c:f>
              <c:numCache>
                <c:formatCode>0</c:formatCode>
                <c:ptCount val="6"/>
                <c:pt idx="0">
                  <c:v>18.891604241666599</c:v>
                </c:pt>
                <c:pt idx="1">
                  <c:v>8.6412528200000018</c:v>
                </c:pt>
                <c:pt idx="2">
                  <c:v>17.070346011677699</c:v>
                </c:pt>
                <c:pt idx="3">
                  <c:v>17.251980562904919</c:v>
                </c:pt>
                <c:pt idx="4">
                  <c:v>16.337960678902686</c:v>
                </c:pt>
                <c:pt idx="5">
                  <c:v>14.677176582967356</c:v>
                </c:pt>
              </c:numCache>
            </c:numRef>
          </c:val>
          <c:extLst>
            <c:ext xmlns:c16="http://schemas.microsoft.com/office/drawing/2014/chart" uri="{C3380CC4-5D6E-409C-BE32-E72D297353CC}">
              <c16:uniqueId val="{00000001-7E1B-40D6-ACB9-5D28E4E7DFB3}"/>
            </c:ext>
          </c:extLst>
        </c:ser>
        <c:dLbls>
          <c:showLegendKey val="0"/>
          <c:showVal val="0"/>
          <c:showCatName val="0"/>
          <c:showSerName val="0"/>
          <c:showPercent val="0"/>
          <c:showBubbleSize val="0"/>
        </c:dLbls>
        <c:gapWidth val="150"/>
        <c:overlap val="100"/>
        <c:axId val="2480647"/>
        <c:axId val="3757063"/>
      </c:barChart>
      <c:catAx>
        <c:axId val="24806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757063"/>
        <c:crosses val="autoZero"/>
        <c:auto val="1"/>
        <c:lblAlgn val="ctr"/>
        <c:lblOffset val="100"/>
        <c:noMultiLvlLbl val="0"/>
      </c:catAx>
      <c:valAx>
        <c:axId val="375706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TWh</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8064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EU27 Final Heat Demand by Sector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1"/>
          <c:order val="0"/>
          <c:spPr>
            <a:solidFill>
              <a:schemeClr val="accent2"/>
            </a:solidFill>
            <a:ln>
              <a:noFill/>
            </a:ln>
            <a:effectLst/>
          </c:spPr>
          <c:invertIfNegative val="0"/>
          <c:val>
            <c:numRef>
              <c:f>'32'!#REF!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'32'!#REF!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'32'!#REF!</c15:sqref>
                        </c15:formulaRef>
                      </c:ext>
                    </c:extLst>
                    <c:strCache>
                      <c:ptCount val="1"/>
                      <c:pt idx="0">
                        <c:v>#REF!</c:v>
                      </c:pt>
                    </c:strCache>
                  </c:strRef>
                </c15:cat>
              </c15:filteredCategoryTitle>
            </c:ext>
            <c:ext xmlns:c16="http://schemas.microsoft.com/office/drawing/2014/chart" uri="{C3380CC4-5D6E-409C-BE32-E72D297353CC}">
              <c16:uniqueId val="{00000002-6EDA-4BBF-BDD0-B1AB01F67A17}"/>
            </c:ext>
          </c:extLst>
        </c:ser>
        <c:ser>
          <c:idx val="2"/>
          <c:order val="1"/>
          <c:spPr>
            <a:solidFill>
              <a:schemeClr val="accent3"/>
            </a:solidFill>
            <a:ln>
              <a:noFill/>
            </a:ln>
            <a:effectLst/>
          </c:spPr>
          <c:invertIfNegative val="0"/>
          <c:val>
            <c:numRef>
              <c:f>'32'!#REF!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'32'!#REF!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'32'!#REF!</c15:sqref>
                        </c15:formulaRef>
                      </c:ext>
                    </c:extLst>
                    <c:strCache>
                      <c:ptCount val="1"/>
                      <c:pt idx="0">
                        <c:v>#REF!</c:v>
                      </c:pt>
                    </c:strCache>
                  </c:strRef>
                </c15:cat>
              </c15:filteredCategoryTitle>
            </c:ext>
            <c:ext xmlns:c16="http://schemas.microsoft.com/office/drawing/2014/chart" uri="{C3380CC4-5D6E-409C-BE32-E72D297353CC}">
              <c16:uniqueId val="{00000004-6EDA-4BBF-BDD0-B1AB01F67A17}"/>
            </c:ext>
          </c:extLst>
        </c:ser>
        <c:ser>
          <c:idx val="3"/>
          <c:order val="2"/>
          <c:spPr>
            <a:solidFill>
              <a:schemeClr val="accent4"/>
            </a:solidFill>
            <a:ln>
              <a:noFill/>
            </a:ln>
            <a:effectLst/>
          </c:spPr>
          <c:invertIfNegative val="0"/>
          <c:val>
            <c:numRef>
              <c:f>'32'!#REF!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'32'!#REF!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'32'!#REF!</c15:sqref>
                        </c15:formulaRef>
                      </c:ext>
                    </c:extLst>
                    <c:strCache>
                      <c:ptCount val="1"/>
                      <c:pt idx="0">
                        <c:v>#REF!</c:v>
                      </c:pt>
                    </c:strCache>
                  </c:strRef>
                </c15:cat>
              </c15:filteredCategoryTitle>
            </c:ext>
            <c:ext xmlns:c16="http://schemas.microsoft.com/office/drawing/2014/chart" uri="{C3380CC4-5D6E-409C-BE32-E72D297353CC}">
              <c16:uniqueId val="{00000006-6EDA-4BBF-BDD0-B1AB01F67A17}"/>
            </c:ext>
          </c:extLst>
        </c:ser>
        <c:ser>
          <c:idx val="0"/>
          <c:order val="3"/>
          <c:spPr>
            <a:solidFill>
              <a:schemeClr val="accent1"/>
            </a:solidFill>
            <a:ln>
              <a:noFill/>
            </a:ln>
            <a:effectLst/>
          </c:spPr>
          <c:invertIfNegative val="0"/>
          <c:val>
            <c:numRef>
              <c:f>'32'!#REF!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'32'!#REF!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'32'!#REF!</c15:sqref>
                        </c15:formulaRef>
                      </c:ext>
                    </c:extLst>
                    <c:strCache>
                      <c:ptCount val="1"/>
                      <c:pt idx="0">
                        <c:v>#REF!</c:v>
                      </c:pt>
                    </c:strCache>
                  </c:strRef>
                </c15:cat>
              </c15:filteredCategoryTitle>
            </c:ext>
            <c:ext xmlns:c16="http://schemas.microsoft.com/office/drawing/2014/chart" uri="{C3380CC4-5D6E-409C-BE32-E72D297353CC}">
              <c16:uniqueId val="{00000009-6EDA-4BBF-BDD0-B1AB01F67A17}"/>
            </c:ext>
          </c:extLst>
        </c:ser>
        <c:dLbls>
          <c:showLegendKey val="0"/>
          <c:showVal val="0"/>
          <c:showCatName val="0"/>
          <c:showSerName val="0"/>
          <c:showPercent val="0"/>
          <c:showBubbleSize val="0"/>
        </c:dLbls>
        <c:gapWidth val="150"/>
        <c:overlap val="100"/>
        <c:axId val="22014471"/>
        <c:axId val="2144744968"/>
      </c:barChart>
      <c:catAx>
        <c:axId val="220144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44744968"/>
        <c:crosses val="autoZero"/>
        <c:auto val="1"/>
        <c:lblAlgn val="ctr"/>
        <c:lblOffset val="100"/>
        <c:noMultiLvlLbl val="0"/>
      </c:catAx>
      <c:valAx>
        <c:axId val="21447449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0144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kern="1200" spc="0" baseline="0">
                <a:solidFill>
                  <a:sysClr val="windowText" lastClr="000000">
                    <a:lumMod val="65000"/>
                    <a:lumOff val="35000"/>
                  </a:sysClr>
                </a:solidFill>
              </a:rPr>
              <a:t>Final heat demand per sector, Low/High economic variant, EU27</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'32'!$B$4</c:f>
              <c:strCache>
                <c:ptCount val="1"/>
                <c:pt idx="0">
                  <c:v>Agriculture</c:v>
                </c:pt>
              </c:strCache>
            </c:strRef>
          </c:tx>
          <c:spPr>
            <a:solidFill>
              <a:schemeClr val="accent1"/>
            </a:solidFill>
            <a:ln>
              <a:noFill/>
            </a:ln>
            <a:effectLst/>
          </c:spPr>
          <c:invertIfNegative val="0"/>
          <c:cat>
            <c:multiLvlStrRef>
              <c:f>'32'!$C$2:$H$3</c:f>
              <c:multiLvlStrCache>
                <c:ptCount val="6"/>
                <c:lvl>
                  <c:pt idx="0">
                    <c:v>LEV</c:v>
                  </c:pt>
                  <c:pt idx="1">
                    <c:v>NT</c:v>
                  </c:pt>
                  <c:pt idx="2">
                    <c:v>HEV</c:v>
                  </c:pt>
                  <c:pt idx="3">
                    <c:v>LEV</c:v>
                  </c:pt>
                  <c:pt idx="4">
                    <c:v>NT</c:v>
                  </c:pt>
                  <c:pt idx="5">
                    <c:v>HEV</c:v>
                  </c:pt>
                </c:lvl>
                <c:lvl>
                  <c:pt idx="0">
                    <c:v>2035</c:v>
                  </c:pt>
                  <c:pt idx="3">
                    <c:v>2040</c:v>
                  </c:pt>
                </c:lvl>
              </c:multiLvlStrCache>
            </c:multiLvlStrRef>
          </c:cat>
          <c:val>
            <c:numRef>
              <c:f>'32'!$C$4:$H$4</c:f>
              <c:numCache>
                <c:formatCode>0</c:formatCode>
                <c:ptCount val="6"/>
                <c:pt idx="0">
                  <c:v>22.523690959263714</c:v>
                </c:pt>
                <c:pt idx="1">
                  <c:v>18.721907904089914</c:v>
                </c:pt>
                <c:pt idx="2">
                  <c:v>25.365860525583713</c:v>
                </c:pt>
                <c:pt idx="3">
                  <c:v>17.272605708138489</c:v>
                </c:pt>
                <c:pt idx="4">
                  <c:v>14.616374483224391</c:v>
                </c:pt>
                <c:pt idx="5">
                  <c:v>20.598058595698387</c:v>
                </c:pt>
              </c:numCache>
            </c:numRef>
          </c:val>
          <c:extLst>
            <c:ext xmlns:c16="http://schemas.microsoft.com/office/drawing/2014/chart" uri="{C3380CC4-5D6E-409C-BE32-E72D297353CC}">
              <c16:uniqueId val="{00000000-F274-41D6-B35A-08D5441D6CFE}"/>
            </c:ext>
          </c:extLst>
        </c:ser>
        <c:ser>
          <c:idx val="1"/>
          <c:order val="1"/>
          <c:tx>
            <c:strRef>
              <c:f>'32'!$B$5</c:f>
              <c:strCache>
                <c:ptCount val="1"/>
                <c:pt idx="0">
                  <c:v>Built Environment</c:v>
                </c:pt>
              </c:strCache>
            </c:strRef>
          </c:tx>
          <c:spPr>
            <a:solidFill>
              <a:schemeClr val="accent2"/>
            </a:solidFill>
            <a:ln>
              <a:noFill/>
            </a:ln>
            <a:effectLst/>
          </c:spPr>
          <c:invertIfNegative val="0"/>
          <c:cat>
            <c:multiLvlStrRef>
              <c:f>'32'!$C$2:$H$3</c:f>
              <c:multiLvlStrCache>
                <c:ptCount val="6"/>
                <c:lvl>
                  <c:pt idx="0">
                    <c:v>LEV</c:v>
                  </c:pt>
                  <c:pt idx="1">
                    <c:v>NT</c:v>
                  </c:pt>
                  <c:pt idx="2">
                    <c:v>HEV</c:v>
                  </c:pt>
                  <c:pt idx="3">
                    <c:v>LEV</c:v>
                  </c:pt>
                  <c:pt idx="4">
                    <c:v>NT</c:v>
                  </c:pt>
                  <c:pt idx="5">
                    <c:v>HEV</c:v>
                  </c:pt>
                </c:lvl>
                <c:lvl>
                  <c:pt idx="0">
                    <c:v>2035</c:v>
                  </c:pt>
                  <c:pt idx="3">
                    <c:v>2040</c:v>
                  </c:pt>
                </c:lvl>
              </c:multiLvlStrCache>
            </c:multiLvlStrRef>
          </c:cat>
          <c:val>
            <c:numRef>
              <c:f>'32'!$C$5:$H$5</c:f>
              <c:numCache>
                <c:formatCode>0</c:formatCode>
                <c:ptCount val="6"/>
                <c:pt idx="0">
                  <c:v>334.6896205315511</c:v>
                </c:pt>
                <c:pt idx="1">
                  <c:v>338.47216974216718</c:v>
                </c:pt>
                <c:pt idx="2">
                  <c:v>348.96178177201261</c:v>
                </c:pt>
                <c:pt idx="3">
                  <c:v>338.96938179798053</c:v>
                </c:pt>
                <c:pt idx="4">
                  <c:v>348.07599273188379</c:v>
                </c:pt>
                <c:pt idx="5">
                  <c:v>357.479797359911</c:v>
                </c:pt>
              </c:numCache>
            </c:numRef>
          </c:val>
          <c:extLst>
            <c:ext xmlns:c16="http://schemas.microsoft.com/office/drawing/2014/chart" uri="{C3380CC4-5D6E-409C-BE32-E72D297353CC}">
              <c16:uniqueId val="{00000001-F274-41D6-B35A-08D5441D6CFE}"/>
            </c:ext>
          </c:extLst>
        </c:ser>
        <c:ser>
          <c:idx val="2"/>
          <c:order val="2"/>
          <c:tx>
            <c:strRef>
              <c:f>'32'!$B$6</c:f>
              <c:strCache>
                <c:ptCount val="1"/>
                <c:pt idx="0">
                  <c:v>Industry</c:v>
                </c:pt>
              </c:strCache>
            </c:strRef>
          </c:tx>
          <c:spPr>
            <a:solidFill>
              <a:schemeClr val="accent3"/>
            </a:solidFill>
            <a:ln>
              <a:noFill/>
            </a:ln>
            <a:effectLst/>
          </c:spPr>
          <c:invertIfNegative val="0"/>
          <c:cat>
            <c:multiLvlStrRef>
              <c:f>'32'!$C$2:$H$3</c:f>
              <c:multiLvlStrCache>
                <c:ptCount val="6"/>
                <c:lvl>
                  <c:pt idx="0">
                    <c:v>LEV</c:v>
                  </c:pt>
                  <c:pt idx="1">
                    <c:v>NT</c:v>
                  </c:pt>
                  <c:pt idx="2">
                    <c:v>HEV</c:v>
                  </c:pt>
                  <c:pt idx="3">
                    <c:v>LEV</c:v>
                  </c:pt>
                  <c:pt idx="4">
                    <c:v>NT</c:v>
                  </c:pt>
                  <c:pt idx="5">
                    <c:v>HEV</c:v>
                  </c:pt>
                </c:lvl>
                <c:lvl>
                  <c:pt idx="0">
                    <c:v>2035</c:v>
                  </c:pt>
                  <c:pt idx="3">
                    <c:v>2040</c:v>
                  </c:pt>
                </c:lvl>
              </c:multiLvlStrCache>
            </c:multiLvlStrRef>
          </c:cat>
          <c:val>
            <c:numRef>
              <c:f>'32'!$C$6:$H$6</c:f>
              <c:numCache>
                <c:formatCode>0</c:formatCode>
                <c:ptCount val="6"/>
                <c:pt idx="0">
                  <c:v>152.46594211900009</c:v>
                </c:pt>
                <c:pt idx="1">
                  <c:v>160.27935377615501</c:v>
                </c:pt>
                <c:pt idx="2">
                  <c:v>169.38909344957915</c:v>
                </c:pt>
                <c:pt idx="3">
                  <c:v>144.84429767656039</c:v>
                </c:pt>
                <c:pt idx="4">
                  <c:v>153.95636313579848</c:v>
                </c:pt>
                <c:pt idx="5">
                  <c:v>163.05552307872577</c:v>
                </c:pt>
              </c:numCache>
            </c:numRef>
          </c:val>
          <c:extLst>
            <c:ext xmlns:c16="http://schemas.microsoft.com/office/drawing/2014/chart" uri="{C3380CC4-5D6E-409C-BE32-E72D297353CC}">
              <c16:uniqueId val="{00000002-F274-41D6-B35A-08D5441D6CFE}"/>
            </c:ext>
          </c:extLst>
        </c:ser>
        <c:ser>
          <c:idx val="3"/>
          <c:order val="3"/>
          <c:tx>
            <c:strRef>
              <c:f>'32'!$B$7</c:f>
              <c:strCache>
                <c:ptCount val="1"/>
                <c:pt idx="0">
                  <c:v>Others (not included in FEC target)</c:v>
                </c:pt>
              </c:strCache>
            </c:strRef>
          </c:tx>
          <c:spPr>
            <a:solidFill>
              <a:schemeClr val="accent4"/>
            </a:solidFill>
            <a:ln>
              <a:noFill/>
            </a:ln>
            <a:effectLst/>
          </c:spPr>
          <c:invertIfNegative val="0"/>
          <c:cat>
            <c:multiLvlStrRef>
              <c:f>'32'!$C$2:$H$3</c:f>
              <c:multiLvlStrCache>
                <c:ptCount val="6"/>
                <c:lvl>
                  <c:pt idx="0">
                    <c:v>LEV</c:v>
                  </c:pt>
                  <c:pt idx="1">
                    <c:v>NT</c:v>
                  </c:pt>
                  <c:pt idx="2">
                    <c:v>HEV</c:v>
                  </c:pt>
                  <c:pt idx="3">
                    <c:v>LEV</c:v>
                  </c:pt>
                  <c:pt idx="4">
                    <c:v>NT</c:v>
                  </c:pt>
                  <c:pt idx="5">
                    <c:v>HEV</c:v>
                  </c:pt>
                </c:lvl>
                <c:lvl>
                  <c:pt idx="0">
                    <c:v>2035</c:v>
                  </c:pt>
                  <c:pt idx="3">
                    <c:v>2040</c:v>
                  </c:pt>
                </c:lvl>
              </c:multiLvlStrCache>
            </c:multiLvlStrRef>
          </c:cat>
          <c:val>
            <c:numRef>
              <c:f>'32'!$C$7:$H$7</c:f>
              <c:numCache>
                <c:formatCode>0</c:formatCode>
                <c:ptCount val="6"/>
                <c:pt idx="0">
                  <c:v>18.545879105116743</c:v>
                </c:pt>
                <c:pt idx="1">
                  <c:v>17.251980562904919</c:v>
                </c:pt>
                <c:pt idx="2">
                  <c:v>15.958082020681845</c:v>
                </c:pt>
                <c:pt idx="3">
                  <c:v>17.56330773607683</c:v>
                </c:pt>
                <c:pt idx="4">
                  <c:v>16.337960678902686</c:v>
                </c:pt>
                <c:pt idx="5">
                  <c:v>15.112613633368442</c:v>
                </c:pt>
              </c:numCache>
            </c:numRef>
          </c:val>
          <c:extLst>
            <c:ext xmlns:c16="http://schemas.microsoft.com/office/drawing/2014/chart" uri="{C3380CC4-5D6E-409C-BE32-E72D297353CC}">
              <c16:uniqueId val="{00000001-BC16-440E-A4A0-14D13C59885B}"/>
            </c:ext>
          </c:extLst>
        </c:ser>
        <c:dLbls>
          <c:showLegendKey val="0"/>
          <c:showVal val="0"/>
          <c:showCatName val="0"/>
          <c:showSerName val="0"/>
          <c:showPercent val="0"/>
          <c:showBubbleSize val="0"/>
        </c:dLbls>
        <c:gapWidth val="150"/>
        <c:overlap val="100"/>
        <c:axId val="1201559312"/>
        <c:axId val="1201568672"/>
      </c:barChart>
      <c:catAx>
        <c:axId val="12015593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01568672"/>
        <c:crosses val="autoZero"/>
        <c:auto val="1"/>
        <c:lblAlgn val="ctr"/>
        <c:lblOffset val="100"/>
        <c:noMultiLvlLbl val="0"/>
      </c:catAx>
      <c:valAx>
        <c:axId val="12015686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TWh</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015593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[TYNDP 2026 Scenario Report Data Figures_2026_06_04_for_publication.xlsx]33!PivotTable19</c:name>
    <c:fmtId val="5"/>
  </c:pivotSource>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n-GB" sz="1400" b="0" i="0" u="none" strike="noStrike" kern="1200" spc="0" baseline="0">
                <a:solidFill>
                  <a:sysClr val="windowText" lastClr="000000">
                    <a:lumMod val="65000"/>
                    <a:lumOff val="35000"/>
                  </a:sysClr>
                </a:solidFill>
              </a:rPr>
              <a:t>Final Energy Consumption (TWh) before gap-filling (NT) and after (NT+)</a:t>
            </a: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stacked"/>
        <c:varyColors val="0"/>
        <c:ser>
          <c:idx val="0"/>
          <c:order val="0"/>
          <c:tx>
            <c:strRef>
              <c:f>'33'!$D$2:$D$3</c:f>
              <c:strCache>
                <c:ptCount val="1"/>
                <c:pt idx="0">
                  <c:v>Ammonia</c:v>
                </c:pt>
              </c:strCache>
            </c:strRef>
          </c:tx>
          <c:spPr>
            <a:solidFill>
              <a:schemeClr val="accent1"/>
            </a:solidFill>
            <a:ln>
              <a:noFill/>
            </a:ln>
            <a:effectLst/>
          </c:spPr>
          <c:invertIfNegative val="0"/>
          <c:cat>
            <c:multiLvlStrRef>
              <c:f>'33'!$B$4:$C$11</c:f>
              <c:multiLvlStrCache>
                <c:ptCount val="8"/>
                <c:lvl>
                  <c:pt idx="0">
                    <c:v>NT</c:v>
                  </c:pt>
                  <c:pt idx="1">
                    <c:v>NT+</c:v>
                  </c:pt>
                  <c:pt idx="2">
                    <c:v>NT</c:v>
                  </c:pt>
                  <c:pt idx="3">
                    <c:v>NT+</c:v>
                  </c:pt>
                  <c:pt idx="4">
                    <c:v>NT</c:v>
                  </c:pt>
                  <c:pt idx="5">
                    <c:v>NT+</c:v>
                  </c:pt>
                  <c:pt idx="6">
                    <c:v>NT</c:v>
                  </c:pt>
                  <c:pt idx="7">
                    <c:v>NT+</c:v>
                  </c:pt>
                </c:lvl>
                <c:lvl>
                  <c:pt idx="0">
                    <c:v>2030</c:v>
                  </c:pt>
                  <c:pt idx="2">
                    <c:v>2035</c:v>
                  </c:pt>
                  <c:pt idx="4">
                    <c:v>2040</c:v>
                  </c:pt>
                  <c:pt idx="6">
                    <c:v>2050</c:v>
                  </c:pt>
                </c:lvl>
              </c:multiLvlStrCache>
            </c:multiLvlStrRef>
          </c:cat>
          <c:val>
            <c:numRef>
              <c:f>'33'!$D$4:$D$11</c:f>
              <c:numCache>
                <c:formatCode>_-* #,##0.00_-;\-* #,##0.00_-;_-* "-"??_-;_-@_-</c:formatCode>
                <c:ptCount val="8"/>
                <c:pt idx="0">
                  <c:v>9.5424287891325024E-2</c:v>
                </c:pt>
                <c:pt idx="1">
                  <c:v>9.5424287891325024E-2</c:v>
                </c:pt>
                <c:pt idx="2">
                  <c:v>0.41248586554273359</c:v>
                </c:pt>
                <c:pt idx="3">
                  <c:v>0.41248586554273359</c:v>
                </c:pt>
                <c:pt idx="4">
                  <c:v>1.0060324474202273</c:v>
                </c:pt>
                <c:pt idx="5">
                  <c:v>1.0060324474202273</c:v>
                </c:pt>
                <c:pt idx="6">
                  <c:v>9.9427677937613819</c:v>
                </c:pt>
                <c:pt idx="7">
                  <c:v>9.9427677937613819</c:v>
                </c:pt>
              </c:numCache>
            </c:numRef>
          </c:val>
          <c:extLst>
            <c:ext xmlns:c16="http://schemas.microsoft.com/office/drawing/2014/chart" uri="{C3380CC4-5D6E-409C-BE32-E72D297353CC}">
              <c16:uniqueId val="{00000000-DD20-4BCF-B00C-517D5AC5511B}"/>
            </c:ext>
          </c:extLst>
        </c:ser>
        <c:ser>
          <c:idx val="1"/>
          <c:order val="1"/>
          <c:tx>
            <c:strRef>
              <c:f>'33'!$E$2:$E$3</c:f>
              <c:strCache>
                <c:ptCount val="1"/>
                <c:pt idx="0">
                  <c:v>Biomass</c:v>
                </c:pt>
              </c:strCache>
            </c:strRef>
          </c:tx>
          <c:spPr>
            <a:solidFill>
              <a:schemeClr val="accent2"/>
            </a:solidFill>
            <a:ln>
              <a:noFill/>
            </a:ln>
            <a:effectLst/>
          </c:spPr>
          <c:invertIfNegative val="0"/>
          <c:cat>
            <c:multiLvlStrRef>
              <c:f>'33'!$B$4:$C$11</c:f>
              <c:multiLvlStrCache>
                <c:ptCount val="8"/>
                <c:lvl>
                  <c:pt idx="0">
                    <c:v>NT</c:v>
                  </c:pt>
                  <c:pt idx="1">
                    <c:v>NT+</c:v>
                  </c:pt>
                  <c:pt idx="2">
                    <c:v>NT</c:v>
                  </c:pt>
                  <c:pt idx="3">
                    <c:v>NT+</c:v>
                  </c:pt>
                  <c:pt idx="4">
                    <c:v>NT</c:v>
                  </c:pt>
                  <c:pt idx="5">
                    <c:v>NT+</c:v>
                  </c:pt>
                  <c:pt idx="6">
                    <c:v>NT</c:v>
                  </c:pt>
                  <c:pt idx="7">
                    <c:v>NT+</c:v>
                  </c:pt>
                </c:lvl>
                <c:lvl>
                  <c:pt idx="0">
                    <c:v>2030</c:v>
                  </c:pt>
                  <c:pt idx="2">
                    <c:v>2035</c:v>
                  </c:pt>
                  <c:pt idx="4">
                    <c:v>2040</c:v>
                  </c:pt>
                  <c:pt idx="6">
                    <c:v>2050</c:v>
                  </c:pt>
                </c:lvl>
              </c:multiLvlStrCache>
            </c:multiLvlStrRef>
          </c:cat>
          <c:val>
            <c:numRef>
              <c:f>'33'!$E$4:$E$11</c:f>
              <c:numCache>
                <c:formatCode>_-* #,##0.00_-;\-* #,##0.00_-;_-* "-"??_-;_-@_-</c:formatCode>
                <c:ptCount val="8"/>
                <c:pt idx="0">
                  <c:v>779.77841838806557</c:v>
                </c:pt>
                <c:pt idx="1">
                  <c:v>779.77841838806557</c:v>
                </c:pt>
                <c:pt idx="2">
                  <c:v>705.55179886342023</c:v>
                </c:pt>
                <c:pt idx="3">
                  <c:v>705.55179886342023</c:v>
                </c:pt>
                <c:pt idx="4">
                  <c:v>677.22177378151821</c:v>
                </c:pt>
                <c:pt idx="5">
                  <c:v>677.22177378151821</c:v>
                </c:pt>
                <c:pt idx="6">
                  <c:v>594.82006139513567</c:v>
                </c:pt>
                <c:pt idx="7">
                  <c:v>594.82006139513567</c:v>
                </c:pt>
              </c:numCache>
            </c:numRef>
          </c:val>
          <c:extLst>
            <c:ext xmlns:c16="http://schemas.microsoft.com/office/drawing/2014/chart" uri="{C3380CC4-5D6E-409C-BE32-E72D297353CC}">
              <c16:uniqueId val="{00000001-DD20-4BCF-B00C-517D5AC5511B}"/>
            </c:ext>
          </c:extLst>
        </c:ser>
        <c:ser>
          <c:idx val="2"/>
          <c:order val="2"/>
          <c:tx>
            <c:strRef>
              <c:f>'33'!$F$2:$F$3</c:f>
              <c:strCache>
                <c:ptCount val="1"/>
                <c:pt idx="0">
                  <c:v>Electricity</c:v>
                </c:pt>
              </c:strCache>
            </c:strRef>
          </c:tx>
          <c:spPr>
            <a:solidFill>
              <a:schemeClr val="accent3"/>
            </a:solidFill>
            <a:ln>
              <a:noFill/>
            </a:ln>
            <a:effectLst/>
          </c:spPr>
          <c:invertIfNegative val="0"/>
          <c:cat>
            <c:multiLvlStrRef>
              <c:f>'33'!$B$4:$C$11</c:f>
              <c:multiLvlStrCache>
                <c:ptCount val="8"/>
                <c:lvl>
                  <c:pt idx="0">
                    <c:v>NT</c:v>
                  </c:pt>
                  <c:pt idx="1">
                    <c:v>NT+</c:v>
                  </c:pt>
                  <c:pt idx="2">
                    <c:v>NT</c:v>
                  </c:pt>
                  <c:pt idx="3">
                    <c:v>NT+</c:v>
                  </c:pt>
                  <c:pt idx="4">
                    <c:v>NT</c:v>
                  </c:pt>
                  <c:pt idx="5">
                    <c:v>NT+</c:v>
                  </c:pt>
                  <c:pt idx="6">
                    <c:v>NT</c:v>
                  </c:pt>
                  <c:pt idx="7">
                    <c:v>NT+</c:v>
                  </c:pt>
                </c:lvl>
                <c:lvl>
                  <c:pt idx="0">
                    <c:v>2030</c:v>
                  </c:pt>
                  <c:pt idx="2">
                    <c:v>2035</c:v>
                  </c:pt>
                  <c:pt idx="4">
                    <c:v>2040</c:v>
                  </c:pt>
                  <c:pt idx="6">
                    <c:v>2050</c:v>
                  </c:pt>
                </c:lvl>
              </c:multiLvlStrCache>
            </c:multiLvlStrRef>
          </c:cat>
          <c:val>
            <c:numRef>
              <c:f>'33'!$F$4:$F$11</c:f>
              <c:numCache>
                <c:formatCode>_-* #,##0.00_-;\-* #,##0.00_-;_-* "-"??_-;_-@_-</c:formatCode>
                <c:ptCount val="8"/>
                <c:pt idx="0">
                  <c:v>2920.8688779666068</c:v>
                </c:pt>
                <c:pt idx="1">
                  <c:v>2920.8688779666068</c:v>
                </c:pt>
                <c:pt idx="2">
                  <c:v>3327.1759359821144</c:v>
                </c:pt>
                <c:pt idx="3">
                  <c:v>3327.1759359821144</c:v>
                </c:pt>
                <c:pt idx="4">
                  <c:v>3706.4084450446726</c:v>
                </c:pt>
                <c:pt idx="5">
                  <c:v>3706.4084450446726</c:v>
                </c:pt>
                <c:pt idx="6">
                  <c:v>4222.9402434756357</c:v>
                </c:pt>
                <c:pt idx="7">
                  <c:v>4222.9402434756357</c:v>
                </c:pt>
              </c:numCache>
            </c:numRef>
          </c:val>
          <c:extLst>
            <c:ext xmlns:c16="http://schemas.microsoft.com/office/drawing/2014/chart" uri="{C3380CC4-5D6E-409C-BE32-E72D297353CC}">
              <c16:uniqueId val="{00000002-DD20-4BCF-B00C-517D5AC5511B}"/>
            </c:ext>
          </c:extLst>
        </c:ser>
        <c:ser>
          <c:idx val="3"/>
          <c:order val="3"/>
          <c:tx>
            <c:strRef>
              <c:f>'33'!$G$2:$G$3</c:f>
              <c:strCache>
                <c:ptCount val="1"/>
                <c:pt idx="0">
                  <c:v>Heat</c:v>
                </c:pt>
              </c:strCache>
            </c:strRef>
          </c:tx>
          <c:spPr>
            <a:solidFill>
              <a:schemeClr val="accent4"/>
            </a:solidFill>
            <a:ln>
              <a:noFill/>
            </a:ln>
            <a:effectLst/>
          </c:spPr>
          <c:invertIfNegative val="0"/>
          <c:cat>
            <c:multiLvlStrRef>
              <c:f>'33'!$B$4:$C$11</c:f>
              <c:multiLvlStrCache>
                <c:ptCount val="8"/>
                <c:lvl>
                  <c:pt idx="0">
                    <c:v>NT</c:v>
                  </c:pt>
                  <c:pt idx="1">
                    <c:v>NT+</c:v>
                  </c:pt>
                  <c:pt idx="2">
                    <c:v>NT</c:v>
                  </c:pt>
                  <c:pt idx="3">
                    <c:v>NT+</c:v>
                  </c:pt>
                  <c:pt idx="4">
                    <c:v>NT</c:v>
                  </c:pt>
                  <c:pt idx="5">
                    <c:v>NT+</c:v>
                  </c:pt>
                  <c:pt idx="6">
                    <c:v>NT</c:v>
                  </c:pt>
                  <c:pt idx="7">
                    <c:v>NT+</c:v>
                  </c:pt>
                </c:lvl>
                <c:lvl>
                  <c:pt idx="0">
                    <c:v>2030</c:v>
                  </c:pt>
                  <c:pt idx="2">
                    <c:v>2035</c:v>
                  </c:pt>
                  <c:pt idx="4">
                    <c:v>2040</c:v>
                  </c:pt>
                  <c:pt idx="6">
                    <c:v>2050</c:v>
                  </c:pt>
                </c:lvl>
              </c:multiLvlStrCache>
            </c:multiLvlStrRef>
          </c:cat>
          <c:val>
            <c:numRef>
              <c:f>'33'!$G$4:$G$11</c:f>
              <c:numCache>
                <c:formatCode>_-* #,##0.00_-;\-* #,##0.00_-;_-* "-"??_-;_-@_-</c:formatCode>
                <c:ptCount val="8"/>
                <c:pt idx="0">
                  <c:v>523.69939293121809</c:v>
                </c:pt>
                <c:pt idx="1">
                  <c:v>523.69939293121809</c:v>
                </c:pt>
                <c:pt idx="2">
                  <c:v>517.95626539082582</c:v>
                </c:pt>
                <c:pt idx="3">
                  <c:v>517.95626539082582</c:v>
                </c:pt>
                <c:pt idx="4">
                  <c:v>517.11471575691007</c:v>
                </c:pt>
                <c:pt idx="5">
                  <c:v>517.11471575691007</c:v>
                </c:pt>
                <c:pt idx="6">
                  <c:v>536.33506831471732</c:v>
                </c:pt>
                <c:pt idx="7">
                  <c:v>536.33506831471732</c:v>
                </c:pt>
              </c:numCache>
            </c:numRef>
          </c:val>
          <c:extLst>
            <c:ext xmlns:c16="http://schemas.microsoft.com/office/drawing/2014/chart" uri="{C3380CC4-5D6E-409C-BE32-E72D297353CC}">
              <c16:uniqueId val="{00000003-DD20-4BCF-B00C-517D5AC5511B}"/>
            </c:ext>
          </c:extLst>
        </c:ser>
        <c:ser>
          <c:idx val="4"/>
          <c:order val="4"/>
          <c:tx>
            <c:strRef>
              <c:f>'33'!$H$2:$H$3</c:f>
              <c:strCache>
                <c:ptCount val="1"/>
                <c:pt idx="0">
                  <c:v>Hydrogen</c:v>
                </c:pt>
              </c:strCache>
            </c:strRef>
          </c:tx>
          <c:spPr>
            <a:solidFill>
              <a:schemeClr val="accent5"/>
            </a:solidFill>
            <a:ln>
              <a:noFill/>
            </a:ln>
            <a:effectLst/>
          </c:spPr>
          <c:invertIfNegative val="0"/>
          <c:cat>
            <c:multiLvlStrRef>
              <c:f>'33'!$B$4:$C$11</c:f>
              <c:multiLvlStrCache>
                <c:ptCount val="8"/>
                <c:lvl>
                  <c:pt idx="0">
                    <c:v>NT</c:v>
                  </c:pt>
                  <c:pt idx="1">
                    <c:v>NT+</c:v>
                  </c:pt>
                  <c:pt idx="2">
                    <c:v>NT</c:v>
                  </c:pt>
                  <c:pt idx="3">
                    <c:v>NT+</c:v>
                  </c:pt>
                  <c:pt idx="4">
                    <c:v>NT</c:v>
                  </c:pt>
                  <c:pt idx="5">
                    <c:v>NT+</c:v>
                  </c:pt>
                  <c:pt idx="6">
                    <c:v>NT</c:v>
                  </c:pt>
                  <c:pt idx="7">
                    <c:v>NT+</c:v>
                  </c:pt>
                </c:lvl>
                <c:lvl>
                  <c:pt idx="0">
                    <c:v>2030</c:v>
                  </c:pt>
                  <c:pt idx="2">
                    <c:v>2035</c:v>
                  </c:pt>
                  <c:pt idx="4">
                    <c:v>2040</c:v>
                  </c:pt>
                  <c:pt idx="6">
                    <c:v>2050</c:v>
                  </c:pt>
                </c:lvl>
              </c:multiLvlStrCache>
            </c:multiLvlStrRef>
          </c:cat>
          <c:val>
            <c:numRef>
              <c:f>'33'!$H$4:$H$11</c:f>
              <c:numCache>
                <c:formatCode>_-* #,##0.00_-;\-* #,##0.00_-;_-* "-"??_-;_-@_-</c:formatCode>
                <c:ptCount val="8"/>
                <c:pt idx="0">
                  <c:v>98.543275004707994</c:v>
                </c:pt>
                <c:pt idx="1">
                  <c:v>98.543275004707994</c:v>
                </c:pt>
                <c:pt idx="2">
                  <c:v>253.0050785297737</c:v>
                </c:pt>
                <c:pt idx="3">
                  <c:v>253.0050785297737</c:v>
                </c:pt>
                <c:pt idx="4">
                  <c:v>412.9906061901047</c:v>
                </c:pt>
                <c:pt idx="5">
                  <c:v>412.9906061901047</c:v>
                </c:pt>
                <c:pt idx="6">
                  <c:v>633.94943878865706</c:v>
                </c:pt>
                <c:pt idx="7">
                  <c:v>633.94943878865706</c:v>
                </c:pt>
              </c:numCache>
            </c:numRef>
          </c:val>
          <c:extLst>
            <c:ext xmlns:c16="http://schemas.microsoft.com/office/drawing/2014/chart" uri="{C3380CC4-5D6E-409C-BE32-E72D297353CC}">
              <c16:uniqueId val="{00000004-DD20-4BCF-B00C-517D5AC5511B}"/>
            </c:ext>
          </c:extLst>
        </c:ser>
        <c:ser>
          <c:idx val="5"/>
          <c:order val="5"/>
          <c:tx>
            <c:strRef>
              <c:f>'33'!$I$2:$I$3</c:f>
              <c:strCache>
                <c:ptCount val="1"/>
                <c:pt idx="0">
                  <c:v>Methane</c:v>
                </c:pt>
              </c:strCache>
            </c:strRef>
          </c:tx>
          <c:spPr>
            <a:solidFill>
              <a:schemeClr val="accent6"/>
            </a:solidFill>
            <a:ln>
              <a:noFill/>
            </a:ln>
            <a:effectLst/>
          </c:spPr>
          <c:invertIfNegative val="0"/>
          <c:cat>
            <c:multiLvlStrRef>
              <c:f>'33'!$B$4:$C$11</c:f>
              <c:multiLvlStrCache>
                <c:ptCount val="8"/>
                <c:lvl>
                  <c:pt idx="0">
                    <c:v>NT</c:v>
                  </c:pt>
                  <c:pt idx="1">
                    <c:v>NT+</c:v>
                  </c:pt>
                  <c:pt idx="2">
                    <c:v>NT</c:v>
                  </c:pt>
                  <c:pt idx="3">
                    <c:v>NT+</c:v>
                  </c:pt>
                  <c:pt idx="4">
                    <c:v>NT</c:v>
                  </c:pt>
                  <c:pt idx="5">
                    <c:v>NT+</c:v>
                  </c:pt>
                  <c:pt idx="6">
                    <c:v>NT</c:v>
                  </c:pt>
                  <c:pt idx="7">
                    <c:v>NT+</c:v>
                  </c:pt>
                </c:lvl>
                <c:lvl>
                  <c:pt idx="0">
                    <c:v>2030</c:v>
                  </c:pt>
                  <c:pt idx="2">
                    <c:v>2035</c:v>
                  </c:pt>
                  <c:pt idx="4">
                    <c:v>2040</c:v>
                  </c:pt>
                  <c:pt idx="6">
                    <c:v>2050</c:v>
                  </c:pt>
                </c:lvl>
              </c:multiLvlStrCache>
            </c:multiLvlStrRef>
          </c:cat>
          <c:val>
            <c:numRef>
              <c:f>'33'!$I$4:$I$11</c:f>
              <c:numCache>
                <c:formatCode>_-* #,##0.00_-;\-* #,##0.00_-;_-* "-"??_-;_-@_-</c:formatCode>
                <c:ptCount val="8"/>
                <c:pt idx="0">
                  <c:v>1963.7926382636585</c:v>
                </c:pt>
                <c:pt idx="1">
                  <c:v>1963.7926382636585</c:v>
                </c:pt>
                <c:pt idx="2">
                  <c:v>1622.8591876489331</c:v>
                </c:pt>
                <c:pt idx="3">
                  <c:v>1622.8591876489331</c:v>
                </c:pt>
                <c:pt idx="4">
                  <c:v>1279.2974387839049</c:v>
                </c:pt>
                <c:pt idx="5">
                  <c:v>1279.2974387839049</c:v>
                </c:pt>
                <c:pt idx="6">
                  <c:v>842.59394877900297</c:v>
                </c:pt>
                <c:pt idx="7">
                  <c:v>842.59394877900297</c:v>
                </c:pt>
              </c:numCache>
            </c:numRef>
          </c:val>
          <c:extLst>
            <c:ext xmlns:c16="http://schemas.microsoft.com/office/drawing/2014/chart" uri="{C3380CC4-5D6E-409C-BE32-E72D297353CC}">
              <c16:uniqueId val="{00000005-DD20-4BCF-B00C-517D5AC5511B}"/>
            </c:ext>
          </c:extLst>
        </c:ser>
        <c:ser>
          <c:idx val="6"/>
          <c:order val="6"/>
          <c:tx>
            <c:strRef>
              <c:f>'33'!$J$2:$J$3</c:f>
              <c:strCache>
                <c:ptCount val="1"/>
                <c:pt idx="0">
                  <c:v>Others</c:v>
                </c:pt>
              </c:strCache>
            </c:strRef>
          </c:tx>
          <c:spPr>
            <a:solidFill>
              <a:schemeClr val="accent1">
                <a:lumMod val="60000"/>
              </a:schemeClr>
            </a:solidFill>
            <a:ln>
              <a:noFill/>
            </a:ln>
            <a:effectLst/>
          </c:spPr>
          <c:invertIfNegative val="0"/>
          <c:cat>
            <c:multiLvlStrRef>
              <c:f>'33'!$B$4:$C$11</c:f>
              <c:multiLvlStrCache>
                <c:ptCount val="8"/>
                <c:lvl>
                  <c:pt idx="0">
                    <c:v>NT</c:v>
                  </c:pt>
                  <c:pt idx="1">
                    <c:v>NT+</c:v>
                  </c:pt>
                  <c:pt idx="2">
                    <c:v>NT</c:v>
                  </c:pt>
                  <c:pt idx="3">
                    <c:v>NT+</c:v>
                  </c:pt>
                  <c:pt idx="4">
                    <c:v>NT</c:v>
                  </c:pt>
                  <c:pt idx="5">
                    <c:v>NT+</c:v>
                  </c:pt>
                  <c:pt idx="6">
                    <c:v>NT</c:v>
                  </c:pt>
                  <c:pt idx="7">
                    <c:v>NT+</c:v>
                  </c:pt>
                </c:lvl>
                <c:lvl>
                  <c:pt idx="0">
                    <c:v>2030</c:v>
                  </c:pt>
                  <c:pt idx="2">
                    <c:v>2035</c:v>
                  </c:pt>
                  <c:pt idx="4">
                    <c:v>2040</c:v>
                  </c:pt>
                  <c:pt idx="6">
                    <c:v>2050</c:v>
                  </c:pt>
                </c:lvl>
              </c:multiLvlStrCache>
            </c:multiLvlStrRef>
          </c:cat>
          <c:val>
            <c:numRef>
              <c:f>'33'!$J$4:$J$11</c:f>
              <c:numCache>
                <c:formatCode>_-* #,##0.00_-;\-* #,##0.00_-;_-* "-"??_-;_-@_-</c:formatCode>
                <c:ptCount val="8"/>
                <c:pt idx="0">
                  <c:v>57.26768723962271</c:v>
                </c:pt>
                <c:pt idx="1">
                  <c:v>57.26768723962271</c:v>
                </c:pt>
                <c:pt idx="2">
                  <c:v>72.867316643788811</c:v>
                </c:pt>
                <c:pt idx="3">
                  <c:v>72.867316643788811</c:v>
                </c:pt>
                <c:pt idx="4">
                  <c:v>106.50090915997677</c:v>
                </c:pt>
                <c:pt idx="5">
                  <c:v>106.50090915997677</c:v>
                </c:pt>
                <c:pt idx="6">
                  <c:v>125.12790519116537</c:v>
                </c:pt>
                <c:pt idx="7">
                  <c:v>125.12790519116537</c:v>
                </c:pt>
              </c:numCache>
            </c:numRef>
          </c:val>
          <c:extLst>
            <c:ext xmlns:c16="http://schemas.microsoft.com/office/drawing/2014/chart" uri="{C3380CC4-5D6E-409C-BE32-E72D297353CC}">
              <c16:uniqueId val="{00000006-DD20-4BCF-B00C-517D5AC5511B}"/>
            </c:ext>
          </c:extLst>
        </c:ser>
        <c:ser>
          <c:idx val="7"/>
          <c:order val="7"/>
          <c:tx>
            <c:strRef>
              <c:f>'33'!$K$2:$K$3</c:f>
              <c:strCache>
                <c:ptCount val="1"/>
                <c:pt idx="0">
                  <c:v>Liquids</c:v>
                </c:pt>
              </c:strCache>
            </c:strRef>
          </c:tx>
          <c:spPr>
            <a:solidFill>
              <a:schemeClr val="accent2">
                <a:lumMod val="60000"/>
              </a:schemeClr>
            </a:solidFill>
            <a:ln>
              <a:noFill/>
            </a:ln>
            <a:effectLst/>
          </c:spPr>
          <c:invertIfNegative val="0"/>
          <c:cat>
            <c:multiLvlStrRef>
              <c:f>'33'!$B$4:$C$11</c:f>
              <c:multiLvlStrCache>
                <c:ptCount val="8"/>
                <c:lvl>
                  <c:pt idx="0">
                    <c:v>NT</c:v>
                  </c:pt>
                  <c:pt idx="1">
                    <c:v>NT+</c:v>
                  </c:pt>
                  <c:pt idx="2">
                    <c:v>NT</c:v>
                  </c:pt>
                  <c:pt idx="3">
                    <c:v>NT+</c:v>
                  </c:pt>
                  <c:pt idx="4">
                    <c:v>NT</c:v>
                  </c:pt>
                  <c:pt idx="5">
                    <c:v>NT+</c:v>
                  </c:pt>
                  <c:pt idx="6">
                    <c:v>NT</c:v>
                  </c:pt>
                  <c:pt idx="7">
                    <c:v>NT+</c:v>
                  </c:pt>
                </c:lvl>
                <c:lvl>
                  <c:pt idx="0">
                    <c:v>2030</c:v>
                  </c:pt>
                  <c:pt idx="2">
                    <c:v>2035</c:v>
                  </c:pt>
                  <c:pt idx="4">
                    <c:v>2040</c:v>
                  </c:pt>
                  <c:pt idx="6">
                    <c:v>2050</c:v>
                  </c:pt>
                </c:lvl>
              </c:multiLvlStrCache>
            </c:multiLvlStrRef>
          </c:cat>
          <c:val>
            <c:numRef>
              <c:f>'33'!$K$4:$K$11</c:f>
              <c:numCache>
                <c:formatCode>_-* #,##0.00_-;\-* #,##0.00_-;_-* "-"??_-;_-@_-</c:formatCode>
                <c:ptCount val="8"/>
                <c:pt idx="0">
                  <c:v>3527.9210221341232</c:v>
                </c:pt>
                <c:pt idx="1">
                  <c:v>2494.2007297806495</c:v>
                </c:pt>
                <c:pt idx="2">
                  <c:v>2801.6589584832377</c:v>
                </c:pt>
                <c:pt idx="3">
                  <c:v>2295.92580039527</c:v>
                </c:pt>
                <c:pt idx="4">
                  <c:v>2201.4995758083023</c:v>
                </c:pt>
                <c:pt idx="5">
                  <c:v>1879.1339781729293</c:v>
                </c:pt>
                <c:pt idx="6">
                  <c:v>1237.9367729554715</c:v>
                </c:pt>
                <c:pt idx="7">
                  <c:v>1089.4483358754355</c:v>
                </c:pt>
              </c:numCache>
            </c:numRef>
          </c:val>
          <c:extLst>
            <c:ext xmlns:c16="http://schemas.microsoft.com/office/drawing/2014/chart" uri="{C3380CC4-5D6E-409C-BE32-E72D297353CC}">
              <c16:uniqueId val="{00000007-DD20-4BCF-B00C-517D5AC5511B}"/>
            </c:ext>
          </c:extLst>
        </c:ser>
        <c:ser>
          <c:idx val="8"/>
          <c:order val="8"/>
          <c:tx>
            <c:strRef>
              <c:f>'33'!$L$2:$L$3</c:f>
              <c:strCache>
                <c:ptCount val="1"/>
                <c:pt idx="0">
                  <c:v>Solids</c:v>
                </c:pt>
              </c:strCache>
            </c:strRef>
          </c:tx>
          <c:spPr>
            <a:solidFill>
              <a:schemeClr val="accent3">
                <a:lumMod val="60000"/>
              </a:schemeClr>
            </a:solidFill>
            <a:ln>
              <a:noFill/>
            </a:ln>
            <a:effectLst/>
          </c:spPr>
          <c:invertIfNegative val="0"/>
          <c:cat>
            <c:multiLvlStrRef>
              <c:f>'33'!$B$4:$C$11</c:f>
              <c:multiLvlStrCache>
                <c:ptCount val="8"/>
                <c:lvl>
                  <c:pt idx="0">
                    <c:v>NT</c:v>
                  </c:pt>
                  <c:pt idx="1">
                    <c:v>NT+</c:v>
                  </c:pt>
                  <c:pt idx="2">
                    <c:v>NT</c:v>
                  </c:pt>
                  <c:pt idx="3">
                    <c:v>NT+</c:v>
                  </c:pt>
                  <c:pt idx="4">
                    <c:v>NT</c:v>
                  </c:pt>
                  <c:pt idx="5">
                    <c:v>NT+</c:v>
                  </c:pt>
                  <c:pt idx="6">
                    <c:v>NT</c:v>
                  </c:pt>
                  <c:pt idx="7">
                    <c:v>NT+</c:v>
                  </c:pt>
                </c:lvl>
                <c:lvl>
                  <c:pt idx="0">
                    <c:v>2030</c:v>
                  </c:pt>
                  <c:pt idx="2">
                    <c:v>2035</c:v>
                  </c:pt>
                  <c:pt idx="4">
                    <c:v>2040</c:v>
                  </c:pt>
                  <c:pt idx="6">
                    <c:v>2050</c:v>
                  </c:pt>
                </c:lvl>
              </c:multiLvlStrCache>
            </c:multiLvlStrRef>
          </c:cat>
          <c:val>
            <c:numRef>
              <c:f>'33'!$L$4:$L$11</c:f>
              <c:numCache>
                <c:formatCode>_-* #,##0.00_-;\-* #,##0.00_-;_-* "-"??_-;_-@_-</c:formatCode>
                <c:ptCount val="8"/>
                <c:pt idx="0">
                  <c:v>209.25773371134017</c:v>
                </c:pt>
                <c:pt idx="1">
                  <c:v>28.090581768109196</c:v>
                </c:pt>
                <c:pt idx="2">
                  <c:v>143.92416945402451</c:v>
                </c:pt>
                <c:pt idx="3">
                  <c:v>19.809880487811618</c:v>
                </c:pt>
                <c:pt idx="4">
                  <c:v>76.245891098729246</c:v>
                </c:pt>
                <c:pt idx="5">
                  <c:v>13.399120511123732</c:v>
                </c:pt>
                <c:pt idx="6">
                  <c:v>40.325211323799252</c:v>
                </c:pt>
                <c:pt idx="7">
                  <c:v>10.412107426521986</c:v>
                </c:pt>
              </c:numCache>
            </c:numRef>
          </c:val>
          <c:extLst>
            <c:ext xmlns:c16="http://schemas.microsoft.com/office/drawing/2014/chart" uri="{C3380CC4-5D6E-409C-BE32-E72D297353CC}">
              <c16:uniqueId val="{00000008-DD20-4BCF-B00C-517D5AC5511B}"/>
            </c:ext>
          </c:extLst>
        </c:ser>
        <c:dLbls>
          <c:showLegendKey val="0"/>
          <c:showVal val="0"/>
          <c:showCatName val="0"/>
          <c:showSerName val="0"/>
          <c:showPercent val="0"/>
          <c:showBubbleSize val="0"/>
        </c:dLbls>
        <c:gapWidth val="150"/>
        <c:overlap val="100"/>
        <c:axId val="1436504783"/>
        <c:axId val="1436499023"/>
      </c:barChart>
      <c:catAx>
        <c:axId val="14365047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36499023"/>
        <c:crosses val="autoZero"/>
        <c:auto val="1"/>
        <c:lblAlgn val="ctr"/>
        <c:lblOffset val="100"/>
        <c:noMultiLvlLbl val="0"/>
      </c:catAx>
      <c:valAx>
        <c:axId val="1436499023"/>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36504783"/>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400" b="0" i="0" u="none" strike="noStrike" kern="1200" spc="0" baseline="0">
                <a:solidFill>
                  <a:sysClr val="windowText" lastClr="000000">
                    <a:lumMod val="65000"/>
                    <a:lumOff val="35000"/>
                  </a:sysClr>
                </a:solidFill>
              </a:rPr>
              <a:t>Final Energy Consumption (TWh) before gap-filling (NT) and after (NT+)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stacked"/>
        <c:varyColors val="0"/>
        <c:ser>
          <c:idx val="0"/>
          <c:order val="0"/>
          <c:tx>
            <c:v>Ammonia</c:v>
          </c:tx>
          <c:spPr>
            <a:solidFill>
              <a:schemeClr val="accent1"/>
            </a:solidFill>
            <a:ln>
              <a:noFill/>
            </a:ln>
            <a:effectLst/>
          </c:spPr>
          <c:invertIfNegative val="0"/>
          <c:cat>
            <c:strLit>
              <c:ptCount val="8"/>
              <c:pt idx="0">
                <c:v>2030 NT</c:v>
              </c:pt>
              <c:pt idx="1">
                <c:v>2030 NT+</c:v>
              </c:pt>
              <c:pt idx="2">
                <c:v>2035 NT</c:v>
              </c:pt>
              <c:pt idx="3">
                <c:v>2035 NT+</c:v>
              </c:pt>
              <c:pt idx="4">
                <c:v>2040 NT</c:v>
              </c:pt>
              <c:pt idx="5">
                <c:v>2040 NT+</c:v>
              </c:pt>
              <c:pt idx="6">
                <c:v>2050 NT</c:v>
              </c:pt>
              <c:pt idx="7">
                <c:v>2050 NT+</c:v>
              </c:pt>
            </c:strLit>
          </c:cat>
          <c:val>
            <c:numLit>
              <c:formatCode>General</c:formatCode>
              <c:ptCount val="8"/>
              <c:pt idx="0">
                <c:v>9.5424287891325024E-2</c:v>
              </c:pt>
              <c:pt idx="1">
                <c:v>9.5424287891325024E-2</c:v>
              </c:pt>
              <c:pt idx="2">
                <c:v>0.41248586554273359</c:v>
              </c:pt>
              <c:pt idx="3">
                <c:v>0.41248586554273359</c:v>
              </c:pt>
              <c:pt idx="4">
                <c:v>1.0060324474202273</c:v>
              </c:pt>
              <c:pt idx="5">
                <c:v>1.0060324474202273</c:v>
              </c:pt>
              <c:pt idx="6">
                <c:v>9.9427677937613819</c:v>
              </c:pt>
              <c:pt idx="7">
                <c:v>9.9427677937613819</c:v>
              </c:pt>
            </c:numLit>
          </c:val>
          <c:extLst>
            <c:ext xmlns:c16="http://schemas.microsoft.com/office/drawing/2014/chart" uri="{C3380CC4-5D6E-409C-BE32-E72D297353CC}">
              <c16:uniqueId val="{00000000-3806-408A-A5F5-FDCF923116C9}"/>
            </c:ext>
          </c:extLst>
        </c:ser>
        <c:ser>
          <c:idx val="1"/>
          <c:order val="1"/>
          <c:tx>
            <c:v>Biomass</c:v>
          </c:tx>
          <c:spPr>
            <a:solidFill>
              <a:schemeClr val="accent2"/>
            </a:solidFill>
            <a:ln>
              <a:noFill/>
            </a:ln>
            <a:effectLst/>
          </c:spPr>
          <c:invertIfNegative val="0"/>
          <c:cat>
            <c:strLit>
              <c:ptCount val="8"/>
              <c:pt idx="0">
                <c:v>2030 NT</c:v>
              </c:pt>
              <c:pt idx="1">
                <c:v>2030 NT+</c:v>
              </c:pt>
              <c:pt idx="2">
                <c:v>2035 NT</c:v>
              </c:pt>
              <c:pt idx="3">
                <c:v>2035 NT+</c:v>
              </c:pt>
              <c:pt idx="4">
                <c:v>2040 NT</c:v>
              </c:pt>
              <c:pt idx="5">
                <c:v>2040 NT+</c:v>
              </c:pt>
              <c:pt idx="6">
                <c:v>2050 NT</c:v>
              </c:pt>
              <c:pt idx="7">
                <c:v>2050 NT+</c:v>
              </c:pt>
            </c:strLit>
          </c:cat>
          <c:val>
            <c:numLit>
              <c:formatCode>General</c:formatCode>
              <c:ptCount val="8"/>
              <c:pt idx="0">
                <c:v>779.77841838806557</c:v>
              </c:pt>
              <c:pt idx="1">
                <c:v>779.77841838806557</c:v>
              </c:pt>
              <c:pt idx="2">
                <c:v>705.55179886342023</c:v>
              </c:pt>
              <c:pt idx="3">
                <c:v>705.55179886342023</c:v>
              </c:pt>
              <c:pt idx="4">
                <c:v>677.22177378151821</c:v>
              </c:pt>
              <c:pt idx="5">
                <c:v>677.22177378151821</c:v>
              </c:pt>
              <c:pt idx="6">
                <c:v>594.82006139513567</c:v>
              </c:pt>
              <c:pt idx="7">
                <c:v>594.82006139513567</c:v>
              </c:pt>
            </c:numLit>
          </c:val>
          <c:extLst>
            <c:ext xmlns:c16="http://schemas.microsoft.com/office/drawing/2014/chart" uri="{C3380CC4-5D6E-409C-BE32-E72D297353CC}">
              <c16:uniqueId val="{00000001-3806-408A-A5F5-FDCF923116C9}"/>
            </c:ext>
          </c:extLst>
        </c:ser>
        <c:ser>
          <c:idx val="2"/>
          <c:order val="2"/>
          <c:tx>
            <c:v>Electricity</c:v>
          </c:tx>
          <c:spPr>
            <a:solidFill>
              <a:schemeClr val="accent3"/>
            </a:solidFill>
            <a:ln>
              <a:noFill/>
            </a:ln>
            <a:effectLst/>
          </c:spPr>
          <c:invertIfNegative val="0"/>
          <c:cat>
            <c:strLit>
              <c:ptCount val="8"/>
              <c:pt idx="0">
                <c:v>2030 NT</c:v>
              </c:pt>
              <c:pt idx="1">
                <c:v>2030 NT+</c:v>
              </c:pt>
              <c:pt idx="2">
                <c:v>2035 NT</c:v>
              </c:pt>
              <c:pt idx="3">
                <c:v>2035 NT+</c:v>
              </c:pt>
              <c:pt idx="4">
                <c:v>2040 NT</c:v>
              </c:pt>
              <c:pt idx="5">
                <c:v>2040 NT+</c:v>
              </c:pt>
              <c:pt idx="6">
                <c:v>2050 NT</c:v>
              </c:pt>
              <c:pt idx="7">
                <c:v>2050 NT+</c:v>
              </c:pt>
            </c:strLit>
          </c:cat>
          <c:val>
            <c:numLit>
              <c:formatCode>General</c:formatCode>
              <c:ptCount val="8"/>
              <c:pt idx="0">
                <c:v>2920.8688779666068</c:v>
              </c:pt>
              <c:pt idx="1">
                <c:v>2920.8688779666068</c:v>
              </c:pt>
              <c:pt idx="2">
                <c:v>3327.1759359821144</c:v>
              </c:pt>
              <c:pt idx="3">
                <c:v>3327.1759359821144</c:v>
              </c:pt>
              <c:pt idx="4">
                <c:v>3706.4084450446726</c:v>
              </c:pt>
              <c:pt idx="5">
                <c:v>3706.4084450446726</c:v>
              </c:pt>
              <c:pt idx="6">
                <c:v>4222.9402434756357</c:v>
              </c:pt>
              <c:pt idx="7">
                <c:v>4222.9402434756357</c:v>
              </c:pt>
            </c:numLit>
          </c:val>
          <c:extLst>
            <c:ext xmlns:c16="http://schemas.microsoft.com/office/drawing/2014/chart" uri="{C3380CC4-5D6E-409C-BE32-E72D297353CC}">
              <c16:uniqueId val="{00000002-3806-408A-A5F5-FDCF923116C9}"/>
            </c:ext>
          </c:extLst>
        </c:ser>
        <c:ser>
          <c:idx val="3"/>
          <c:order val="3"/>
          <c:tx>
            <c:v>Heat</c:v>
          </c:tx>
          <c:spPr>
            <a:solidFill>
              <a:schemeClr val="accent4"/>
            </a:solidFill>
            <a:ln>
              <a:noFill/>
            </a:ln>
            <a:effectLst/>
          </c:spPr>
          <c:invertIfNegative val="0"/>
          <c:cat>
            <c:strLit>
              <c:ptCount val="8"/>
              <c:pt idx="0">
                <c:v>2030 NT</c:v>
              </c:pt>
              <c:pt idx="1">
                <c:v>2030 NT+</c:v>
              </c:pt>
              <c:pt idx="2">
                <c:v>2035 NT</c:v>
              </c:pt>
              <c:pt idx="3">
                <c:v>2035 NT+</c:v>
              </c:pt>
              <c:pt idx="4">
                <c:v>2040 NT</c:v>
              </c:pt>
              <c:pt idx="5">
                <c:v>2040 NT+</c:v>
              </c:pt>
              <c:pt idx="6">
                <c:v>2050 NT</c:v>
              </c:pt>
              <c:pt idx="7">
                <c:v>2050 NT+</c:v>
              </c:pt>
            </c:strLit>
          </c:cat>
          <c:val>
            <c:numLit>
              <c:formatCode>General</c:formatCode>
              <c:ptCount val="8"/>
              <c:pt idx="0">
                <c:v>523.69939293121809</c:v>
              </c:pt>
              <c:pt idx="1">
                <c:v>523.69939293121809</c:v>
              </c:pt>
              <c:pt idx="2">
                <c:v>517.95626539082582</c:v>
              </c:pt>
              <c:pt idx="3">
                <c:v>517.95626539082582</c:v>
              </c:pt>
              <c:pt idx="4">
                <c:v>517.11471575691007</c:v>
              </c:pt>
              <c:pt idx="5">
                <c:v>517.11471575691007</c:v>
              </c:pt>
              <c:pt idx="6">
                <c:v>536.33506831471732</c:v>
              </c:pt>
              <c:pt idx="7">
                <c:v>536.33506831471732</c:v>
              </c:pt>
            </c:numLit>
          </c:val>
          <c:extLst>
            <c:ext xmlns:c16="http://schemas.microsoft.com/office/drawing/2014/chart" uri="{C3380CC4-5D6E-409C-BE32-E72D297353CC}">
              <c16:uniqueId val="{00000003-3806-408A-A5F5-FDCF923116C9}"/>
            </c:ext>
          </c:extLst>
        </c:ser>
        <c:ser>
          <c:idx val="4"/>
          <c:order val="4"/>
          <c:tx>
            <c:v>Hydrogen</c:v>
          </c:tx>
          <c:spPr>
            <a:solidFill>
              <a:schemeClr val="accent5"/>
            </a:solidFill>
            <a:ln>
              <a:noFill/>
            </a:ln>
            <a:effectLst/>
          </c:spPr>
          <c:invertIfNegative val="0"/>
          <c:cat>
            <c:strLit>
              <c:ptCount val="8"/>
              <c:pt idx="0">
                <c:v>2030 NT</c:v>
              </c:pt>
              <c:pt idx="1">
                <c:v>2030 NT+</c:v>
              </c:pt>
              <c:pt idx="2">
                <c:v>2035 NT</c:v>
              </c:pt>
              <c:pt idx="3">
                <c:v>2035 NT+</c:v>
              </c:pt>
              <c:pt idx="4">
                <c:v>2040 NT</c:v>
              </c:pt>
              <c:pt idx="5">
                <c:v>2040 NT+</c:v>
              </c:pt>
              <c:pt idx="6">
                <c:v>2050 NT</c:v>
              </c:pt>
              <c:pt idx="7">
                <c:v>2050 NT+</c:v>
              </c:pt>
            </c:strLit>
          </c:cat>
          <c:val>
            <c:numLit>
              <c:formatCode>General</c:formatCode>
              <c:ptCount val="8"/>
              <c:pt idx="0">
                <c:v>98.543275004707994</c:v>
              </c:pt>
              <c:pt idx="1">
                <c:v>98.543275004707994</c:v>
              </c:pt>
              <c:pt idx="2">
                <c:v>253.0050785297737</c:v>
              </c:pt>
              <c:pt idx="3">
                <c:v>253.0050785297737</c:v>
              </c:pt>
              <c:pt idx="4">
                <c:v>412.9906061901047</c:v>
              </c:pt>
              <c:pt idx="5">
                <c:v>412.9906061901047</c:v>
              </c:pt>
              <c:pt idx="6">
                <c:v>633.94943878865706</c:v>
              </c:pt>
              <c:pt idx="7">
                <c:v>633.94943878865706</c:v>
              </c:pt>
            </c:numLit>
          </c:val>
          <c:extLst>
            <c:ext xmlns:c16="http://schemas.microsoft.com/office/drawing/2014/chart" uri="{C3380CC4-5D6E-409C-BE32-E72D297353CC}">
              <c16:uniqueId val="{00000004-3806-408A-A5F5-FDCF923116C9}"/>
            </c:ext>
          </c:extLst>
        </c:ser>
        <c:ser>
          <c:idx val="5"/>
          <c:order val="5"/>
          <c:tx>
            <c:v>Liquids</c:v>
          </c:tx>
          <c:spPr>
            <a:solidFill>
              <a:schemeClr val="accent6"/>
            </a:solidFill>
            <a:ln>
              <a:noFill/>
            </a:ln>
            <a:effectLst/>
          </c:spPr>
          <c:invertIfNegative val="0"/>
          <c:cat>
            <c:strLit>
              <c:ptCount val="8"/>
              <c:pt idx="0">
                <c:v>2030 NT</c:v>
              </c:pt>
              <c:pt idx="1">
                <c:v>2030 NT+</c:v>
              </c:pt>
              <c:pt idx="2">
                <c:v>2035 NT</c:v>
              </c:pt>
              <c:pt idx="3">
                <c:v>2035 NT+</c:v>
              </c:pt>
              <c:pt idx="4">
                <c:v>2040 NT</c:v>
              </c:pt>
              <c:pt idx="5">
                <c:v>2040 NT+</c:v>
              </c:pt>
              <c:pt idx="6">
                <c:v>2050 NT</c:v>
              </c:pt>
              <c:pt idx="7">
                <c:v>2050 NT+</c:v>
              </c:pt>
            </c:strLit>
          </c:cat>
          <c:val>
            <c:numLit>
              <c:formatCode>General</c:formatCode>
              <c:ptCount val="8"/>
              <c:pt idx="0">
                <c:v>3527.9210221341232</c:v>
              </c:pt>
              <c:pt idx="1">
                <c:v>2494.2007297806495</c:v>
              </c:pt>
              <c:pt idx="2">
                <c:v>2801.6589584832377</c:v>
              </c:pt>
              <c:pt idx="3">
                <c:v>2295.92580039527</c:v>
              </c:pt>
              <c:pt idx="4">
                <c:v>2201.4995758083023</c:v>
              </c:pt>
              <c:pt idx="5">
                <c:v>1879.1339781729293</c:v>
              </c:pt>
              <c:pt idx="6">
                <c:v>1237.9367729554715</c:v>
              </c:pt>
              <c:pt idx="7">
                <c:v>1089.4483358754355</c:v>
              </c:pt>
            </c:numLit>
          </c:val>
          <c:extLst>
            <c:ext xmlns:c16="http://schemas.microsoft.com/office/drawing/2014/chart" uri="{C3380CC4-5D6E-409C-BE32-E72D297353CC}">
              <c16:uniqueId val="{00000005-3806-408A-A5F5-FDCF923116C9}"/>
            </c:ext>
          </c:extLst>
        </c:ser>
        <c:ser>
          <c:idx val="6"/>
          <c:order val="6"/>
          <c:tx>
            <c:v>Methane</c:v>
          </c:tx>
          <c:spPr>
            <a:solidFill>
              <a:schemeClr val="accent1">
                <a:lumMod val="60000"/>
              </a:schemeClr>
            </a:solidFill>
            <a:ln>
              <a:noFill/>
            </a:ln>
            <a:effectLst/>
          </c:spPr>
          <c:invertIfNegative val="0"/>
          <c:cat>
            <c:strLit>
              <c:ptCount val="8"/>
              <c:pt idx="0">
                <c:v>2030 NT</c:v>
              </c:pt>
              <c:pt idx="1">
                <c:v>2030 NT+</c:v>
              </c:pt>
              <c:pt idx="2">
                <c:v>2035 NT</c:v>
              </c:pt>
              <c:pt idx="3">
                <c:v>2035 NT+</c:v>
              </c:pt>
              <c:pt idx="4">
                <c:v>2040 NT</c:v>
              </c:pt>
              <c:pt idx="5">
                <c:v>2040 NT+</c:v>
              </c:pt>
              <c:pt idx="6">
                <c:v>2050 NT</c:v>
              </c:pt>
              <c:pt idx="7">
                <c:v>2050 NT+</c:v>
              </c:pt>
            </c:strLit>
          </c:cat>
          <c:val>
            <c:numLit>
              <c:formatCode>General</c:formatCode>
              <c:ptCount val="8"/>
              <c:pt idx="0">
                <c:v>1963.7926382636585</c:v>
              </c:pt>
              <c:pt idx="1">
                <c:v>1963.7926382636585</c:v>
              </c:pt>
              <c:pt idx="2">
                <c:v>1622.8591876489331</c:v>
              </c:pt>
              <c:pt idx="3">
                <c:v>1622.8591876489331</c:v>
              </c:pt>
              <c:pt idx="4">
                <c:v>1279.2974387839049</c:v>
              </c:pt>
              <c:pt idx="5">
                <c:v>1279.2974387839049</c:v>
              </c:pt>
              <c:pt idx="6">
                <c:v>842.59394877900297</c:v>
              </c:pt>
              <c:pt idx="7">
                <c:v>842.59394877900297</c:v>
              </c:pt>
            </c:numLit>
          </c:val>
          <c:extLst>
            <c:ext xmlns:c16="http://schemas.microsoft.com/office/drawing/2014/chart" uri="{C3380CC4-5D6E-409C-BE32-E72D297353CC}">
              <c16:uniqueId val="{00000006-3806-408A-A5F5-FDCF923116C9}"/>
            </c:ext>
          </c:extLst>
        </c:ser>
        <c:ser>
          <c:idx val="7"/>
          <c:order val="7"/>
          <c:tx>
            <c:v>Others</c:v>
          </c:tx>
          <c:spPr>
            <a:solidFill>
              <a:schemeClr val="accent2">
                <a:lumMod val="60000"/>
              </a:schemeClr>
            </a:solidFill>
            <a:ln>
              <a:noFill/>
            </a:ln>
            <a:effectLst/>
          </c:spPr>
          <c:invertIfNegative val="0"/>
          <c:cat>
            <c:strLit>
              <c:ptCount val="8"/>
              <c:pt idx="0">
                <c:v>2030 NT</c:v>
              </c:pt>
              <c:pt idx="1">
                <c:v>2030 NT+</c:v>
              </c:pt>
              <c:pt idx="2">
                <c:v>2035 NT</c:v>
              </c:pt>
              <c:pt idx="3">
                <c:v>2035 NT+</c:v>
              </c:pt>
              <c:pt idx="4">
                <c:v>2040 NT</c:v>
              </c:pt>
              <c:pt idx="5">
                <c:v>2040 NT+</c:v>
              </c:pt>
              <c:pt idx="6">
                <c:v>2050 NT</c:v>
              </c:pt>
              <c:pt idx="7">
                <c:v>2050 NT+</c:v>
              </c:pt>
            </c:strLit>
          </c:cat>
          <c:val>
            <c:numLit>
              <c:formatCode>General</c:formatCode>
              <c:ptCount val="8"/>
              <c:pt idx="0">
                <c:v>57.26768723962271</c:v>
              </c:pt>
              <c:pt idx="1">
                <c:v>57.26768723962271</c:v>
              </c:pt>
              <c:pt idx="2">
                <c:v>72.867316643788811</c:v>
              </c:pt>
              <c:pt idx="3">
                <c:v>72.867316643788811</c:v>
              </c:pt>
              <c:pt idx="4">
                <c:v>106.50090915997677</c:v>
              </c:pt>
              <c:pt idx="5">
                <c:v>106.50090915997677</c:v>
              </c:pt>
              <c:pt idx="6">
                <c:v>125.12790519116537</c:v>
              </c:pt>
              <c:pt idx="7">
                <c:v>125.12790519116537</c:v>
              </c:pt>
            </c:numLit>
          </c:val>
          <c:extLst>
            <c:ext xmlns:c16="http://schemas.microsoft.com/office/drawing/2014/chart" uri="{C3380CC4-5D6E-409C-BE32-E72D297353CC}">
              <c16:uniqueId val="{00000007-3806-408A-A5F5-FDCF923116C9}"/>
            </c:ext>
          </c:extLst>
        </c:ser>
        <c:ser>
          <c:idx val="8"/>
          <c:order val="8"/>
          <c:tx>
            <c:v>Solids</c:v>
          </c:tx>
          <c:spPr>
            <a:solidFill>
              <a:schemeClr val="accent3">
                <a:lumMod val="60000"/>
              </a:schemeClr>
            </a:solidFill>
            <a:ln>
              <a:noFill/>
            </a:ln>
            <a:effectLst/>
          </c:spPr>
          <c:invertIfNegative val="0"/>
          <c:cat>
            <c:strLit>
              <c:ptCount val="8"/>
              <c:pt idx="0">
                <c:v>2030 NT</c:v>
              </c:pt>
              <c:pt idx="1">
                <c:v>2030 NT+</c:v>
              </c:pt>
              <c:pt idx="2">
                <c:v>2035 NT</c:v>
              </c:pt>
              <c:pt idx="3">
                <c:v>2035 NT+</c:v>
              </c:pt>
              <c:pt idx="4">
                <c:v>2040 NT</c:v>
              </c:pt>
              <c:pt idx="5">
                <c:v>2040 NT+</c:v>
              </c:pt>
              <c:pt idx="6">
                <c:v>2050 NT</c:v>
              </c:pt>
              <c:pt idx="7">
                <c:v>2050 NT+</c:v>
              </c:pt>
            </c:strLit>
          </c:cat>
          <c:val>
            <c:numLit>
              <c:formatCode>General</c:formatCode>
              <c:ptCount val="8"/>
              <c:pt idx="0">
                <c:v>209.25773371134017</c:v>
              </c:pt>
              <c:pt idx="1">
                <c:v>28.090581768109196</c:v>
              </c:pt>
              <c:pt idx="2">
                <c:v>143.92416945402451</c:v>
              </c:pt>
              <c:pt idx="3">
                <c:v>19.809880487811618</c:v>
              </c:pt>
              <c:pt idx="4">
                <c:v>76.245891098729246</c:v>
              </c:pt>
              <c:pt idx="5">
                <c:v>13.399120511123732</c:v>
              </c:pt>
              <c:pt idx="6">
                <c:v>40.325211323799252</c:v>
              </c:pt>
              <c:pt idx="7">
                <c:v>10.412107426521986</c:v>
              </c:pt>
            </c:numLit>
          </c:val>
          <c:extLst>
            <c:ext xmlns:c16="http://schemas.microsoft.com/office/drawing/2014/chart" uri="{C3380CC4-5D6E-409C-BE32-E72D297353CC}">
              <c16:uniqueId val="{00000008-3806-408A-A5F5-FDCF923116C9}"/>
            </c:ext>
          </c:extLst>
        </c:ser>
        <c:dLbls>
          <c:showLegendKey val="0"/>
          <c:showVal val="0"/>
          <c:showCatName val="0"/>
          <c:showSerName val="0"/>
          <c:showPercent val="0"/>
          <c:showBubbleSize val="0"/>
        </c:dLbls>
        <c:gapWidth val="150"/>
        <c:overlap val="100"/>
        <c:axId val="1903180991"/>
        <c:axId val="1903177631"/>
      </c:barChart>
      <c:catAx>
        <c:axId val="19031809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03177631"/>
        <c:crosses val="autoZero"/>
        <c:auto val="1"/>
        <c:lblAlgn val="ctr"/>
        <c:lblOffset val="100"/>
        <c:noMultiLvlLbl val="0"/>
      </c:catAx>
      <c:valAx>
        <c:axId val="190317763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03180991"/>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[TYNDP 2026 Scenario Report Data Figures_2026_06_04_for_publication.xlsx]34!PivotTable16</c:name>
    <c:fmtId val="5"/>
  </c:pivotSource>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n-GB" sz="1400" b="0" i="0" u="none" strike="noStrike" kern="1200" spc="0" baseline="0">
                <a:solidFill>
                  <a:sysClr val="windowText" lastClr="000000">
                    <a:lumMod val="65000"/>
                    <a:lumOff val="35000"/>
                  </a:sysClr>
                </a:solidFill>
              </a:rPr>
              <a:t>Final Energy Consumption (Mtoe) before gap-filling (NT) and after (NT+)</a:t>
            </a: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stacked"/>
        <c:varyColors val="0"/>
        <c:ser>
          <c:idx val="0"/>
          <c:order val="0"/>
          <c:tx>
            <c:strRef>
              <c:f>'34'!$D$2:$D$3</c:f>
              <c:strCache>
                <c:ptCount val="1"/>
                <c:pt idx="0">
                  <c:v>Ammonia</c:v>
                </c:pt>
              </c:strCache>
            </c:strRef>
          </c:tx>
          <c:spPr>
            <a:solidFill>
              <a:schemeClr val="accent1"/>
            </a:solidFill>
            <a:ln>
              <a:noFill/>
            </a:ln>
            <a:effectLst/>
          </c:spPr>
          <c:invertIfNegative val="0"/>
          <c:cat>
            <c:multiLvlStrRef>
              <c:f>'34'!$B$4:$C$11</c:f>
              <c:multiLvlStrCache>
                <c:ptCount val="8"/>
                <c:lvl>
                  <c:pt idx="0">
                    <c:v>NT</c:v>
                  </c:pt>
                  <c:pt idx="1">
                    <c:v>NT+</c:v>
                  </c:pt>
                  <c:pt idx="2">
                    <c:v>NT</c:v>
                  </c:pt>
                  <c:pt idx="3">
                    <c:v>NT+</c:v>
                  </c:pt>
                  <c:pt idx="4">
                    <c:v>NT</c:v>
                  </c:pt>
                  <c:pt idx="5">
                    <c:v>NT+</c:v>
                  </c:pt>
                  <c:pt idx="6">
                    <c:v>NT</c:v>
                  </c:pt>
                  <c:pt idx="7">
                    <c:v>NT+</c:v>
                  </c:pt>
                </c:lvl>
                <c:lvl>
                  <c:pt idx="0">
                    <c:v>2030</c:v>
                  </c:pt>
                  <c:pt idx="2">
                    <c:v>2035</c:v>
                  </c:pt>
                  <c:pt idx="4">
                    <c:v>2040</c:v>
                  </c:pt>
                  <c:pt idx="6">
                    <c:v>2050</c:v>
                  </c:pt>
                </c:lvl>
              </c:multiLvlStrCache>
            </c:multiLvlStrRef>
          </c:cat>
          <c:val>
            <c:numRef>
              <c:f>'34'!$D$4:$D$11</c:f>
              <c:numCache>
                <c:formatCode>_-* #,##0.00_-;\-* #,##0.00_-;_-* "-"??_-;_-@_-</c:formatCode>
                <c:ptCount val="8"/>
                <c:pt idx="0">
                  <c:v>8.2050118565197786E-3</c:v>
                </c:pt>
                <c:pt idx="1">
                  <c:v>8.2050118565197786E-3</c:v>
                </c:pt>
                <c:pt idx="2">
                  <c:v>3.5467400304620256E-2</c:v>
                </c:pt>
                <c:pt idx="3">
                  <c:v>3.5467400304620256E-2</c:v>
                </c:pt>
                <c:pt idx="4">
                  <c:v>8.6503219898557804E-2</c:v>
                </c:pt>
                <c:pt idx="5">
                  <c:v>8.6503219898557804E-2</c:v>
                </c:pt>
                <c:pt idx="6">
                  <c:v>0.85492414391757365</c:v>
                </c:pt>
                <c:pt idx="7">
                  <c:v>0.85492414391757365</c:v>
                </c:pt>
              </c:numCache>
            </c:numRef>
          </c:val>
          <c:extLst>
            <c:ext xmlns:c16="http://schemas.microsoft.com/office/drawing/2014/chart" uri="{C3380CC4-5D6E-409C-BE32-E72D297353CC}">
              <c16:uniqueId val="{00000000-5607-429E-8F5B-DA1FAF41302B}"/>
            </c:ext>
          </c:extLst>
        </c:ser>
        <c:ser>
          <c:idx val="1"/>
          <c:order val="1"/>
          <c:tx>
            <c:strRef>
              <c:f>'34'!$E$2:$E$3</c:f>
              <c:strCache>
                <c:ptCount val="1"/>
                <c:pt idx="0">
                  <c:v>Biomass</c:v>
                </c:pt>
              </c:strCache>
            </c:strRef>
          </c:tx>
          <c:spPr>
            <a:solidFill>
              <a:schemeClr val="accent2"/>
            </a:solidFill>
            <a:ln>
              <a:noFill/>
            </a:ln>
            <a:effectLst/>
          </c:spPr>
          <c:invertIfNegative val="0"/>
          <c:cat>
            <c:multiLvlStrRef>
              <c:f>'34'!$B$4:$C$11</c:f>
              <c:multiLvlStrCache>
                <c:ptCount val="8"/>
                <c:lvl>
                  <c:pt idx="0">
                    <c:v>NT</c:v>
                  </c:pt>
                  <c:pt idx="1">
                    <c:v>NT+</c:v>
                  </c:pt>
                  <c:pt idx="2">
                    <c:v>NT</c:v>
                  </c:pt>
                  <c:pt idx="3">
                    <c:v>NT+</c:v>
                  </c:pt>
                  <c:pt idx="4">
                    <c:v>NT</c:v>
                  </c:pt>
                  <c:pt idx="5">
                    <c:v>NT+</c:v>
                  </c:pt>
                  <c:pt idx="6">
                    <c:v>NT</c:v>
                  </c:pt>
                  <c:pt idx="7">
                    <c:v>NT+</c:v>
                  </c:pt>
                </c:lvl>
                <c:lvl>
                  <c:pt idx="0">
                    <c:v>2030</c:v>
                  </c:pt>
                  <c:pt idx="2">
                    <c:v>2035</c:v>
                  </c:pt>
                  <c:pt idx="4">
                    <c:v>2040</c:v>
                  </c:pt>
                  <c:pt idx="6">
                    <c:v>2050</c:v>
                  </c:pt>
                </c:lvl>
              </c:multiLvlStrCache>
            </c:multiLvlStrRef>
          </c:cat>
          <c:val>
            <c:numRef>
              <c:f>'34'!$E$4:$E$11</c:f>
              <c:numCache>
                <c:formatCode>_-* #,##0.00_-;\-* #,##0.00_-;_-* "-"??_-;_-@_-</c:formatCode>
                <c:ptCount val="8"/>
                <c:pt idx="0">
                  <c:v>67.048875183840551</c:v>
                </c:pt>
                <c:pt idx="1">
                  <c:v>67.048875183840551</c:v>
                </c:pt>
                <c:pt idx="2">
                  <c:v>60.666534726003455</c:v>
                </c:pt>
                <c:pt idx="3">
                  <c:v>60.666534726003455</c:v>
                </c:pt>
                <c:pt idx="4">
                  <c:v>58.230591038823576</c:v>
                </c:pt>
                <c:pt idx="5">
                  <c:v>58.230591038823576</c:v>
                </c:pt>
                <c:pt idx="6">
                  <c:v>51.145319122539604</c:v>
                </c:pt>
                <c:pt idx="7">
                  <c:v>51.145319122539604</c:v>
                </c:pt>
              </c:numCache>
            </c:numRef>
          </c:val>
          <c:extLst>
            <c:ext xmlns:c16="http://schemas.microsoft.com/office/drawing/2014/chart" uri="{C3380CC4-5D6E-409C-BE32-E72D297353CC}">
              <c16:uniqueId val="{00000001-5607-429E-8F5B-DA1FAF41302B}"/>
            </c:ext>
          </c:extLst>
        </c:ser>
        <c:ser>
          <c:idx val="2"/>
          <c:order val="2"/>
          <c:tx>
            <c:strRef>
              <c:f>'34'!$F$2:$F$3</c:f>
              <c:strCache>
                <c:ptCount val="1"/>
                <c:pt idx="0">
                  <c:v>Electricity</c:v>
                </c:pt>
              </c:strCache>
            </c:strRef>
          </c:tx>
          <c:spPr>
            <a:solidFill>
              <a:schemeClr val="accent3"/>
            </a:solidFill>
            <a:ln>
              <a:noFill/>
            </a:ln>
            <a:effectLst/>
          </c:spPr>
          <c:invertIfNegative val="0"/>
          <c:cat>
            <c:multiLvlStrRef>
              <c:f>'34'!$B$4:$C$11</c:f>
              <c:multiLvlStrCache>
                <c:ptCount val="8"/>
                <c:lvl>
                  <c:pt idx="0">
                    <c:v>NT</c:v>
                  </c:pt>
                  <c:pt idx="1">
                    <c:v>NT+</c:v>
                  </c:pt>
                  <c:pt idx="2">
                    <c:v>NT</c:v>
                  </c:pt>
                  <c:pt idx="3">
                    <c:v>NT+</c:v>
                  </c:pt>
                  <c:pt idx="4">
                    <c:v>NT</c:v>
                  </c:pt>
                  <c:pt idx="5">
                    <c:v>NT+</c:v>
                  </c:pt>
                  <c:pt idx="6">
                    <c:v>NT</c:v>
                  </c:pt>
                  <c:pt idx="7">
                    <c:v>NT+</c:v>
                  </c:pt>
                </c:lvl>
                <c:lvl>
                  <c:pt idx="0">
                    <c:v>2030</c:v>
                  </c:pt>
                  <c:pt idx="2">
                    <c:v>2035</c:v>
                  </c:pt>
                  <c:pt idx="4">
                    <c:v>2040</c:v>
                  </c:pt>
                  <c:pt idx="6">
                    <c:v>2050</c:v>
                  </c:pt>
                </c:lvl>
              </c:multiLvlStrCache>
            </c:multiLvlStrRef>
          </c:cat>
          <c:val>
            <c:numRef>
              <c:f>'34'!$F$4:$F$11</c:f>
              <c:numCache>
                <c:formatCode>_-* #,##0.00_-;\-* #,##0.00_-;_-* "-"??_-;_-@_-</c:formatCode>
                <c:ptCount val="8"/>
                <c:pt idx="0">
                  <c:v>251.14951659214157</c:v>
                </c:pt>
                <c:pt idx="1">
                  <c:v>251.14951659214157</c:v>
                </c:pt>
                <c:pt idx="2">
                  <c:v>286.08563508014737</c:v>
                </c:pt>
                <c:pt idx="3">
                  <c:v>286.08563508014737</c:v>
                </c:pt>
                <c:pt idx="4">
                  <c:v>318.69376139679042</c:v>
                </c:pt>
                <c:pt idx="5">
                  <c:v>318.69376139679042</c:v>
                </c:pt>
                <c:pt idx="6">
                  <c:v>363.10750158861867</c:v>
                </c:pt>
                <c:pt idx="7">
                  <c:v>363.10750158861867</c:v>
                </c:pt>
              </c:numCache>
            </c:numRef>
          </c:val>
          <c:extLst>
            <c:ext xmlns:c16="http://schemas.microsoft.com/office/drawing/2014/chart" uri="{C3380CC4-5D6E-409C-BE32-E72D297353CC}">
              <c16:uniqueId val="{00000002-5607-429E-8F5B-DA1FAF41302B}"/>
            </c:ext>
          </c:extLst>
        </c:ser>
        <c:ser>
          <c:idx val="3"/>
          <c:order val="3"/>
          <c:tx>
            <c:strRef>
              <c:f>'34'!$G$2:$G$3</c:f>
              <c:strCache>
                <c:ptCount val="1"/>
                <c:pt idx="0">
                  <c:v>Heat</c:v>
                </c:pt>
              </c:strCache>
            </c:strRef>
          </c:tx>
          <c:spPr>
            <a:solidFill>
              <a:schemeClr val="accent4"/>
            </a:solidFill>
            <a:ln>
              <a:noFill/>
            </a:ln>
            <a:effectLst/>
          </c:spPr>
          <c:invertIfNegative val="0"/>
          <c:cat>
            <c:multiLvlStrRef>
              <c:f>'34'!$B$4:$C$11</c:f>
              <c:multiLvlStrCache>
                <c:ptCount val="8"/>
                <c:lvl>
                  <c:pt idx="0">
                    <c:v>NT</c:v>
                  </c:pt>
                  <c:pt idx="1">
                    <c:v>NT+</c:v>
                  </c:pt>
                  <c:pt idx="2">
                    <c:v>NT</c:v>
                  </c:pt>
                  <c:pt idx="3">
                    <c:v>NT+</c:v>
                  </c:pt>
                  <c:pt idx="4">
                    <c:v>NT</c:v>
                  </c:pt>
                  <c:pt idx="5">
                    <c:v>NT+</c:v>
                  </c:pt>
                  <c:pt idx="6">
                    <c:v>NT</c:v>
                  </c:pt>
                  <c:pt idx="7">
                    <c:v>NT+</c:v>
                  </c:pt>
                </c:lvl>
                <c:lvl>
                  <c:pt idx="0">
                    <c:v>2030</c:v>
                  </c:pt>
                  <c:pt idx="2">
                    <c:v>2035</c:v>
                  </c:pt>
                  <c:pt idx="4">
                    <c:v>2040</c:v>
                  </c:pt>
                  <c:pt idx="6">
                    <c:v>2050</c:v>
                  </c:pt>
                </c:lvl>
              </c:multiLvlStrCache>
            </c:multiLvlStrRef>
          </c:cat>
          <c:val>
            <c:numRef>
              <c:f>'34'!$G$4:$G$11</c:f>
              <c:numCache>
                <c:formatCode>_-* #,##0.00_-;\-* #,##0.00_-;_-* "-"??_-;_-@_-</c:formatCode>
                <c:ptCount val="8"/>
                <c:pt idx="0">
                  <c:v>45.030042384455548</c:v>
                </c:pt>
                <c:pt idx="1">
                  <c:v>45.030042384455548</c:v>
                </c:pt>
                <c:pt idx="2">
                  <c:v>44.536222303596368</c:v>
                </c:pt>
                <c:pt idx="3">
                  <c:v>44.536222303596368</c:v>
                </c:pt>
                <c:pt idx="4">
                  <c:v>44.463862059923478</c:v>
                </c:pt>
                <c:pt idx="5">
                  <c:v>44.463862059923478</c:v>
                </c:pt>
                <c:pt idx="6">
                  <c:v>46.116514902383258</c:v>
                </c:pt>
                <c:pt idx="7">
                  <c:v>46.116514902383258</c:v>
                </c:pt>
              </c:numCache>
            </c:numRef>
          </c:val>
          <c:extLst>
            <c:ext xmlns:c16="http://schemas.microsoft.com/office/drawing/2014/chart" uri="{C3380CC4-5D6E-409C-BE32-E72D297353CC}">
              <c16:uniqueId val="{00000003-5607-429E-8F5B-DA1FAF41302B}"/>
            </c:ext>
          </c:extLst>
        </c:ser>
        <c:ser>
          <c:idx val="4"/>
          <c:order val="4"/>
          <c:tx>
            <c:strRef>
              <c:f>'34'!$H$2:$H$3</c:f>
              <c:strCache>
                <c:ptCount val="1"/>
                <c:pt idx="0">
                  <c:v>Hydrogen</c:v>
                </c:pt>
              </c:strCache>
            </c:strRef>
          </c:tx>
          <c:spPr>
            <a:solidFill>
              <a:schemeClr val="accent5"/>
            </a:solidFill>
            <a:ln>
              <a:noFill/>
            </a:ln>
            <a:effectLst/>
          </c:spPr>
          <c:invertIfNegative val="0"/>
          <c:cat>
            <c:multiLvlStrRef>
              <c:f>'34'!$B$4:$C$11</c:f>
              <c:multiLvlStrCache>
                <c:ptCount val="8"/>
                <c:lvl>
                  <c:pt idx="0">
                    <c:v>NT</c:v>
                  </c:pt>
                  <c:pt idx="1">
                    <c:v>NT+</c:v>
                  </c:pt>
                  <c:pt idx="2">
                    <c:v>NT</c:v>
                  </c:pt>
                  <c:pt idx="3">
                    <c:v>NT+</c:v>
                  </c:pt>
                  <c:pt idx="4">
                    <c:v>NT</c:v>
                  </c:pt>
                  <c:pt idx="5">
                    <c:v>NT+</c:v>
                  </c:pt>
                  <c:pt idx="6">
                    <c:v>NT</c:v>
                  </c:pt>
                  <c:pt idx="7">
                    <c:v>NT+</c:v>
                  </c:pt>
                </c:lvl>
                <c:lvl>
                  <c:pt idx="0">
                    <c:v>2030</c:v>
                  </c:pt>
                  <c:pt idx="2">
                    <c:v>2035</c:v>
                  </c:pt>
                  <c:pt idx="4">
                    <c:v>2040</c:v>
                  </c:pt>
                  <c:pt idx="6">
                    <c:v>2050</c:v>
                  </c:pt>
                </c:lvl>
              </c:multiLvlStrCache>
            </c:multiLvlStrRef>
          </c:cat>
          <c:val>
            <c:numRef>
              <c:f>'34'!$H$4:$H$11</c:f>
              <c:numCache>
                <c:formatCode>_-* #,##0.00_-;\-* #,##0.00_-;_-* "-"??_-;_-@_-</c:formatCode>
                <c:ptCount val="8"/>
                <c:pt idx="0">
                  <c:v>8.47319647503938</c:v>
                </c:pt>
                <c:pt idx="1">
                  <c:v>8.47319647503938</c:v>
                </c:pt>
                <c:pt idx="2">
                  <c:v>21.754520939791373</c:v>
                </c:pt>
                <c:pt idx="3">
                  <c:v>21.754520939791373</c:v>
                </c:pt>
                <c:pt idx="4">
                  <c:v>35.510800188315102</c:v>
                </c:pt>
                <c:pt idx="5">
                  <c:v>35.510800188315102</c:v>
                </c:pt>
                <c:pt idx="6">
                  <c:v>54.509839964630871</c:v>
                </c:pt>
                <c:pt idx="7">
                  <c:v>54.509839964630871</c:v>
                </c:pt>
              </c:numCache>
            </c:numRef>
          </c:val>
          <c:extLst>
            <c:ext xmlns:c16="http://schemas.microsoft.com/office/drawing/2014/chart" uri="{C3380CC4-5D6E-409C-BE32-E72D297353CC}">
              <c16:uniqueId val="{00000004-5607-429E-8F5B-DA1FAF41302B}"/>
            </c:ext>
          </c:extLst>
        </c:ser>
        <c:ser>
          <c:idx val="5"/>
          <c:order val="5"/>
          <c:tx>
            <c:strRef>
              <c:f>'34'!$I$2:$I$3</c:f>
              <c:strCache>
                <c:ptCount val="1"/>
                <c:pt idx="0">
                  <c:v>Methane</c:v>
                </c:pt>
              </c:strCache>
            </c:strRef>
          </c:tx>
          <c:spPr>
            <a:solidFill>
              <a:schemeClr val="accent6"/>
            </a:solidFill>
            <a:ln>
              <a:noFill/>
            </a:ln>
            <a:effectLst/>
          </c:spPr>
          <c:invertIfNegative val="0"/>
          <c:cat>
            <c:multiLvlStrRef>
              <c:f>'34'!$B$4:$C$11</c:f>
              <c:multiLvlStrCache>
                <c:ptCount val="8"/>
                <c:lvl>
                  <c:pt idx="0">
                    <c:v>NT</c:v>
                  </c:pt>
                  <c:pt idx="1">
                    <c:v>NT+</c:v>
                  </c:pt>
                  <c:pt idx="2">
                    <c:v>NT</c:v>
                  </c:pt>
                  <c:pt idx="3">
                    <c:v>NT+</c:v>
                  </c:pt>
                  <c:pt idx="4">
                    <c:v>NT</c:v>
                  </c:pt>
                  <c:pt idx="5">
                    <c:v>NT+</c:v>
                  </c:pt>
                  <c:pt idx="6">
                    <c:v>NT</c:v>
                  </c:pt>
                  <c:pt idx="7">
                    <c:v>NT+</c:v>
                  </c:pt>
                </c:lvl>
                <c:lvl>
                  <c:pt idx="0">
                    <c:v>2030</c:v>
                  </c:pt>
                  <c:pt idx="2">
                    <c:v>2035</c:v>
                  </c:pt>
                  <c:pt idx="4">
                    <c:v>2040</c:v>
                  </c:pt>
                  <c:pt idx="6">
                    <c:v>2050</c:v>
                  </c:pt>
                </c:lvl>
              </c:multiLvlStrCache>
            </c:multiLvlStrRef>
          </c:cat>
          <c:val>
            <c:numRef>
              <c:f>'34'!$I$4:$I$11</c:f>
              <c:numCache>
                <c:formatCode>_-* #,##0.00_-;\-* #,##0.00_-;_-* "-"??_-;_-@_-</c:formatCode>
                <c:ptCount val="8"/>
                <c:pt idx="0">
                  <c:v>168.85577285156134</c:v>
                </c:pt>
                <c:pt idx="1">
                  <c:v>168.85577285156134</c:v>
                </c:pt>
                <c:pt idx="2">
                  <c:v>139.54077279870447</c:v>
                </c:pt>
                <c:pt idx="3">
                  <c:v>139.54077279870447</c:v>
                </c:pt>
                <c:pt idx="4">
                  <c:v>109.99977977505631</c:v>
                </c:pt>
                <c:pt idx="5">
                  <c:v>109.99977977505631</c:v>
                </c:pt>
                <c:pt idx="6">
                  <c:v>72.4500385880484</c:v>
                </c:pt>
                <c:pt idx="7">
                  <c:v>72.4500385880484</c:v>
                </c:pt>
              </c:numCache>
            </c:numRef>
          </c:val>
          <c:extLst>
            <c:ext xmlns:c16="http://schemas.microsoft.com/office/drawing/2014/chart" uri="{C3380CC4-5D6E-409C-BE32-E72D297353CC}">
              <c16:uniqueId val="{00000005-5607-429E-8F5B-DA1FAF41302B}"/>
            </c:ext>
          </c:extLst>
        </c:ser>
        <c:ser>
          <c:idx val="6"/>
          <c:order val="6"/>
          <c:tx>
            <c:strRef>
              <c:f>'34'!$J$2:$J$3</c:f>
              <c:strCache>
                <c:ptCount val="1"/>
                <c:pt idx="0">
                  <c:v>Others</c:v>
                </c:pt>
              </c:strCache>
            </c:strRef>
          </c:tx>
          <c:spPr>
            <a:solidFill>
              <a:schemeClr val="accent1">
                <a:lumMod val="60000"/>
              </a:schemeClr>
            </a:solidFill>
            <a:ln>
              <a:noFill/>
            </a:ln>
            <a:effectLst/>
          </c:spPr>
          <c:invertIfNegative val="0"/>
          <c:cat>
            <c:multiLvlStrRef>
              <c:f>'34'!$B$4:$C$11</c:f>
              <c:multiLvlStrCache>
                <c:ptCount val="8"/>
                <c:lvl>
                  <c:pt idx="0">
                    <c:v>NT</c:v>
                  </c:pt>
                  <c:pt idx="1">
                    <c:v>NT+</c:v>
                  </c:pt>
                  <c:pt idx="2">
                    <c:v>NT</c:v>
                  </c:pt>
                  <c:pt idx="3">
                    <c:v>NT+</c:v>
                  </c:pt>
                  <c:pt idx="4">
                    <c:v>NT</c:v>
                  </c:pt>
                  <c:pt idx="5">
                    <c:v>NT+</c:v>
                  </c:pt>
                  <c:pt idx="6">
                    <c:v>NT</c:v>
                  </c:pt>
                  <c:pt idx="7">
                    <c:v>NT+</c:v>
                  </c:pt>
                </c:lvl>
                <c:lvl>
                  <c:pt idx="0">
                    <c:v>2030</c:v>
                  </c:pt>
                  <c:pt idx="2">
                    <c:v>2035</c:v>
                  </c:pt>
                  <c:pt idx="4">
                    <c:v>2040</c:v>
                  </c:pt>
                  <c:pt idx="6">
                    <c:v>2050</c:v>
                  </c:pt>
                </c:lvl>
              </c:multiLvlStrCache>
            </c:multiLvlStrRef>
          </c:cat>
          <c:val>
            <c:numRef>
              <c:f>'34'!$J$4:$J$11</c:f>
              <c:numCache>
                <c:formatCode>_-* #,##0.00_-;\-* #,##0.00_-;_-* "-"??_-;_-@_-</c:formatCode>
                <c:ptCount val="8"/>
                <c:pt idx="0">
                  <c:v>4.9241347583510491</c:v>
                </c:pt>
                <c:pt idx="1">
                  <c:v>4.9241347583510491</c:v>
                </c:pt>
                <c:pt idx="2">
                  <c:v>6.2654614483051425</c:v>
                </c:pt>
                <c:pt idx="3">
                  <c:v>6.2654614483051425</c:v>
                </c:pt>
                <c:pt idx="4">
                  <c:v>9.1574298503849327</c:v>
                </c:pt>
                <c:pt idx="5">
                  <c:v>9.1574298503849327</c:v>
                </c:pt>
                <c:pt idx="6">
                  <c:v>10.759063215061509</c:v>
                </c:pt>
                <c:pt idx="7">
                  <c:v>10.759063215061509</c:v>
                </c:pt>
              </c:numCache>
            </c:numRef>
          </c:val>
          <c:extLst>
            <c:ext xmlns:c16="http://schemas.microsoft.com/office/drawing/2014/chart" uri="{C3380CC4-5D6E-409C-BE32-E72D297353CC}">
              <c16:uniqueId val="{00000006-5607-429E-8F5B-DA1FAF41302B}"/>
            </c:ext>
          </c:extLst>
        </c:ser>
        <c:ser>
          <c:idx val="7"/>
          <c:order val="7"/>
          <c:tx>
            <c:strRef>
              <c:f>'34'!$K$2:$K$3</c:f>
              <c:strCache>
                <c:ptCount val="1"/>
                <c:pt idx="0">
                  <c:v>Liquids</c:v>
                </c:pt>
              </c:strCache>
            </c:strRef>
          </c:tx>
          <c:spPr>
            <a:solidFill>
              <a:schemeClr val="accent2">
                <a:lumMod val="60000"/>
              </a:schemeClr>
            </a:solidFill>
            <a:ln>
              <a:noFill/>
            </a:ln>
            <a:effectLst/>
          </c:spPr>
          <c:invertIfNegative val="0"/>
          <c:cat>
            <c:multiLvlStrRef>
              <c:f>'34'!$B$4:$C$11</c:f>
              <c:multiLvlStrCache>
                <c:ptCount val="8"/>
                <c:lvl>
                  <c:pt idx="0">
                    <c:v>NT</c:v>
                  </c:pt>
                  <c:pt idx="1">
                    <c:v>NT+</c:v>
                  </c:pt>
                  <c:pt idx="2">
                    <c:v>NT</c:v>
                  </c:pt>
                  <c:pt idx="3">
                    <c:v>NT+</c:v>
                  </c:pt>
                  <c:pt idx="4">
                    <c:v>NT</c:v>
                  </c:pt>
                  <c:pt idx="5">
                    <c:v>NT+</c:v>
                  </c:pt>
                  <c:pt idx="6">
                    <c:v>NT</c:v>
                  </c:pt>
                  <c:pt idx="7">
                    <c:v>NT+</c:v>
                  </c:pt>
                </c:lvl>
                <c:lvl>
                  <c:pt idx="0">
                    <c:v>2030</c:v>
                  </c:pt>
                  <c:pt idx="2">
                    <c:v>2035</c:v>
                  </c:pt>
                  <c:pt idx="4">
                    <c:v>2040</c:v>
                  </c:pt>
                  <c:pt idx="6">
                    <c:v>2050</c:v>
                  </c:pt>
                </c:lvl>
              </c:multiLvlStrCache>
            </c:multiLvlStrRef>
          </c:cat>
          <c:val>
            <c:numRef>
              <c:f>'34'!$K$4:$K$11</c:f>
              <c:numCache>
                <c:formatCode>_-* #,##0.00_-;\-* #,##0.00_-;_-* "-"??_-;_-@_-</c:formatCode>
                <c:ptCount val="8"/>
                <c:pt idx="0">
                  <c:v>303.34660551454198</c:v>
                </c:pt>
                <c:pt idx="1">
                  <c:v>214.46265948242899</c:v>
                </c:pt>
                <c:pt idx="2">
                  <c:v>240.89930855401872</c:v>
                </c:pt>
                <c:pt idx="3">
                  <c:v>197.41408429881943</c:v>
                </c:pt>
                <c:pt idx="4">
                  <c:v>189.29489043923493</c:v>
                </c:pt>
                <c:pt idx="5">
                  <c:v>161.57643836396639</c:v>
                </c:pt>
                <c:pt idx="6">
                  <c:v>106.44340266169144</c:v>
                </c:pt>
                <c:pt idx="7">
                  <c:v>93.675695260140628</c:v>
                </c:pt>
              </c:numCache>
            </c:numRef>
          </c:val>
          <c:extLst>
            <c:ext xmlns:c16="http://schemas.microsoft.com/office/drawing/2014/chart" uri="{C3380CC4-5D6E-409C-BE32-E72D297353CC}">
              <c16:uniqueId val="{00000007-5607-429E-8F5B-DA1FAF41302B}"/>
            </c:ext>
          </c:extLst>
        </c:ser>
        <c:ser>
          <c:idx val="8"/>
          <c:order val="8"/>
          <c:tx>
            <c:strRef>
              <c:f>'34'!$L$2:$L$3</c:f>
              <c:strCache>
                <c:ptCount val="1"/>
                <c:pt idx="0">
                  <c:v>Solids</c:v>
                </c:pt>
              </c:strCache>
            </c:strRef>
          </c:tx>
          <c:spPr>
            <a:solidFill>
              <a:schemeClr val="accent3">
                <a:lumMod val="60000"/>
              </a:schemeClr>
            </a:solidFill>
            <a:ln>
              <a:noFill/>
            </a:ln>
            <a:effectLst/>
          </c:spPr>
          <c:invertIfNegative val="0"/>
          <c:cat>
            <c:multiLvlStrRef>
              <c:f>'34'!$B$4:$C$11</c:f>
              <c:multiLvlStrCache>
                <c:ptCount val="8"/>
                <c:lvl>
                  <c:pt idx="0">
                    <c:v>NT</c:v>
                  </c:pt>
                  <c:pt idx="1">
                    <c:v>NT+</c:v>
                  </c:pt>
                  <c:pt idx="2">
                    <c:v>NT</c:v>
                  </c:pt>
                  <c:pt idx="3">
                    <c:v>NT+</c:v>
                  </c:pt>
                  <c:pt idx="4">
                    <c:v>NT</c:v>
                  </c:pt>
                  <c:pt idx="5">
                    <c:v>NT+</c:v>
                  </c:pt>
                  <c:pt idx="6">
                    <c:v>NT</c:v>
                  </c:pt>
                  <c:pt idx="7">
                    <c:v>NT+</c:v>
                  </c:pt>
                </c:lvl>
                <c:lvl>
                  <c:pt idx="0">
                    <c:v>2030</c:v>
                  </c:pt>
                  <c:pt idx="2">
                    <c:v>2035</c:v>
                  </c:pt>
                  <c:pt idx="4">
                    <c:v>2040</c:v>
                  </c:pt>
                  <c:pt idx="6">
                    <c:v>2050</c:v>
                  </c:pt>
                </c:lvl>
              </c:multiLvlStrCache>
            </c:multiLvlStrRef>
          </c:cat>
          <c:val>
            <c:numRef>
              <c:f>'34'!$L$4:$L$11</c:f>
              <c:numCache>
                <c:formatCode>_-* #,##0.00_-;\-* #,##0.00_-;_-* "-"??_-;_-@_-</c:formatCode>
                <c:ptCount val="8"/>
                <c:pt idx="0">
                  <c:v>17.992926372428215</c:v>
                </c:pt>
                <c:pt idx="1">
                  <c:v>2.4153552681091313</c:v>
                </c:pt>
                <c:pt idx="2">
                  <c:v>12.375251027861092</c:v>
                </c:pt>
                <c:pt idx="3">
                  <c:v>1.7033431201901648</c:v>
                </c:pt>
                <c:pt idx="4">
                  <c:v>6.5559665605098232</c:v>
                </c:pt>
                <c:pt idx="5">
                  <c:v>1.1521169828997189</c:v>
                </c:pt>
                <c:pt idx="6">
                  <c:v>3.4673440519173901</c:v>
                </c:pt>
                <c:pt idx="7">
                  <c:v>0.89528008826500305</c:v>
                </c:pt>
              </c:numCache>
            </c:numRef>
          </c:val>
          <c:extLst>
            <c:ext xmlns:c16="http://schemas.microsoft.com/office/drawing/2014/chart" uri="{C3380CC4-5D6E-409C-BE32-E72D297353CC}">
              <c16:uniqueId val="{00000008-5607-429E-8F5B-DA1FAF41302B}"/>
            </c:ext>
          </c:extLst>
        </c:ser>
        <c:dLbls>
          <c:showLegendKey val="0"/>
          <c:showVal val="0"/>
          <c:showCatName val="0"/>
          <c:showSerName val="0"/>
          <c:showPercent val="0"/>
          <c:showBubbleSize val="0"/>
        </c:dLbls>
        <c:gapWidth val="150"/>
        <c:overlap val="100"/>
        <c:axId val="1919184543"/>
        <c:axId val="1919189823"/>
      </c:barChart>
      <c:catAx>
        <c:axId val="19191845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19189823"/>
        <c:crosses val="autoZero"/>
        <c:auto val="1"/>
        <c:lblAlgn val="ctr"/>
        <c:lblOffset val="100"/>
        <c:noMultiLvlLbl val="0"/>
      </c:catAx>
      <c:valAx>
        <c:axId val="1919189823"/>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19184543"/>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Total electricity consumption, NT+, EU27</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1"/>
          <c:order val="0"/>
          <c:tx>
            <c:strRef>
              <c:f>'35'!$C$5</c:f>
              <c:strCache>
                <c:ptCount val="1"/>
                <c:pt idx="0">
                  <c:v>Native Demand</c:v>
                </c:pt>
              </c:strCache>
            </c:strRef>
          </c:tx>
          <c:spPr>
            <a:solidFill>
              <a:schemeClr val="accent2"/>
            </a:solidFill>
            <a:ln>
              <a:noFill/>
            </a:ln>
            <a:effectLst/>
          </c:spPr>
          <c:invertIfNegative val="0"/>
          <c:cat>
            <c:numRef>
              <c:f>'35'!$D$4:$G$4</c:f>
              <c:numCache>
                <c:formatCode>General</c:formatCode>
                <c:ptCount val="4"/>
                <c:pt idx="0">
                  <c:v>2030</c:v>
                </c:pt>
                <c:pt idx="1">
                  <c:v>2035</c:v>
                </c:pt>
                <c:pt idx="2">
                  <c:v>2040</c:v>
                </c:pt>
                <c:pt idx="3">
                  <c:v>2050</c:v>
                </c:pt>
              </c:numCache>
            </c:numRef>
          </c:cat>
          <c:val>
            <c:numRef>
              <c:f>'35'!$D$5:$G$5</c:f>
              <c:numCache>
                <c:formatCode>General</c:formatCode>
                <c:ptCount val="4"/>
                <c:pt idx="0">
                  <c:v>3038</c:v>
                </c:pt>
                <c:pt idx="1">
                  <c:v>3370</c:v>
                </c:pt>
                <c:pt idx="2">
                  <c:v>3659</c:v>
                </c:pt>
                <c:pt idx="3">
                  <c:v>4074</c:v>
                </c:pt>
              </c:numCache>
            </c:numRef>
          </c:val>
          <c:extLst>
            <c:ext xmlns:c16="http://schemas.microsoft.com/office/drawing/2014/chart" uri="{C3380CC4-5D6E-409C-BE32-E72D297353CC}">
              <c16:uniqueId val="{00000000-4E0A-490E-BEFE-ABE59C63929C}"/>
            </c:ext>
          </c:extLst>
        </c:ser>
        <c:ser>
          <c:idx val="2"/>
          <c:order val="1"/>
          <c:tx>
            <c:strRef>
              <c:f>'35'!$C$6</c:f>
              <c:strCache>
                <c:ptCount val="1"/>
                <c:pt idx="0">
                  <c:v>For pEV </c:v>
                </c:pt>
              </c:strCache>
            </c:strRef>
          </c:tx>
          <c:spPr>
            <a:solidFill>
              <a:schemeClr val="accent3"/>
            </a:solidFill>
            <a:ln>
              <a:noFill/>
            </a:ln>
            <a:effectLst/>
          </c:spPr>
          <c:invertIfNegative val="0"/>
          <c:cat>
            <c:numRef>
              <c:f>'35'!$D$4:$G$4</c:f>
              <c:numCache>
                <c:formatCode>General</c:formatCode>
                <c:ptCount val="4"/>
                <c:pt idx="0">
                  <c:v>2030</c:v>
                </c:pt>
                <c:pt idx="1">
                  <c:v>2035</c:v>
                </c:pt>
                <c:pt idx="2">
                  <c:v>2040</c:v>
                </c:pt>
                <c:pt idx="3">
                  <c:v>2050</c:v>
                </c:pt>
              </c:numCache>
            </c:numRef>
          </c:cat>
          <c:val>
            <c:numRef>
              <c:f>'35'!$D$6:$G$6</c:f>
              <c:numCache>
                <c:formatCode>General</c:formatCode>
                <c:ptCount val="4"/>
                <c:pt idx="0">
                  <c:v>143</c:v>
                </c:pt>
                <c:pt idx="1">
                  <c:v>274</c:v>
                </c:pt>
                <c:pt idx="2">
                  <c:v>391</c:v>
                </c:pt>
                <c:pt idx="3">
                  <c:v>573</c:v>
                </c:pt>
              </c:numCache>
            </c:numRef>
          </c:val>
          <c:extLst>
            <c:ext xmlns:c16="http://schemas.microsoft.com/office/drawing/2014/chart" uri="{C3380CC4-5D6E-409C-BE32-E72D297353CC}">
              <c16:uniqueId val="{00000001-4E0A-490E-BEFE-ABE59C63929C}"/>
            </c:ext>
          </c:extLst>
        </c:ser>
        <c:ser>
          <c:idx val="3"/>
          <c:order val="2"/>
          <c:tx>
            <c:strRef>
              <c:f>'35'!$C$7</c:f>
              <c:strCache>
                <c:ptCount val="1"/>
                <c:pt idx="0">
                  <c:v>For P2G</c:v>
                </c:pt>
              </c:strCache>
            </c:strRef>
          </c:tx>
          <c:spPr>
            <a:solidFill>
              <a:schemeClr val="accent4"/>
            </a:solidFill>
            <a:ln>
              <a:noFill/>
            </a:ln>
            <a:effectLst/>
          </c:spPr>
          <c:invertIfNegative val="0"/>
          <c:cat>
            <c:numRef>
              <c:f>'35'!$D$4:$G$4</c:f>
              <c:numCache>
                <c:formatCode>General</c:formatCode>
                <c:ptCount val="4"/>
                <c:pt idx="0">
                  <c:v>2030</c:v>
                </c:pt>
                <c:pt idx="1">
                  <c:v>2035</c:v>
                </c:pt>
                <c:pt idx="2">
                  <c:v>2040</c:v>
                </c:pt>
                <c:pt idx="3">
                  <c:v>2050</c:v>
                </c:pt>
              </c:numCache>
            </c:numRef>
          </c:cat>
          <c:val>
            <c:numRef>
              <c:f>'35'!$D$7:$G$7</c:f>
              <c:numCache>
                <c:formatCode>General</c:formatCode>
                <c:ptCount val="4"/>
                <c:pt idx="0">
                  <c:v>225</c:v>
                </c:pt>
                <c:pt idx="1">
                  <c:v>603</c:v>
                </c:pt>
                <c:pt idx="2">
                  <c:v>963</c:v>
                </c:pt>
                <c:pt idx="3">
                  <c:v>1630</c:v>
                </c:pt>
              </c:numCache>
            </c:numRef>
          </c:val>
          <c:extLst>
            <c:ext xmlns:c16="http://schemas.microsoft.com/office/drawing/2014/chart" uri="{C3380CC4-5D6E-409C-BE32-E72D297353CC}">
              <c16:uniqueId val="{00000002-4E0A-490E-BEFE-ABE59C63929C}"/>
            </c:ext>
          </c:extLst>
        </c:ser>
        <c:ser>
          <c:idx val="4"/>
          <c:order val="3"/>
          <c:tx>
            <c:strRef>
              <c:f>'35'!$C$8</c:f>
              <c:strCache>
                <c:ptCount val="1"/>
                <c:pt idx="0">
                  <c:v>For HHPs</c:v>
                </c:pt>
              </c:strCache>
            </c:strRef>
          </c:tx>
          <c:spPr>
            <a:solidFill>
              <a:schemeClr val="accent5"/>
            </a:solidFill>
            <a:ln>
              <a:noFill/>
            </a:ln>
            <a:effectLst/>
          </c:spPr>
          <c:invertIfNegative val="0"/>
          <c:cat>
            <c:numRef>
              <c:f>'35'!$D$4:$G$4</c:f>
              <c:numCache>
                <c:formatCode>General</c:formatCode>
                <c:ptCount val="4"/>
                <c:pt idx="0">
                  <c:v>2030</c:v>
                </c:pt>
                <c:pt idx="1">
                  <c:v>2035</c:v>
                </c:pt>
                <c:pt idx="2">
                  <c:v>2040</c:v>
                </c:pt>
                <c:pt idx="3">
                  <c:v>2050</c:v>
                </c:pt>
              </c:numCache>
            </c:numRef>
          </c:cat>
          <c:val>
            <c:numRef>
              <c:f>'35'!$D$8:$G$8</c:f>
              <c:numCache>
                <c:formatCode>General</c:formatCode>
                <c:ptCount val="4"/>
                <c:pt idx="0">
                  <c:v>10</c:v>
                </c:pt>
                <c:pt idx="1">
                  <c:v>23</c:v>
                </c:pt>
                <c:pt idx="2">
                  <c:v>37</c:v>
                </c:pt>
                <c:pt idx="3">
                  <c:v>42</c:v>
                </c:pt>
              </c:numCache>
            </c:numRef>
          </c:val>
          <c:extLst>
            <c:ext xmlns:c16="http://schemas.microsoft.com/office/drawing/2014/chart" uri="{C3380CC4-5D6E-409C-BE32-E72D297353CC}">
              <c16:uniqueId val="{00000003-4E0A-490E-BEFE-ABE59C63929C}"/>
            </c:ext>
          </c:extLst>
        </c:ser>
        <c:dLbls>
          <c:showLegendKey val="0"/>
          <c:showVal val="0"/>
          <c:showCatName val="0"/>
          <c:showSerName val="0"/>
          <c:showPercent val="0"/>
          <c:showBubbleSize val="0"/>
        </c:dLbls>
        <c:gapWidth val="150"/>
        <c:overlap val="100"/>
        <c:axId val="814488808"/>
        <c:axId val="880859344"/>
      </c:barChart>
      <c:catAx>
        <c:axId val="8144888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80859344"/>
        <c:crosses val="autoZero"/>
        <c:auto val="1"/>
        <c:lblAlgn val="ctr"/>
        <c:lblOffset val="100"/>
        <c:noMultiLvlLbl val="0"/>
      </c:catAx>
      <c:valAx>
        <c:axId val="88085934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TWh</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44888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Total electricity consumption, Low/High economic variant, EU27</a:t>
            </a:r>
          </a:p>
        </c:rich>
      </c:tx>
      <c:layout>
        <c:manualLayout>
          <c:xMode val="edge"/>
          <c:yMode val="edge"/>
          <c:x val="0.10702516004774305"/>
          <c:y val="3.196800148094093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'36'!$C$4</c:f>
              <c:strCache>
                <c:ptCount val="1"/>
                <c:pt idx="0">
                  <c:v>Native Demand</c:v>
                </c:pt>
              </c:strCache>
            </c:strRef>
          </c:tx>
          <c:spPr>
            <a:solidFill>
              <a:schemeClr val="accent1"/>
            </a:solidFill>
            <a:ln>
              <a:noFill/>
            </a:ln>
            <a:effectLst/>
          </c:spPr>
          <c:invertIfNegative val="0"/>
          <c:cat>
            <c:multiLvlStrRef>
              <c:f>'36'!$D$2:$I$3</c:f>
              <c:multiLvlStrCache>
                <c:ptCount val="6"/>
                <c:lvl>
                  <c:pt idx="0">
                    <c:v>LEV</c:v>
                  </c:pt>
                  <c:pt idx="1">
                    <c:v>NT+</c:v>
                  </c:pt>
                  <c:pt idx="2">
                    <c:v>HEV</c:v>
                  </c:pt>
                  <c:pt idx="3">
                    <c:v>LEV</c:v>
                  </c:pt>
                  <c:pt idx="4">
                    <c:v>NT+</c:v>
                  </c:pt>
                  <c:pt idx="5">
                    <c:v>HEV</c:v>
                  </c:pt>
                </c:lvl>
                <c:lvl>
                  <c:pt idx="0">
                    <c:v>2035</c:v>
                  </c:pt>
                  <c:pt idx="3">
                    <c:v>2040</c:v>
                  </c:pt>
                </c:lvl>
              </c:multiLvlStrCache>
            </c:multiLvlStrRef>
          </c:cat>
          <c:val>
            <c:numRef>
              <c:f>'36'!$D$4:$I$4</c:f>
              <c:numCache>
                <c:formatCode>General</c:formatCode>
                <c:ptCount val="6"/>
                <c:pt idx="0">
                  <c:v>3104</c:v>
                </c:pt>
                <c:pt idx="1">
                  <c:v>3370</c:v>
                </c:pt>
                <c:pt idx="2">
                  <c:v>3618</c:v>
                </c:pt>
                <c:pt idx="3">
                  <c:v>3378</c:v>
                </c:pt>
                <c:pt idx="4">
                  <c:v>3659</c:v>
                </c:pt>
                <c:pt idx="5">
                  <c:v>3937</c:v>
                </c:pt>
              </c:numCache>
            </c:numRef>
          </c:val>
          <c:extLst>
            <c:ext xmlns:c16="http://schemas.microsoft.com/office/drawing/2014/chart" uri="{C3380CC4-5D6E-409C-BE32-E72D297353CC}">
              <c16:uniqueId val="{00000000-090E-4831-9DDA-2FA09A1E6B12}"/>
            </c:ext>
          </c:extLst>
        </c:ser>
        <c:ser>
          <c:idx val="1"/>
          <c:order val="1"/>
          <c:tx>
            <c:strRef>
              <c:f>'36'!$C$5</c:f>
              <c:strCache>
                <c:ptCount val="1"/>
                <c:pt idx="0">
                  <c:v>For pEV </c:v>
                </c:pt>
              </c:strCache>
            </c:strRef>
          </c:tx>
          <c:spPr>
            <a:solidFill>
              <a:schemeClr val="accent2"/>
            </a:solidFill>
            <a:ln>
              <a:noFill/>
            </a:ln>
            <a:effectLst/>
          </c:spPr>
          <c:invertIfNegative val="0"/>
          <c:cat>
            <c:multiLvlStrRef>
              <c:f>'36'!$D$2:$I$3</c:f>
              <c:multiLvlStrCache>
                <c:ptCount val="6"/>
                <c:lvl>
                  <c:pt idx="0">
                    <c:v>LEV</c:v>
                  </c:pt>
                  <c:pt idx="1">
                    <c:v>NT+</c:v>
                  </c:pt>
                  <c:pt idx="2">
                    <c:v>HEV</c:v>
                  </c:pt>
                  <c:pt idx="3">
                    <c:v>LEV</c:v>
                  </c:pt>
                  <c:pt idx="4">
                    <c:v>NT+</c:v>
                  </c:pt>
                  <c:pt idx="5">
                    <c:v>HEV</c:v>
                  </c:pt>
                </c:lvl>
                <c:lvl>
                  <c:pt idx="0">
                    <c:v>2035</c:v>
                  </c:pt>
                  <c:pt idx="3">
                    <c:v>2040</c:v>
                  </c:pt>
                </c:lvl>
              </c:multiLvlStrCache>
            </c:multiLvlStrRef>
          </c:cat>
          <c:val>
            <c:numRef>
              <c:f>'36'!$D$5:$I$5</c:f>
              <c:numCache>
                <c:formatCode>General</c:formatCode>
                <c:ptCount val="6"/>
                <c:pt idx="0">
                  <c:v>236</c:v>
                </c:pt>
                <c:pt idx="1">
                  <c:v>274</c:v>
                </c:pt>
                <c:pt idx="2">
                  <c:v>310</c:v>
                </c:pt>
                <c:pt idx="3">
                  <c:v>339</c:v>
                </c:pt>
                <c:pt idx="4">
                  <c:v>391</c:v>
                </c:pt>
                <c:pt idx="5">
                  <c:v>441</c:v>
                </c:pt>
              </c:numCache>
            </c:numRef>
          </c:val>
          <c:extLst>
            <c:ext xmlns:c16="http://schemas.microsoft.com/office/drawing/2014/chart" uri="{C3380CC4-5D6E-409C-BE32-E72D297353CC}">
              <c16:uniqueId val="{00000001-090E-4831-9DDA-2FA09A1E6B12}"/>
            </c:ext>
          </c:extLst>
        </c:ser>
        <c:ser>
          <c:idx val="2"/>
          <c:order val="2"/>
          <c:tx>
            <c:strRef>
              <c:f>'36'!$C$6</c:f>
              <c:strCache>
                <c:ptCount val="1"/>
                <c:pt idx="0">
                  <c:v>For P2G</c:v>
                </c:pt>
              </c:strCache>
            </c:strRef>
          </c:tx>
          <c:spPr>
            <a:solidFill>
              <a:schemeClr val="accent3"/>
            </a:solidFill>
            <a:ln>
              <a:noFill/>
            </a:ln>
            <a:effectLst/>
          </c:spPr>
          <c:invertIfNegative val="0"/>
          <c:cat>
            <c:multiLvlStrRef>
              <c:f>'36'!$D$2:$I$3</c:f>
              <c:multiLvlStrCache>
                <c:ptCount val="6"/>
                <c:lvl>
                  <c:pt idx="0">
                    <c:v>LEV</c:v>
                  </c:pt>
                  <c:pt idx="1">
                    <c:v>NT+</c:v>
                  </c:pt>
                  <c:pt idx="2">
                    <c:v>HEV</c:v>
                  </c:pt>
                  <c:pt idx="3">
                    <c:v>LEV</c:v>
                  </c:pt>
                  <c:pt idx="4">
                    <c:v>NT+</c:v>
                  </c:pt>
                  <c:pt idx="5">
                    <c:v>HEV</c:v>
                  </c:pt>
                </c:lvl>
                <c:lvl>
                  <c:pt idx="0">
                    <c:v>2035</c:v>
                  </c:pt>
                  <c:pt idx="3">
                    <c:v>2040</c:v>
                  </c:pt>
                </c:lvl>
              </c:multiLvlStrCache>
            </c:multiLvlStrRef>
          </c:cat>
          <c:val>
            <c:numRef>
              <c:f>'36'!$D$6:$I$6</c:f>
              <c:numCache>
                <c:formatCode>General</c:formatCode>
                <c:ptCount val="6"/>
                <c:pt idx="0">
                  <c:v>698</c:v>
                </c:pt>
                <c:pt idx="1">
                  <c:v>603</c:v>
                </c:pt>
                <c:pt idx="2">
                  <c:v>530</c:v>
                </c:pt>
                <c:pt idx="3">
                  <c:v>1064</c:v>
                </c:pt>
                <c:pt idx="4">
                  <c:v>963</c:v>
                </c:pt>
                <c:pt idx="5">
                  <c:v>860</c:v>
                </c:pt>
              </c:numCache>
            </c:numRef>
          </c:val>
          <c:extLst>
            <c:ext xmlns:c16="http://schemas.microsoft.com/office/drawing/2014/chart" uri="{C3380CC4-5D6E-409C-BE32-E72D297353CC}">
              <c16:uniqueId val="{00000002-090E-4831-9DDA-2FA09A1E6B12}"/>
            </c:ext>
          </c:extLst>
        </c:ser>
        <c:ser>
          <c:idx val="3"/>
          <c:order val="3"/>
          <c:tx>
            <c:strRef>
              <c:f>'36'!$C$7</c:f>
              <c:strCache>
                <c:ptCount val="1"/>
                <c:pt idx="0">
                  <c:v>For HHPs</c:v>
                </c:pt>
              </c:strCache>
            </c:strRef>
          </c:tx>
          <c:spPr>
            <a:solidFill>
              <a:schemeClr val="accent4"/>
            </a:solidFill>
            <a:ln>
              <a:noFill/>
            </a:ln>
            <a:effectLst/>
          </c:spPr>
          <c:invertIfNegative val="0"/>
          <c:cat>
            <c:multiLvlStrRef>
              <c:f>'36'!$D$2:$I$3</c:f>
              <c:multiLvlStrCache>
                <c:ptCount val="6"/>
                <c:lvl>
                  <c:pt idx="0">
                    <c:v>LEV</c:v>
                  </c:pt>
                  <c:pt idx="1">
                    <c:v>NT+</c:v>
                  </c:pt>
                  <c:pt idx="2">
                    <c:v>HEV</c:v>
                  </c:pt>
                  <c:pt idx="3">
                    <c:v>LEV</c:v>
                  </c:pt>
                  <c:pt idx="4">
                    <c:v>NT+</c:v>
                  </c:pt>
                  <c:pt idx="5">
                    <c:v>HEV</c:v>
                  </c:pt>
                </c:lvl>
                <c:lvl>
                  <c:pt idx="0">
                    <c:v>2035</c:v>
                  </c:pt>
                  <c:pt idx="3">
                    <c:v>2040</c:v>
                  </c:pt>
                </c:lvl>
              </c:multiLvlStrCache>
            </c:multiLvlStrRef>
          </c:cat>
          <c:val>
            <c:numRef>
              <c:f>'36'!$D$7:$I$7</c:f>
              <c:numCache>
                <c:formatCode>General</c:formatCode>
                <c:ptCount val="6"/>
                <c:pt idx="0">
                  <c:v>25</c:v>
                </c:pt>
                <c:pt idx="1">
                  <c:v>23</c:v>
                </c:pt>
                <c:pt idx="2">
                  <c:v>23</c:v>
                </c:pt>
                <c:pt idx="3">
                  <c:v>36</c:v>
                </c:pt>
                <c:pt idx="4">
                  <c:v>37</c:v>
                </c:pt>
                <c:pt idx="5">
                  <c:v>32</c:v>
                </c:pt>
              </c:numCache>
            </c:numRef>
          </c:val>
          <c:extLst>
            <c:ext xmlns:c16="http://schemas.microsoft.com/office/drawing/2014/chart" uri="{C3380CC4-5D6E-409C-BE32-E72D297353CC}">
              <c16:uniqueId val="{00000003-090E-4831-9DDA-2FA09A1E6B12}"/>
            </c:ext>
          </c:extLst>
        </c:ser>
        <c:dLbls>
          <c:showLegendKey val="0"/>
          <c:showVal val="0"/>
          <c:showCatName val="0"/>
          <c:showSerName val="0"/>
          <c:showPercent val="0"/>
          <c:showBubbleSize val="0"/>
        </c:dLbls>
        <c:gapWidth val="150"/>
        <c:overlap val="100"/>
        <c:axId val="113105928"/>
        <c:axId val="152339464"/>
      </c:barChart>
      <c:catAx>
        <c:axId val="1131059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2339464"/>
        <c:crosses val="autoZero"/>
        <c:auto val="1"/>
        <c:lblAlgn val="ctr"/>
        <c:lblOffset val="100"/>
        <c:noMultiLvlLbl val="0"/>
      </c:catAx>
      <c:valAx>
        <c:axId val="1523394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TWh</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31059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Electricity peak</a:t>
            </a:r>
            <a:r>
              <a:rPr lang="es-ES" baseline="0"/>
              <a:t> demand, NT+, EU27</a:t>
            </a:r>
            <a:endParaRPr lang="es-E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'37'!$F$1</c:f>
              <c:strCache>
                <c:ptCount val="1"/>
                <c:pt idx="0">
                  <c:v>Native Load</c:v>
                </c:pt>
              </c:strCache>
            </c:strRef>
          </c:tx>
          <c:spPr>
            <a:solidFill>
              <a:schemeClr val="accent1"/>
            </a:solidFill>
            <a:ln>
              <a:noFill/>
            </a:ln>
            <a:effectLst/>
          </c:spPr>
          <c:invertIfNegative val="0"/>
          <c:cat>
            <c:multiLvlStrRef>
              <c:f>'37'!$B$2:$E$9</c:f>
              <c:multiLvlStrCache>
                <c:ptCount val="8"/>
                <c:lvl>
                  <c:pt idx="0">
                    <c:v>11-01-30 19:00</c:v>
                  </c:pt>
                  <c:pt idx="2">
                    <c:v>06-02-35 19:00</c:v>
                  </c:pt>
                  <c:pt idx="4">
                    <c:v>04-02-40 15:00</c:v>
                  </c:pt>
                  <c:pt idx="6">
                    <c:v>05-02-50 19:00</c:v>
                  </c:pt>
                </c:lvl>
                <c:lvl>
                  <c:pt idx="0">
                    <c:v>Peak</c:v>
                  </c:pt>
                  <c:pt idx="1">
                    <c:v>Average</c:v>
                  </c:pt>
                  <c:pt idx="2">
                    <c:v>Peak</c:v>
                  </c:pt>
                  <c:pt idx="3">
                    <c:v>Average</c:v>
                  </c:pt>
                  <c:pt idx="4">
                    <c:v>Peak</c:v>
                  </c:pt>
                  <c:pt idx="5">
                    <c:v>Average</c:v>
                  </c:pt>
                  <c:pt idx="6">
                    <c:v>Peak</c:v>
                  </c:pt>
                  <c:pt idx="7">
                    <c:v>Average</c:v>
                  </c:pt>
                </c:lvl>
                <c:lvl>
                  <c:pt idx="0">
                    <c:v>WS003</c:v>
                  </c:pt>
                  <c:pt idx="1">
                    <c:v>WS003</c:v>
                  </c:pt>
                  <c:pt idx="2">
                    <c:v>WS037</c:v>
                  </c:pt>
                  <c:pt idx="3">
                    <c:v>WS037</c:v>
                  </c:pt>
                  <c:pt idx="4">
                    <c:v>WS065</c:v>
                  </c:pt>
                  <c:pt idx="5">
                    <c:v>WS065</c:v>
                  </c:pt>
                  <c:pt idx="6">
                    <c:v>WS091</c:v>
                  </c:pt>
                  <c:pt idx="7">
                    <c:v>WS091</c:v>
                  </c:pt>
                </c:lvl>
                <c:lvl>
                  <c:pt idx="0">
                    <c:v>2030</c:v>
                  </c:pt>
                  <c:pt idx="1">
                    <c:v>2030</c:v>
                  </c:pt>
                  <c:pt idx="2">
                    <c:v>2035</c:v>
                  </c:pt>
                  <c:pt idx="3">
                    <c:v>2035</c:v>
                  </c:pt>
                  <c:pt idx="4">
                    <c:v>2040</c:v>
                  </c:pt>
                  <c:pt idx="5">
                    <c:v>2040</c:v>
                  </c:pt>
                  <c:pt idx="6">
                    <c:v>2050</c:v>
                  </c:pt>
                  <c:pt idx="7">
                    <c:v>2050</c:v>
                  </c:pt>
                </c:lvl>
              </c:multiLvlStrCache>
            </c:multiLvlStrRef>
          </c:cat>
          <c:val>
            <c:numRef>
              <c:f>'37'!$F$2:$F$9</c:f>
              <c:numCache>
                <c:formatCode>0</c:formatCode>
                <c:ptCount val="8"/>
                <c:pt idx="0">
                  <c:v>516</c:v>
                </c:pt>
                <c:pt idx="1">
                  <c:v>347</c:v>
                </c:pt>
                <c:pt idx="2">
                  <c:v>593</c:v>
                </c:pt>
                <c:pt idx="3">
                  <c:v>383</c:v>
                </c:pt>
                <c:pt idx="4">
                  <c:v>518</c:v>
                </c:pt>
                <c:pt idx="5">
                  <c:v>421</c:v>
                </c:pt>
                <c:pt idx="6">
                  <c:v>697</c:v>
                </c:pt>
                <c:pt idx="7">
                  <c:v>470</c:v>
                </c:pt>
              </c:numCache>
            </c:numRef>
          </c:val>
          <c:extLst>
            <c:ext xmlns:c16="http://schemas.microsoft.com/office/drawing/2014/chart" uri="{C3380CC4-5D6E-409C-BE32-E72D297353CC}">
              <c16:uniqueId val="{00000000-636F-4554-A711-311299295D64}"/>
            </c:ext>
          </c:extLst>
        </c:ser>
        <c:ser>
          <c:idx val="1"/>
          <c:order val="1"/>
          <c:tx>
            <c:strRef>
              <c:f>'37'!$G$1</c:f>
              <c:strCache>
                <c:ptCount val="1"/>
                <c:pt idx="0">
                  <c:v>EV</c:v>
                </c:pt>
              </c:strCache>
            </c:strRef>
          </c:tx>
          <c:spPr>
            <a:solidFill>
              <a:schemeClr val="accent2"/>
            </a:solidFill>
            <a:ln>
              <a:noFill/>
            </a:ln>
            <a:effectLst/>
          </c:spPr>
          <c:invertIfNegative val="0"/>
          <c:cat>
            <c:multiLvlStrRef>
              <c:f>'37'!$B$2:$E$9</c:f>
              <c:multiLvlStrCache>
                <c:ptCount val="8"/>
                <c:lvl>
                  <c:pt idx="0">
                    <c:v>11-01-30 19:00</c:v>
                  </c:pt>
                  <c:pt idx="2">
                    <c:v>06-02-35 19:00</c:v>
                  </c:pt>
                  <c:pt idx="4">
                    <c:v>04-02-40 15:00</c:v>
                  </c:pt>
                  <c:pt idx="6">
                    <c:v>05-02-50 19:00</c:v>
                  </c:pt>
                </c:lvl>
                <c:lvl>
                  <c:pt idx="0">
                    <c:v>Peak</c:v>
                  </c:pt>
                  <c:pt idx="1">
                    <c:v>Average</c:v>
                  </c:pt>
                  <c:pt idx="2">
                    <c:v>Peak</c:v>
                  </c:pt>
                  <c:pt idx="3">
                    <c:v>Average</c:v>
                  </c:pt>
                  <c:pt idx="4">
                    <c:v>Peak</c:v>
                  </c:pt>
                  <c:pt idx="5">
                    <c:v>Average</c:v>
                  </c:pt>
                  <c:pt idx="6">
                    <c:v>Peak</c:v>
                  </c:pt>
                  <c:pt idx="7">
                    <c:v>Average</c:v>
                  </c:pt>
                </c:lvl>
                <c:lvl>
                  <c:pt idx="0">
                    <c:v>WS003</c:v>
                  </c:pt>
                  <c:pt idx="1">
                    <c:v>WS003</c:v>
                  </c:pt>
                  <c:pt idx="2">
                    <c:v>WS037</c:v>
                  </c:pt>
                  <c:pt idx="3">
                    <c:v>WS037</c:v>
                  </c:pt>
                  <c:pt idx="4">
                    <c:v>WS065</c:v>
                  </c:pt>
                  <c:pt idx="5">
                    <c:v>WS065</c:v>
                  </c:pt>
                  <c:pt idx="6">
                    <c:v>WS091</c:v>
                  </c:pt>
                  <c:pt idx="7">
                    <c:v>WS091</c:v>
                  </c:pt>
                </c:lvl>
                <c:lvl>
                  <c:pt idx="0">
                    <c:v>2030</c:v>
                  </c:pt>
                  <c:pt idx="1">
                    <c:v>2030</c:v>
                  </c:pt>
                  <c:pt idx="2">
                    <c:v>2035</c:v>
                  </c:pt>
                  <c:pt idx="3">
                    <c:v>2035</c:v>
                  </c:pt>
                  <c:pt idx="4">
                    <c:v>2040</c:v>
                  </c:pt>
                  <c:pt idx="5">
                    <c:v>2040</c:v>
                  </c:pt>
                  <c:pt idx="6">
                    <c:v>2050</c:v>
                  </c:pt>
                  <c:pt idx="7">
                    <c:v>2050</c:v>
                  </c:pt>
                </c:lvl>
              </c:multiLvlStrCache>
            </c:multiLvlStrRef>
          </c:cat>
          <c:val>
            <c:numRef>
              <c:f>'37'!$G$2:$G$9</c:f>
              <c:numCache>
                <c:formatCode>0</c:formatCode>
                <c:ptCount val="8"/>
                <c:pt idx="0">
                  <c:v>22</c:v>
                </c:pt>
                <c:pt idx="1">
                  <c:v>16</c:v>
                </c:pt>
                <c:pt idx="2">
                  <c:v>32</c:v>
                </c:pt>
                <c:pt idx="3">
                  <c:v>31</c:v>
                </c:pt>
                <c:pt idx="4">
                  <c:v>188</c:v>
                </c:pt>
                <c:pt idx="5">
                  <c:v>45</c:v>
                </c:pt>
                <c:pt idx="6">
                  <c:v>142</c:v>
                </c:pt>
                <c:pt idx="7">
                  <c:v>65</c:v>
                </c:pt>
              </c:numCache>
            </c:numRef>
          </c:val>
          <c:extLst>
            <c:ext xmlns:c16="http://schemas.microsoft.com/office/drawing/2014/chart" uri="{C3380CC4-5D6E-409C-BE32-E72D297353CC}">
              <c16:uniqueId val="{00000001-636F-4554-A711-311299295D64}"/>
            </c:ext>
          </c:extLst>
        </c:ser>
        <c:ser>
          <c:idx val="2"/>
          <c:order val="2"/>
          <c:tx>
            <c:strRef>
              <c:f>'37'!$H$1</c:f>
              <c:strCache>
                <c:ptCount val="1"/>
                <c:pt idx="0">
                  <c:v>HHP</c:v>
                </c:pt>
              </c:strCache>
            </c:strRef>
          </c:tx>
          <c:spPr>
            <a:solidFill>
              <a:schemeClr val="accent3"/>
            </a:solidFill>
            <a:ln>
              <a:noFill/>
            </a:ln>
            <a:effectLst/>
          </c:spPr>
          <c:invertIfNegative val="0"/>
          <c:cat>
            <c:multiLvlStrRef>
              <c:f>'37'!$B$2:$E$9</c:f>
              <c:multiLvlStrCache>
                <c:ptCount val="8"/>
                <c:lvl>
                  <c:pt idx="0">
                    <c:v>11-01-30 19:00</c:v>
                  </c:pt>
                  <c:pt idx="2">
                    <c:v>06-02-35 19:00</c:v>
                  </c:pt>
                  <c:pt idx="4">
                    <c:v>04-02-40 15:00</c:v>
                  </c:pt>
                  <c:pt idx="6">
                    <c:v>05-02-50 19:00</c:v>
                  </c:pt>
                </c:lvl>
                <c:lvl>
                  <c:pt idx="0">
                    <c:v>Peak</c:v>
                  </c:pt>
                  <c:pt idx="1">
                    <c:v>Average</c:v>
                  </c:pt>
                  <c:pt idx="2">
                    <c:v>Peak</c:v>
                  </c:pt>
                  <c:pt idx="3">
                    <c:v>Average</c:v>
                  </c:pt>
                  <c:pt idx="4">
                    <c:v>Peak</c:v>
                  </c:pt>
                  <c:pt idx="5">
                    <c:v>Average</c:v>
                  </c:pt>
                  <c:pt idx="6">
                    <c:v>Peak</c:v>
                  </c:pt>
                  <c:pt idx="7">
                    <c:v>Average</c:v>
                  </c:pt>
                </c:lvl>
                <c:lvl>
                  <c:pt idx="0">
                    <c:v>WS003</c:v>
                  </c:pt>
                  <c:pt idx="1">
                    <c:v>WS003</c:v>
                  </c:pt>
                  <c:pt idx="2">
                    <c:v>WS037</c:v>
                  </c:pt>
                  <c:pt idx="3">
                    <c:v>WS037</c:v>
                  </c:pt>
                  <c:pt idx="4">
                    <c:v>WS065</c:v>
                  </c:pt>
                  <c:pt idx="5">
                    <c:v>WS065</c:v>
                  </c:pt>
                  <c:pt idx="6">
                    <c:v>WS091</c:v>
                  </c:pt>
                  <c:pt idx="7">
                    <c:v>WS091</c:v>
                  </c:pt>
                </c:lvl>
                <c:lvl>
                  <c:pt idx="0">
                    <c:v>2030</c:v>
                  </c:pt>
                  <c:pt idx="1">
                    <c:v>2030</c:v>
                  </c:pt>
                  <c:pt idx="2">
                    <c:v>2035</c:v>
                  </c:pt>
                  <c:pt idx="3">
                    <c:v>2035</c:v>
                  </c:pt>
                  <c:pt idx="4">
                    <c:v>2040</c:v>
                  </c:pt>
                  <c:pt idx="5">
                    <c:v>2040</c:v>
                  </c:pt>
                  <c:pt idx="6">
                    <c:v>2050</c:v>
                  </c:pt>
                  <c:pt idx="7">
                    <c:v>2050</c:v>
                  </c:pt>
                </c:lvl>
              </c:multiLvlStrCache>
            </c:multiLvlStrRef>
          </c:cat>
          <c:val>
            <c:numRef>
              <c:f>'37'!$H$2:$H$9</c:f>
              <c:numCache>
                <c:formatCode>0</c:formatCode>
                <c:ptCount val="8"/>
                <c:pt idx="0">
                  <c:v>0</c:v>
                </c:pt>
                <c:pt idx="1">
                  <c:v>1</c:v>
                </c:pt>
                <c:pt idx="2">
                  <c:v>7</c:v>
                </c:pt>
                <c:pt idx="3">
                  <c:v>3</c:v>
                </c:pt>
                <c:pt idx="4">
                  <c:v>18</c:v>
                </c:pt>
                <c:pt idx="5">
                  <c:v>4</c:v>
                </c:pt>
                <c:pt idx="6">
                  <c:v>11</c:v>
                </c:pt>
                <c:pt idx="7">
                  <c:v>4</c:v>
                </c:pt>
              </c:numCache>
            </c:numRef>
          </c:val>
          <c:extLst>
            <c:ext xmlns:c16="http://schemas.microsoft.com/office/drawing/2014/chart" uri="{C3380CC4-5D6E-409C-BE32-E72D297353CC}">
              <c16:uniqueId val="{00000002-636F-4554-A711-311299295D64}"/>
            </c:ext>
          </c:extLst>
        </c:ser>
        <c:dLbls>
          <c:showLegendKey val="0"/>
          <c:showVal val="0"/>
          <c:showCatName val="0"/>
          <c:showSerName val="0"/>
          <c:showPercent val="0"/>
          <c:showBubbleSize val="0"/>
        </c:dLbls>
        <c:gapWidth val="150"/>
        <c:overlap val="100"/>
        <c:axId val="1736141279"/>
        <c:axId val="1736140799"/>
      </c:barChart>
      <c:catAx>
        <c:axId val="17361412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36140799"/>
        <c:crosses val="autoZero"/>
        <c:auto val="1"/>
        <c:lblAlgn val="ctr"/>
        <c:lblOffset val="100"/>
        <c:noMultiLvlLbl val="0"/>
      </c:catAx>
      <c:valAx>
        <c:axId val="173614079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ES"/>
                  <a:t>GW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361412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Electricity peak load, NT+, EU27</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'38'!$F$1</c:f>
              <c:strCache>
                <c:ptCount val="1"/>
                <c:pt idx="0">
                  <c:v>Native Load</c:v>
                </c:pt>
              </c:strCache>
            </c:strRef>
          </c:tx>
          <c:spPr>
            <a:solidFill>
              <a:schemeClr val="accent1"/>
            </a:solidFill>
            <a:ln>
              <a:noFill/>
            </a:ln>
            <a:effectLst/>
          </c:spPr>
          <c:invertIfNegative val="0"/>
          <c:cat>
            <c:multiLvlStrRef>
              <c:f>'38'!$B$2:$E$9</c:f>
              <c:multiLvlStrCache>
                <c:ptCount val="8"/>
                <c:lvl>
                  <c:pt idx="0">
                    <c:v>05-02-30 12:00</c:v>
                  </c:pt>
                  <c:pt idx="2">
                    <c:v>06-02-35 12:00</c:v>
                  </c:pt>
                  <c:pt idx="4">
                    <c:v>04-02-40 12:00</c:v>
                  </c:pt>
                  <c:pt idx="6">
                    <c:v>20-01-50 12:00</c:v>
                  </c:pt>
                </c:lvl>
                <c:lvl>
                  <c:pt idx="0">
                    <c:v>Peak</c:v>
                  </c:pt>
                  <c:pt idx="1">
                    <c:v>Average</c:v>
                  </c:pt>
                  <c:pt idx="2">
                    <c:v>Peak</c:v>
                  </c:pt>
                  <c:pt idx="3">
                    <c:v>Average</c:v>
                  </c:pt>
                  <c:pt idx="4">
                    <c:v>Peak</c:v>
                  </c:pt>
                  <c:pt idx="5">
                    <c:v>Average</c:v>
                  </c:pt>
                  <c:pt idx="6">
                    <c:v>Peak</c:v>
                  </c:pt>
                  <c:pt idx="7">
                    <c:v>Average</c:v>
                  </c:pt>
                </c:lvl>
                <c:lvl>
                  <c:pt idx="0">
                    <c:v>WS003</c:v>
                  </c:pt>
                  <c:pt idx="1">
                    <c:v>WS003</c:v>
                  </c:pt>
                  <c:pt idx="2">
                    <c:v>WS037</c:v>
                  </c:pt>
                  <c:pt idx="3">
                    <c:v>WS037</c:v>
                  </c:pt>
                  <c:pt idx="4">
                    <c:v>WS065</c:v>
                  </c:pt>
                  <c:pt idx="5">
                    <c:v>WS065</c:v>
                  </c:pt>
                  <c:pt idx="6">
                    <c:v>WS092</c:v>
                  </c:pt>
                  <c:pt idx="7">
                    <c:v>WS092</c:v>
                  </c:pt>
                </c:lvl>
                <c:lvl>
                  <c:pt idx="0">
                    <c:v>2030</c:v>
                  </c:pt>
                  <c:pt idx="1">
                    <c:v>2030</c:v>
                  </c:pt>
                  <c:pt idx="2">
                    <c:v>2035</c:v>
                  </c:pt>
                  <c:pt idx="3">
                    <c:v>2035</c:v>
                  </c:pt>
                  <c:pt idx="4">
                    <c:v>2040</c:v>
                  </c:pt>
                  <c:pt idx="5">
                    <c:v>2040</c:v>
                  </c:pt>
                  <c:pt idx="6">
                    <c:v>2050</c:v>
                  </c:pt>
                  <c:pt idx="7">
                    <c:v>2050</c:v>
                  </c:pt>
                </c:lvl>
              </c:multiLvlStrCache>
            </c:multiLvlStrRef>
          </c:cat>
          <c:val>
            <c:numRef>
              <c:f>'38'!$F$2:$F$9</c:f>
              <c:numCache>
                <c:formatCode>0</c:formatCode>
                <c:ptCount val="8"/>
                <c:pt idx="0">
                  <c:v>448</c:v>
                </c:pt>
                <c:pt idx="1">
                  <c:v>347</c:v>
                </c:pt>
                <c:pt idx="2">
                  <c:v>544</c:v>
                </c:pt>
                <c:pt idx="3">
                  <c:v>383</c:v>
                </c:pt>
                <c:pt idx="4">
                  <c:v>535</c:v>
                </c:pt>
                <c:pt idx="5">
                  <c:v>421</c:v>
                </c:pt>
                <c:pt idx="6">
                  <c:v>515</c:v>
                </c:pt>
                <c:pt idx="7">
                  <c:v>465</c:v>
                </c:pt>
              </c:numCache>
            </c:numRef>
          </c:val>
          <c:extLst>
            <c:ext xmlns:c16="http://schemas.microsoft.com/office/drawing/2014/chart" uri="{C3380CC4-5D6E-409C-BE32-E72D297353CC}">
              <c16:uniqueId val="{00000000-822E-4E07-A150-C8B586223C44}"/>
            </c:ext>
          </c:extLst>
        </c:ser>
        <c:ser>
          <c:idx val="1"/>
          <c:order val="1"/>
          <c:tx>
            <c:strRef>
              <c:f>'38'!$G$1</c:f>
              <c:strCache>
                <c:ptCount val="1"/>
                <c:pt idx="0">
                  <c:v>EV</c:v>
                </c:pt>
              </c:strCache>
            </c:strRef>
          </c:tx>
          <c:spPr>
            <a:solidFill>
              <a:schemeClr val="accent2"/>
            </a:solidFill>
            <a:ln>
              <a:noFill/>
            </a:ln>
            <a:effectLst/>
          </c:spPr>
          <c:invertIfNegative val="0"/>
          <c:cat>
            <c:multiLvlStrRef>
              <c:f>'38'!$B$2:$E$9</c:f>
              <c:multiLvlStrCache>
                <c:ptCount val="8"/>
                <c:lvl>
                  <c:pt idx="0">
                    <c:v>05-02-30 12:00</c:v>
                  </c:pt>
                  <c:pt idx="2">
                    <c:v>06-02-35 12:00</c:v>
                  </c:pt>
                  <c:pt idx="4">
                    <c:v>04-02-40 12:00</c:v>
                  </c:pt>
                  <c:pt idx="6">
                    <c:v>20-01-50 12:00</c:v>
                  </c:pt>
                </c:lvl>
                <c:lvl>
                  <c:pt idx="0">
                    <c:v>Peak</c:v>
                  </c:pt>
                  <c:pt idx="1">
                    <c:v>Average</c:v>
                  </c:pt>
                  <c:pt idx="2">
                    <c:v>Peak</c:v>
                  </c:pt>
                  <c:pt idx="3">
                    <c:v>Average</c:v>
                  </c:pt>
                  <c:pt idx="4">
                    <c:v>Peak</c:v>
                  </c:pt>
                  <c:pt idx="5">
                    <c:v>Average</c:v>
                  </c:pt>
                  <c:pt idx="6">
                    <c:v>Peak</c:v>
                  </c:pt>
                  <c:pt idx="7">
                    <c:v>Average</c:v>
                  </c:pt>
                </c:lvl>
                <c:lvl>
                  <c:pt idx="0">
                    <c:v>WS003</c:v>
                  </c:pt>
                  <c:pt idx="1">
                    <c:v>WS003</c:v>
                  </c:pt>
                  <c:pt idx="2">
                    <c:v>WS037</c:v>
                  </c:pt>
                  <c:pt idx="3">
                    <c:v>WS037</c:v>
                  </c:pt>
                  <c:pt idx="4">
                    <c:v>WS065</c:v>
                  </c:pt>
                  <c:pt idx="5">
                    <c:v>WS065</c:v>
                  </c:pt>
                  <c:pt idx="6">
                    <c:v>WS092</c:v>
                  </c:pt>
                  <c:pt idx="7">
                    <c:v>WS092</c:v>
                  </c:pt>
                </c:lvl>
                <c:lvl>
                  <c:pt idx="0">
                    <c:v>2030</c:v>
                  </c:pt>
                  <c:pt idx="1">
                    <c:v>2030</c:v>
                  </c:pt>
                  <c:pt idx="2">
                    <c:v>2035</c:v>
                  </c:pt>
                  <c:pt idx="3">
                    <c:v>2035</c:v>
                  </c:pt>
                  <c:pt idx="4">
                    <c:v>2040</c:v>
                  </c:pt>
                  <c:pt idx="5">
                    <c:v>2040</c:v>
                  </c:pt>
                  <c:pt idx="6">
                    <c:v>2050</c:v>
                  </c:pt>
                  <c:pt idx="7">
                    <c:v>2050</c:v>
                  </c:pt>
                </c:lvl>
              </c:multiLvlStrCache>
            </c:multiLvlStrRef>
          </c:cat>
          <c:val>
            <c:numRef>
              <c:f>'38'!$G$2:$G$9</c:f>
              <c:numCache>
                <c:formatCode>0</c:formatCode>
                <c:ptCount val="8"/>
                <c:pt idx="0">
                  <c:v>26</c:v>
                </c:pt>
                <c:pt idx="1">
                  <c:v>16</c:v>
                </c:pt>
                <c:pt idx="2">
                  <c:v>48</c:v>
                </c:pt>
                <c:pt idx="3">
                  <c:v>31</c:v>
                </c:pt>
                <c:pt idx="4">
                  <c:v>134</c:v>
                </c:pt>
                <c:pt idx="5">
                  <c:v>45</c:v>
                </c:pt>
                <c:pt idx="6">
                  <c:v>207</c:v>
                </c:pt>
                <c:pt idx="7">
                  <c:v>65</c:v>
                </c:pt>
              </c:numCache>
            </c:numRef>
          </c:val>
          <c:extLst>
            <c:ext xmlns:c16="http://schemas.microsoft.com/office/drawing/2014/chart" uri="{C3380CC4-5D6E-409C-BE32-E72D297353CC}">
              <c16:uniqueId val="{00000001-822E-4E07-A150-C8B586223C44}"/>
            </c:ext>
          </c:extLst>
        </c:ser>
        <c:ser>
          <c:idx val="2"/>
          <c:order val="2"/>
          <c:tx>
            <c:strRef>
              <c:f>'38'!$H$1</c:f>
              <c:strCache>
                <c:ptCount val="1"/>
                <c:pt idx="0">
                  <c:v>HHP</c:v>
                </c:pt>
              </c:strCache>
            </c:strRef>
          </c:tx>
          <c:spPr>
            <a:solidFill>
              <a:schemeClr val="accent3"/>
            </a:solidFill>
            <a:ln>
              <a:noFill/>
            </a:ln>
            <a:effectLst/>
          </c:spPr>
          <c:invertIfNegative val="0"/>
          <c:cat>
            <c:multiLvlStrRef>
              <c:f>'38'!$B$2:$E$9</c:f>
              <c:multiLvlStrCache>
                <c:ptCount val="8"/>
                <c:lvl>
                  <c:pt idx="0">
                    <c:v>05-02-30 12:00</c:v>
                  </c:pt>
                  <c:pt idx="2">
                    <c:v>06-02-35 12:00</c:v>
                  </c:pt>
                  <c:pt idx="4">
                    <c:v>04-02-40 12:00</c:v>
                  </c:pt>
                  <c:pt idx="6">
                    <c:v>20-01-50 12:00</c:v>
                  </c:pt>
                </c:lvl>
                <c:lvl>
                  <c:pt idx="0">
                    <c:v>Peak</c:v>
                  </c:pt>
                  <c:pt idx="1">
                    <c:v>Average</c:v>
                  </c:pt>
                  <c:pt idx="2">
                    <c:v>Peak</c:v>
                  </c:pt>
                  <c:pt idx="3">
                    <c:v>Average</c:v>
                  </c:pt>
                  <c:pt idx="4">
                    <c:v>Peak</c:v>
                  </c:pt>
                  <c:pt idx="5">
                    <c:v>Average</c:v>
                  </c:pt>
                  <c:pt idx="6">
                    <c:v>Peak</c:v>
                  </c:pt>
                  <c:pt idx="7">
                    <c:v>Average</c:v>
                  </c:pt>
                </c:lvl>
                <c:lvl>
                  <c:pt idx="0">
                    <c:v>WS003</c:v>
                  </c:pt>
                  <c:pt idx="1">
                    <c:v>WS003</c:v>
                  </c:pt>
                  <c:pt idx="2">
                    <c:v>WS037</c:v>
                  </c:pt>
                  <c:pt idx="3">
                    <c:v>WS037</c:v>
                  </c:pt>
                  <c:pt idx="4">
                    <c:v>WS065</c:v>
                  </c:pt>
                  <c:pt idx="5">
                    <c:v>WS065</c:v>
                  </c:pt>
                  <c:pt idx="6">
                    <c:v>WS092</c:v>
                  </c:pt>
                  <c:pt idx="7">
                    <c:v>WS092</c:v>
                  </c:pt>
                </c:lvl>
                <c:lvl>
                  <c:pt idx="0">
                    <c:v>2030</c:v>
                  </c:pt>
                  <c:pt idx="1">
                    <c:v>2030</c:v>
                  </c:pt>
                  <c:pt idx="2">
                    <c:v>2035</c:v>
                  </c:pt>
                  <c:pt idx="3">
                    <c:v>2035</c:v>
                  </c:pt>
                  <c:pt idx="4">
                    <c:v>2040</c:v>
                  </c:pt>
                  <c:pt idx="5">
                    <c:v>2040</c:v>
                  </c:pt>
                  <c:pt idx="6">
                    <c:v>2050</c:v>
                  </c:pt>
                  <c:pt idx="7">
                    <c:v>2050</c:v>
                  </c:pt>
                </c:lvl>
              </c:multiLvlStrCache>
            </c:multiLvlStrRef>
          </c:cat>
          <c:val>
            <c:numRef>
              <c:f>'38'!$H$2:$H$9</c:f>
              <c:numCache>
                <c:formatCode>0</c:formatCode>
                <c:ptCount val="8"/>
                <c:pt idx="0">
                  <c:v>5</c:v>
                </c:pt>
                <c:pt idx="1">
                  <c:v>1</c:v>
                </c:pt>
                <c:pt idx="2">
                  <c:v>10</c:v>
                </c:pt>
                <c:pt idx="3">
                  <c:v>3</c:v>
                </c:pt>
                <c:pt idx="4">
                  <c:v>20</c:v>
                </c:pt>
                <c:pt idx="5">
                  <c:v>4</c:v>
                </c:pt>
                <c:pt idx="6">
                  <c:v>15</c:v>
                </c:pt>
                <c:pt idx="7">
                  <c:v>5</c:v>
                </c:pt>
              </c:numCache>
            </c:numRef>
          </c:val>
          <c:extLst>
            <c:ext xmlns:c16="http://schemas.microsoft.com/office/drawing/2014/chart" uri="{C3380CC4-5D6E-409C-BE32-E72D297353CC}">
              <c16:uniqueId val="{00000002-822E-4E07-A150-C8B586223C44}"/>
            </c:ext>
          </c:extLst>
        </c:ser>
        <c:ser>
          <c:idx val="3"/>
          <c:order val="3"/>
          <c:tx>
            <c:strRef>
              <c:f>'38'!$I$1</c:f>
              <c:strCache>
                <c:ptCount val="1"/>
                <c:pt idx="0">
                  <c:v>P2G</c:v>
                </c:pt>
              </c:strCache>
            </c:strRef>
          </c:tx>
          <c:spPr>
            <a:solidFill>
              <a:schemeClr val="accent4"/>
            </a:solidFill>
            <a:ln>
              <a:noFill/>
            </a:ln>
            <a:effectLst/>
          </c:spPr>
          <c:invertIfNegative val="0"/>
          <c:cat>
            <c:multiLvlStrRef>
              <c:f>'38'!$B$2:$E$9</c:f>
              <c:multiLvlStrCache>
                <c:ptCount val="8"/>
                <c:lvl>
                  <c:pt idx="0">
                    <c:v>05-02-30 12:00</c:v>
                  </c:pt>
                  <c:pt idx="2">
                    <c:v>06-02-35 12:00</c:v>
                  </c:pt>
                  <c:pt idx="4">
                    <c:v>04-02-40 12:00</c:v>
                  </c:pt>
                  <c:pt idx="6">
                    <c:v>20-01-50 12:00</c:v>
                  </c:pt>
                </c:lvl>
                <c:lvl>
                  <c:pt idx="0">
                    <c:v>Peak</c:v>
                  </c:pt>
                  <c:pt idx="1">
                    <c:v>Average</c:v>
                  </c:pt>
                  <c:pt idx="2">
                    <c:v>Peak</c:v>
                  </c:pt>
                  <c:pt idx="3">
                    <c:v>Average</c:v>
                  </c:pt>
                  <c:pt idx="4">
                    <c:v>Peak</c:v>
                  </c:pt>
                  <c:pt idx="5">
                    <c:v>Average</c:v>
                  </c:pt>
                  <c:pt idx="6">
                    <c:v>Peak</c:v>
                  </c:pt>
                  <c:pt idx="7">
                    <c:v>Average</c:v>
                  </c:pt>
                </c:lvl>
                <c:lvl>
                  <c:pt idx="0">
                    <c:v>WS003</c:v>
                  </c:pt>
                  <c:pt idx="1">
                    <c:v>WS003</c:v>
                  </c:pt>
                  <c:pt idx="2">
                    <c:v>WS037</c:v>
                  </c:pt>
                  <c:pt idx="3">
                    <c:v>WS037</c:v>
                  </c:pt>
                  <c:pt idx="4">
                    <c:v>WS065</c:v>
                  </c:pt>
                  <c:pt idx="5">
                    <c:v>WS065</c:v>
                  </c:pt>
                  <c:pt idx="6">
                    <c:v>WS092</c:v>
                  </c:pt>
                  <c:pt idx="7">
                    <c:v>WS092</c:v>
                  </c:pt>
                </c:lvl>
                <c:lvl>
                  <c:pt idx="0">
                    <c:v>2030</c:v>
                  </c:pt>
                  <c:pt idx="1">
                    <c:v>2030</c:v>
                  </c:pt>
                  <c:pt idx="2">
                    <c:v>2035</c:v>
                  </c:pt>
                  <c:pt idx="3">
                    <c:v>2035</c:v>
                  </c:pt>
                  <c:pt idx="4">
                    <c:v>2040</c:v>
                  </c:pt>
                  <c:pt idx="5">
                    <c:v>2040</c:v>
                  </c:pt>
                  <c:pt idx="6">
                    <c:v>2050</c:v>
                  </c:pt>
                  <c:pt idx="7">
                    <c:v>2050</c:v>
                  </c:pt>
                </c:lvl>
              </c:multiLvlStrCache>
            </c:multiLvlStrRef>
          </c:cat>
          <c:val>
            <c:numRef>
              <c:f>'38'!$I$2:$I$9</c:f>
              <c:numCache>
                <c:formatCode>General</c:formatCode>
                <c:ptCount val="8"/>
                <c:pt idx="0">
                  <c:v>41</c:v>
                </c:pt>
                <c:pt idx="1">
                  <c:v>23</c:v>
                </c:pt>
                <c:pt idx="2">
                  <c:v>84</c:v>
                </c:pt>
                <c:pt idx="3">
                  <c:v>63</c:v>
                </c:pt>
                <c:pt idx="4">
                  <c:v>133</c:v>
                </c:pt>
                <c:pt idx="5">
                  <c:v>100</c:v>
                </c:pt>
                <c:pt idx="6">
                  <c:v>236</c:v>
                </c:pt>
                <c:pt idx="7">
                  <c:v>163</c:v>
                </c:pt>
              </c:numCache>
            </c:numRef>
          </c:val>
          <c:extLst>
            <c:ext xmlns:c16="http://schemas.microsoft.com/office/drawing/2014/chart" uri="{C3380CC4-5D6E-409C-BE32-E72D297353CC}">
              <c16:uniqueId val="{00000004-822E-4E07-A150-C8B586223C44}"/>
            </c:ext>
          </c:extLst>
        </c:ser>
        <c:ser>
          <c:idx val="4"/>
          <c:order val="4"/>
          <c:tx>
            <c:strRef>
              <c:f>'38'!$J$1</c:f>
              <c:strCache>
                <c:ptCount val="1"/>
                <c:pt idx="0">
                  <c:v>Pump Load</c:v>
                </c:pt>
              </c:strCache>
            </c:strRef>
          </c:tx>
          <c:spPr>
            <a:solidFill>
              <a:schemeClr val="accent5"/>
            </a:solidFill>
            <a:ln>
              <a:noFill/>
            </a:ln>
            <a:effectLst/>
          </c:spPr>
          <c:invertIfNegative val="0"/>
          <c:cat>
            <c:multiLvlStrRef>
              <c:f>'38'!$B$2:$E$9</c:f>
              <c:multiLvlStrCache>
                <c:ptCount val="8"/>
                <c:lvl>
                  <c:pt idx="0">
                    <c:v>05-02-30 12:00</c:v>
                  </c:pt>
                  <c:pt idx="2">
                    <c:v>06-02-35 12:00</c:v>
                  </c:pt>
                  <c:pt idx="4">
                    <c:v>04-02-40 12:00</c:v>
                  </c:pt>
                  <c:pt idx="6">
                    <c:v>20-01-50 12:00</c:v>
                  </c:pt>
                </c:lvl>
                <c:lvl>
                  <c:pt idx="0">
                    <c:v>Peak</c:v>
                  </c:pt>
                  <c:pt idx="1">
                    <c:v>Average</c:v>
                  </c:pt>
                  <c:pt idx="2">
                    <c:v>Peak</c:v>
                  </c:pt>
                  <c:pt idx="3">
                    <c:v>Average</c:v>
                  </c:pt>
                  <c:pt idx="4">
                    <c:v>Peak</c:v>
                  </c:pt>
                  <c:pt idx="5">
                    <c:v>Average</c:v>
                  </c:pt>
                  <c:pt idx="6">
                    <c:v>Peak</c:v>
                  </c:pt>
                  <c:pt idx="7">
                    <c:v>Average</c:v>
                  </c:pt>
                </c:lvl>
                <c:lvl>
                  <c:pt idx="0">
                    <c:v>WS003</c:v>
                  </c:pt>
                  <c:pt idx="1">
                    <c:v>WS003</c:v>
                  </c:pt>
                  <c:pt idx="2">
                    <c:v>WS037</c:v>
                  </c:pt>
                  <c:pt idx="3">
                    <c:v>WS037</c:v>
                  </c:pt>
                  <c:pt idx="4">
                    <c:v>WS065</c:v>
                  </c:pt>
                  <c:pt idx="5">
                    <c:v>WS065</c:v>
                  </c:pt>
                  <c:pt idx="6">
                    <c:v>WS092</c:v>
                  </c:pt>
                  <c:pt idx="7">
                    <c:v>WS092</c:v>
                  </c:pt>
                </c:lvl>
                <c:lvl>
                  <c:pt idx="0">
                    <c:v>2030</c:v>
                  </c:pt>
                  <c:pt idx="1">
                    <c:v>2030</c:v>
                  </c:pt>
                  <c:pt idx="2">
                    <c:v>2035</c:v>
                  </c:pt>
                  <c:pt idx="3">
                    <c:v>2035</c:v>
                  </c:pt>
                  <c:pt idx="4">
                    <c:v>2040</c:v>
                  </c:pt>
                  <c:pt idx="5">
                    <c:v>2040</c:v>
                  </c:pt>
                  <c:pt idx="6">
                    <c:v>2050</c:v>
                  </c:pt>
                  <c:pt idx="7">
                    <c:v>2050</c:v>
                  </c:pt>
                </c:lvl>
              </c:multiLvlStrCache>
            </c:multiLvlStrRef>
          </c:cat>
          <c:val>
            <c:numRef>
              <c:f>'38'!$J$2:$J$9</c:f>
              <c:numCache>
                <c:formatCode>General</c:formatCode>
                <c:ptCount val="8"/>
                <c:pt idx="0">
                  <c:v>41</c:v>
                </c:pt>
                <c:pt idx="1">
                  <c:v>13</c:v>
                </c:pt>
                <c:pt idx="2">
                  <c:v>44</c:v>
                </c:pt>
                <c:pt idx="3">
                  <c:v>17</c:v>
                </c:pt>
                <c:pt idx="4">
                  <c:v>57</c:v>
                </c:pt>
                <c:pt idx="5">
                  <c:v>21</c:v>
                </c:pt>
                <c:pt idx="6">
                  <c:v>74</c:v>
                </c:pt>
                <c:pt idx="7">
                  <c:v>22</c:v>
                </c:pt>
              </c:numCache>
            </c:numRef>
          </c:val>
          <c:extLst>
            <c:ext xmlns:c16="http://schemas.microsoft.com/office/drawing/2014/chart" uri="{C3380CC4-5D6E-409C-BE32-E72D297353CC}">
              <c16:uniqueId val="{00000005-822E-4E07-A150-C8B586223C44}"/>
            </c:ext>
          </c:extLst>
        </c:ser>
        <c:ser>
          <c:idx val="5"/>
          <c:order val="5"/>
          <c:tx>
            <c:strRef>
              <c:f>'38'!$K$1</c:f>
              <c:strCache>
                <c:ptCount val="1"/>
                <c:pt idx="0">
                  <c:v>Battery Charging</c:v>
                </c:pt>
              </c:strCache>
            </c:strRef>
          </c:tx>
          <c:spPr>
            <a:solidFill>
              <a:schemeClr val="accent6"/>
            </a:solidFill>
            <a:ln>
              <a:noFill/>
            </a:ln>
            <a:effectLst/>
          </c:spPr>
          <c:invertIfNegative val="0"/>
          <c:cat>
            <c:multiLvlStrRef>
              <c:f>'38'!$B$2:$E$9</c:f>
              <c:multiLvlStrCache>
                <c:ptCount val="8"/>
                <c:lvl>
                  <c:pt idx="0">
                    <c:v>05-02-30 12:00</c:v>
                  </c:pt>
                  <c:pt idx="2">
                    <c:v>06-02-35 12:00</c:v>
                  </c:pt>
                  <c:pt idx="4">
                    <c:v>04-02-40 12:00</c:v>
                  </c:pt>
                  <c:pt idx="6">
                    <c:v>20-01-50 12:00</c:v>
                  </c:pt>
                </c:lvl>
                <c:lvl>
                  <c:pt idx="0">
                    <c:v>Peak</c:v>
                  </c:pt>
                  <c:pt idx="1">
                    <c:v>Average</c:v>
                  </c:pt>
                  <c:pt idx="2">
                    <c:v>Peak</c:v>
                  </c:pt>
                  <c:pt idx="3">
                    <c:v>Average</c:v>
                  </c:pt>
                  <c:pt idx="4">
                    <c:v>Peak</c:v>
                  </c:pt>
                  <c:pt idx="5">
                    <c:v>Average</c:v>
                  </c:pt>
                  <c:pt idx="6">
                    <c:v>Peak</c:v>
                  </c:pt>
                  <c:pt idx="7">
                    <c:v>Average</c:v>
                  </c:pt>
                </c:lvl>
                <c:lvl>
                  <c:pt idx="0">
                    <c:v>WS003</c:v>
                  </c:pt>
                  <c:pt idx="1">
                    <c:v>WS003</c:v>
                  </c:pt>
                  <c:pt idx="2">
                    <c:v>WS037</c:v>
                  </c:pt>
                  <c:pt idx="3">
                    <c:v>WS037</c:v>
                  </c:pt>
                  <c:pt idx="4">
                    <c:v>WS065</c:v>
                  </c:pt>
                  <c:pt idx="5">
                    <c:v>WS065</c:v>
                  </c:pt>
                  <c:pt idx="6">
                    <c:v>WS092</c:v>
                  </c:pt>
                  <c:pt idx="7">
                    <c:v>WS092</c:v>
                  </c:pt>
                </c:lvl>
                <c:lvl>
                  <c:pt idx="0">
                    <c:v>2030</c:v>
                  </c:pt>
                  <c:pt idx="1">
                    <c:v>2030</c:v>
                  </c:pt>
                  <c:pt idx="2">
                    <c:v>2035</c:v>
                  </c:pt>
                  <c:pt idx="3">
                    <c:v>2035</c:v>
                  </c:pt>
                  <c:pt idx="4">
                    <c:v>2040</c:v>
                  </c:pt>
                  <c:pt idx="5">
                    <c:v>2040</c:v>
                  </c:pt>
                  <c:pt idx="6">
                    <c:v>2050</c:v>
                  </c:pt>
                  <c:pt idx="7">
                    <c:v>2050</c:v>
                  </c:pt>
                </c:lvl>
              </c:multiLvlStrCache>
            </c:multiLvlStrRef>
          </c:cat>
          <c:val>
            <c:numRef>
              <c:f>'38'!$K$2:$K$9</c:f>
              <c:numCache>
                <c:formatCode>General</c:formatCode>
                <c:ptCount val="8"/>
                <c:pt idx="0">
                  <c:v>60</c:v>
                </c:pt>
                <c:pt idx="1">
                  <c:v>10</c:v>
                </c:pt>
                <c:pt idx="2">
                  <c:v>90</c:v>
                </c:pt>
                <c:pt idx="3">
                  <c:v>17</c:v>
                </c:pt>
                <c:pt idx="4">
                  <c:v>141</c:v>
                </c:pt>
                <c:pt idx="5">
                  <c:v>26</c:v>
                </c:pt>
                <c:pt idx="6">
                  <c:v>226</c:v>
                </c:pt>
                <c:pt idx="7">
                  <c:v>36</c:v>
                </c:pt>
              </c:numCache>
            </c:numRef>
          </c:val>
          <c:extLst>
            <c:ext xmlns:c16="http://schemas.microsoft.com/office/drawing/2014/chart" uri="{C3380CC4-5D6E-409C-BE32-E72D297353CC}">
              <c16:uniqueId val="{00000006-822E-4E07-A150-C8B586223C44}"/>
            </c:ext>
          </c:extLst>
        </c:ser>
        <c:dLbls>
          <c:showLegendKey val="0"/>
          <c:showVal val="0"/>
          <c:showCatName val="0"/>
          <c:showSerName val="0"/>
          <c:showPercent val="0"/>
          <c:showBubbleSize val="0"/>
        </c:dLbls>
        <c:gapWidth val="150"/>
        <c:overlap val="100"/>
        <c:axId val="1736141279"/>
        <c:axId val="1736140799"/>
      </c:barChart>
      <c:catAx>
        <c:axId val="17361412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36140799"/>
        <c:crosses val="autoZero"/>
        <c:auto val="1"/>
        <c:lblAlgn val="ctr"/>
        <c:lblOffset val="100"/>
        <c:noMultiLvlLbl val="0"/>
      </c:catAx>
      <c:valAx>
        <c:axId val="173614079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ES"/>
                  <a:t>GW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361412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0" i="0" u="none" strike="noStrike" kern="1200" spc="0" baseline="0">
                <a:solidFill>
                  <a:sysClr val="windowText" lastClr="000000">
                    <a:lumMod val="65000"/>
                    <a:lumOff val="35000"/>
                  </a:sysClr>
                </a:solidFill>
              </a:rPr>
              <a:t>Final energy demand per sector, Low/High economic variant, EU27</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'7'!$F$5</c:f>
              <c:strCache>
                <c:ptCount val="1"/>
                <c:pt idx="0">
                  <c:v>Agriculture</c:v>
                </c:pt>
              </c:strCache>
            </c:strRef>
          </c:tx>
          <c:spPr>
            <a:solidFill>
              <a:schemeClr val="accent1"/>
            </a:solidFill>
            <a:ln>
              <a:noFill/>
            </a:ln>
            <a:effectLst/>
          </c:spPr>
          <c:invertIfNegative val="0"/>
          <c:cat>
            <c:multiLvlStrRef>
              <c:f>'7'!$D$6:$E$11</c:f>
              <c:multiLvlStrCache>
                <c:ptCount val="6"/>
                <c:lvl>
                  <c:pt idx="0">
                    <c:v>2035</c:v>
                  </c:pt>
                  <c:pt idx="1">
                    <c:v>2035</c:v>
                  </c:pt>
                  <c:pt idx="2">
                    <c:v>2035</c:v>
                  </c:pt>
                  <c:pt idx="3">
                    <c:v>2040</c:v>
                  </c:pt>
                  <c:pt idx="4">
                    <c:v>2040</c:v>
                  </c:pt>
                  <c:pt idx="5">
                    <c:v>2040</c:v>
                  </c:pt>
                </c:lvl>
                <c:lvl>
                  <c:pt idx="0">
                    <c:v>LEV</c:v>
                  </c:pt>
                  <c:pt idx="1">
                    <c:v>NT</c:v>
                  </c:pt>
                  <c:pt idx="2">
                    <c:v>HEV</c:v>
                  </c:pt>
                  <c:pt idx="3">
                    <c:v>LEV</c:v>
                  </c:pt>
                  <c:pt idx="4">
                    <c:v>NT</c:v>
                  </c:pt>
                  <c:pt idx="5">
                    <c:v>HEV</c:v>
                  </c:pt>
                </c:lvl>
              </c:multiLvlStrCache>
            </c:multiLvlStrRef>
          </c:cat>
          <c:val>
            <c:numRef>
              <c:f>'7'!$F$6:$F$11</c:f>
              <c:numCache>
                <c:formatCode>0</c:formatCode>
                <c:ptCount val="6"/>
                <c:pt idx="0">
                  <c:v>291.25084570064644</c:v>
                </c:pt>
                <c:pt idx="1">
                  <c:v>287.43383551035942</c:v>
                </c:pt>
                <c:pt idx="2">
                  <c:v>294.10551033276818</c:v>
                </c:pt>
                <c:pt idx="3">
                  <c:v>279.61913645541426</c:v>
                </c:pt>
                <c:pt idx="4">
                  <c:v>276.96094963332996</c:v>
                </c:pt>
                <c:pt idx="5">
                  <c:v>282.94760109255685</c:v>
                </c:pt>
              </c:numCache>
            </c:numRef>
          </c:val>
          <c:extLst>
            <c:ext xmlns:c16="http://schemas.microsoft.com/office/drawing/2014/chart" uri="{C3380CC4-5D6E-409C-BE32-E72D297353CC}">
              <c16:uniqueId val="{00000000-B825-4EC7-AE21-C5B4EC087316}"/>
            </c:ext>
          </c:extLst>
        </c:ser>
        <c:ser>
          <c:idx val="1"/>
          <c:order val="1"/>
          <c:tx>
            <c:strRef>
              <c:f>'7'!$G$5</c:f>
              <c:strCache>
                <c:ptCount val="1"/>
                <c:pt idx="0">
                  <c:v>Built environment</c:v>
                </c:pt>
              </c:strCache>
            </c:strRef>
          </c:tx>
          <c:spPr>
            <a:solidFill>
              <a:schemeClr val="accent2"/>
            </a:solidFill>
            <a:ln>
              <a:noFill/>
            </a:ln>
            <a:effectLst/>
          </c:spPr>
          <c:invertIfNegative val="0"/>
          <c:cat>
            <c:multiLvlStrRef>
              <c:f>'7'!$D$6:$E$11</c:f>
              <c:multiLvlStrCache>
                <c:ptCount val="6"/>
                <c:lvl>
                  <c:pt idx="0">
                    <c:v>2035</c:v>
                  </c:pt>
                  <c:pt idx="1">
                    <c:v>2035</c:v>
                  </c:pt>
                  <c:pt idx="2">
                    <c:v>2035</c:v>
                  </c:pt>
                  <c:pt idx="3">
                    <c:v>2040</c:v>
                  </c:pt>
                  <c:pt idx="4">
                    <c:v>2040</c:v>
                  </c:pt>
                  <c:pt idx="5">
                    <c:v>2040</c:v>
                  </c:pt>
                </c:lvl>
                <c:lvl>
                  <c:pt idx="0">
                    <c:v>LEV</c:v>
                  </c:pt>
                  <c:pt idx="1">
                    <c:v>NT</c:v>
                  </c:pt>
                  <c:pt idx="2">
                    <c:v>HEV</c:v>
                  </c:pt>
                  <c:pt idx="3">
                    <c:v>LEV</c:v>
                  </c:pt>
                  <c:pt idx="4">
                    <c:v>NT</c:v>
                  </c:pt>
                  <c:pt idx="5">
                    <c:v>HEV</c:v>
                  </c:pt>
                </c:lvl>
              </c:multiLvlStrCache>
            </c:multiLvlStrRef>
          </c:cat>
          <c:val>
            <c:numRef>
              <c:f>'7'!$G$6:$G$11</c:f>
              <c:numCache>
                <c:formatCode>0</c:formatCode>
                <c:ptCount val="6"/>
                <c:pt idx="0">
                  <c:v>3575.6235292499778</c:v>
                </c:pt>
                <c:pt idx="1">
                  <c:v>3549.9326625656586</c:v>
                </c:pt>
                <c:pt idx="2">
                  <c:v>3539.4152658527769</c:v>
                </c:pt>
                <c:pt idx="3">
                  <c:v>3360.9426495238795</c:v>
                </c:pt>
                <c:pt idx="4">
                  <c:v>3335.4786160694212</c:v>
                </c:pt>
                <c:pt idx="5">
                  <c:v>3319.6219160275173</c:v>
                </c:pt>
              </c:numCache>
            </c:numRef>
          </c:val>
          <c:extLst>
            <c:ext xmlns:c16="http://schemas.microsoft.com/office/drawing/2014/chart" uri="{C3380CC4-5D6E-409C-BE32-E72D297353CC}">
              <c16:uniqueId val="{00000001-B825-4EC7-AE21-C5B4EC087316}"/>
            </c:ext>
          </c:extLst>
        </c:ser>
        <c:ser>
          <c:idx val="2"/>
          <c:order val="2"/>
          <c:tx>
            <c:strRef>
              <c:f>'7'!$H$5</c:f>
              <c:strCache>
                <c:ptCount val="1"/>
                <c:pt idx="0">
                  <c:v>Industry</c:v>
                </c:pt>
              </c:strCache>
            </c:strRef>
          </c:tx>
          <c:spPr>
            <a:solidFill>
              <a:schemeClr val="accent3"/>
            </a:solidFill>
            <a:ln>
              <a:noFill/>
            </a:ln>
            <a:effectLst/>
          </c:spPr>
          <c:invertIfNegative val="0"/>
          <c:cat>
            <c:multiLvlStrRef>
              <c:f>'7'!$D$6:$E$11</c:f>
              <c:multiLvlStrCache>
                <c:ptCount val="6"/>
                <c:lvl>
                  <c:pt idx="0">
                    <c:v>2035</c:v>
                  </c:pt>
                  <c:pt idx="1">
                    <c:v>2035</c:v>
                  </c:pt>
                  <c:pt idx="2">
                    <c:v>2035</c:v>
                  </c:pt>
                  <c:pt idx="3">
                    <c:v>2040</c:v>
                  </c:pt>
                  <c:pt idx="4">
                    <c:v>2040</c:v>
                  </c:pt>
                  <c:pt idx="5">
                    <c:v>2040</c:v>
                  </c:pt>
                </c:lvl>
                <c:lvl>
                  <c:pt idx="0">
                    <c:v>LEV</c:v>
                  </c:pt>
                  <c:pt idx="1">
                    <c:v>NT</c:v>
                  </c:pt>
                  <c:pt idx="2">
                    <c:v>HEV</c:v>
                  </c:pt>
                  <c:pt idx="3">
                    <c:v>LEV</c:v>
                  </c:pt>
                  <c:pt idx="4">
                    <c:v>NT</c:v>
                  </c:pt>
                  <c:pt idx="5">
                    <c:v>HEV</c:v>
                  </c:pt>
                </c:lvl>
              </c:multiLvlStrCache>
            </c:multiLvlStrRef>
          </c:cat>
          <c:val>
            <c:numRef>
              <c:f>'7'!$H$6:$H$11</c:f>
              <c:numCache>
                <c:formatCode>0</c:formatCode>
                <c:ptCount val="6"/>
                <c:pt idx="0">
                  <c:v>2338.0237039357371</c:v>
                </c:pt>
                <c:pt idx="1">
                  <c:v>2514.3446027713244</c:v>
                </c:pt>
                <c:pt idx="2">
                  <c:v>2688.8959179765757</c:v>
                </c:pt>
                <c:pt idx="3">
                  <c:v>2348.9899200041186</c:v>
                </c:pt>
                <c:pt idx="4">
                  <c:v>2527.2257829722766</c:v>
                </c:pt>
                <c:pt idx="5">
                  <c:v>2699.18856616322</c:v>
                </c:pt>
              </c:numCache>
            </c:numRef>
          </c:val>
          <c:extLst>
            <c:ext xmlns:c16="http://schemas.microsoft.com/office/drawing/2014/chart" uri="{C3380CC4-5D6E-409C-BE32-E72D297353CC}">
              <c16:uniqueId val="{00000002-B825-4EC7-AE21-C5B4EC087316}"/>
            </c:ext>
          </c:extLst>
        </c:ser>
        <c:ser>
          <c:idx val="3"/>
          <c:order val="3"/>
          <c:tx>
            <c:strRef>
              <c:f>'7'!$I$5</c:f>
              <c:strCache>
                <c:ptCount val="1"/>
                <c:pt idx="0">
                  <c:v>Transport</c:v>
                </c:pt>
              </c:strCache>
            </c:strRef>
          </c:tx>
          <c:spPr>
            <a:solidFill>
              <a:schemeClr val="accent4"/>
            </a:solidFill>
            <a:ln>
              <a:noFill/>
            </a:ln>
            <a:effectLst/>
          </c:spPr>
          <c:invertIfNegative val="0"/>
          <c:cat>
            <c:multiLvlStrRef>
              <c:f>'7'!$D$6:$E$11</c:f>
              <c:multiLvlStrCache>
                <c:ptCount val="6"/>
                <c:lvl>
                  <c:pt idx="0">
                    <c:v>2035</c:v>
                  </c:pt>
                  <c:pt idx="1">
                    <c:v>2035</c:v>
                  </c:pt>
                  <c:pt idx="2">
                    <c:v>2035</c:v>
                  </c:pt>
                  <c:pt idx="3">
                    <c:v>2040</c:v>
                  </c:pt>
                  <c:pt idx="4">
                    <c:v>2040</c:v>
                  </c:pt>
                  <c:pt idx="5">
                    <c:v>2040</c:v>
                  </c:pt>
                </c:lvl>
                <c:lvl>
                  <c:pt idx="0">
                    <c:v>LEV</c:v>
                  </c:pt>
                  <c:pt idx="1">
                    <c:v>NT</c:v>
                  </c:pt>
                  <c:pt idx="2">
                    <c:v>HEV</c:v>
                  </c:pt>
                  <c:pt idx="3">
                    <c:v>LEV</c:v>
                  </c:pt>
                  <c:pt idx="4">
                    <c:v>NT</c:v>
                  </c:pt>
                  <c:pt idx="5">
                    <c:v>HEV</c:v>
                  </c:pt>
                </c:lvl>
              </c:multiLvlStrCache>
            </c:multiLvlStrRef>
          </c:cat>
          <c:val>
            <c:numRef>
              <c:f>'7'!$I$6:$I$11</c:f>
              <c:numCache>
                <c:formatCode>0</c:formatCode>
                <c:ptCount val="6"/>
                <c:pt idx="0">
                  <c:v>3163.2632191670314</c:v>
                </c:pt>
                <c:pt idx="1">
                  <c:v>3093.7000960143168</c:v>
                </c:pt>
                <c:pt idx="2">
                  <c:v>3023.6471055765464</c:v>
                </c:pt>
                <c:pt idx="3">
                  <c:v>2931.1897954750789</c:v>
                </c:pt>
                <c:pt idx="4">
                  <c:v>2838.6200393965082</c:v>
                </c:pt>
                <c:pt idx="5">
                  <c:v>2747.2207694272147</c:v>
                </c:pt>
              </c:numCache>
            </c:numRef>
          </c:val>
          <c:extLst>
            <c:ext xmlns:c16="http://schemas.microsoft.com/office/drawing/2014/chart" uri="{C3380CC4-5D6E-409C-BE32-E72D297353CC}">
              <c16:uniqueId val="{00000003-B825-4EC7-AE21-C5B4EC087316}"/>
            </c:ext>
          </c:extLst>
        </c:ser>
        <c:ser>
          <c:idx val="4"/>
          <c:order val="4"/>
          <c:tx>
            <c:strRef>
              <c:f>'7'!$J$5</c:f>
              <c:strCache>
                <c:ptCount val="1"/>
                <c:pt idx="0">
                  <c:v>Others (not included in FEC target)</c:v>
                </c:pt>
              </c:strCache>
            </c:strRef>
          </c:tx>
          <c:spPr>
            <a:solidFill>
              <a:schemeClr val="accent5"/>
            </a:solidFill>
            <a:ln>
              <a:noFill/>
            </a:ln>
            <a:effectLst/>
          </c:spPr>
          <c:invertIfNegative val="0"/>
          <c:cat>
            <c:multiLvlStrRef>
              <c:f>'7'!$D$6:$E$11</c:f>
              <c:multiLvlStrCache>
                <c:ptCount val="6"/>
                <c:lvl>
                  <c:pt idx="0">
                    <c:v>2035</c:v>
                  </c:pt>
                  <c:pt idx="1">
                    <c:v>2035</c:v>
                  </c:pt>
                  <c:pt idx="2">
                    <c:v>2035</c:v>
                  </c:pt>
                  <c:pt idx="3">
                    <c:v>2040</c:v>
                  </c:pt>
                  <c:pt idx="4">
                    <c:v>2040</c:v>
                  </c:pt>
                  <c:pt idx="5">
                    <c:v>2040</c:v>
                  </c:pt>
                </c:lvl>
                <c:lvl>
                  <c:pt idx="0">
                    <c:v>LEV</c:v>
                  </c:pt>
                  <c:pt idx="1">
                    <c:v>NT</c:v>
                  </c:pt>
                  <c:pt idx="2">
                    <c:v>HEV</c:v>
                  </c:pt>
                  <c:pt idx="3">
                    <c:v>LEV</c:v>
                  </c:pt>
                  <c:pt idx="4">
                    <c:v>NT</c:v>
                  </c:pt>
                  <c:pt idx="5">
                    <c:v>HEV</c:v>
                  </c:pt>
                </c:lvl>
              </c:multiLvlStrCache>
            </c:multiLvlStrRef>
          </c:cat>
          <c:val>
            <c:numRef>
              <c:f>'7'!$J$6:$J$11</c:f>
              <c:numCache>
                <c:formatCode>0</c:formatCode>
                <c:ptCount val="6"/>
                <c:pt idx="0">
                  <c:v>1825.5545415766032</c:v>
                </c:pt>
                <c:pt idx="1">
                  <c:v>1860.5957910209106</c:v>
                </c:pt>
                <c:pt idx="2">
                  <c:v>1895.6901470453938</c:v>
                </c:pt>
                <c:pt idx="3">
                  <c:v>1783.6702087036483</c:v>
                </c:pt>
                <c:pt idx="4">
                  <c:v>1820.9234359434686</c:v>
                </c:pt>
                <c:pt idx="5">
                  <c:v>1857.9076876416625</c:v>
                </c:pt>
              </c:numCache>
            </c:numRef>
          </c:val>
          <c:extLst>
            <c:ext xmlns:c16="http://schemas.microsoft.com/office/drawing/2014/chart" uri="{C3380CC4-5D6E-409C-BE32-E72D297353CC}">
              <c16:uniqueId val="{00000004-B825-4EC7-AE21-C5B4EC087316}"/>
            </c:ext>
          </c:extLst>
        </c:ser>
        <c:dLbls>
          <c:showLegendKey val="0"/>
          <c:showVal val="0"/>
          <c:showCatName val="0"/>
          <c:showSerName val="0"/>
          <c:showPercent val="0"/>
          <c:showBubbleSize val="0"/>
        </c:dLbls>
        <c:gapWidth val="150"/>
        <c:overlap val="100"/>
        <c:axId val="71741327"/>
        <c:axId val="71723567"/>
      </c:barChart>
      <c:catAx>
        <c:axId val="717413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1723567"/>
        <c:crosses val="autoZero"/>
        <c:auto val="1"/>
        <c:lblAlgn val="ctr"/>
        <c:lblOffset val="100"/>
        <c:noMultiLvlLbl val="0"/>
      </c:catAx>
      <c:valAx>
        <c:axId val="7172356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TWh</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17413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n-US" sz="1400" b="0" i="0" u="none" strike="noStrike" kern="1200" spc="0" baseline="0">
                <a:solidFill>
                  <a:sysClr val="windowText" lastClr="000000">
                    <a:lumMod val="65000"/>
                    <a:lumOff val="35000"/>
                  </a:sysClr>
                </a:solidFill>
              </a:rPr>
              <a:t>Electricity peak demand, Low/High economic variant, EU27</a:t>
            </a: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barChart>
        <c:barDir val="col"/>
        <c:grouping val="stacked"/>
        <c:varyColors val="0"/>
        <c:ser>
          <c:idx val="0"/>
          <c:order val="0"/>
          <c:tx>
            <c:strRef>
              <c:f>'39'!$F$3</c:f>
              <c:strCache>
                <c:ptCount val="1"/>
                <c:pt idx="0">
                  <c:v>Native Load</c:v>
                </c:pt>
              </c:strCache>
            </c:strRef>
          </c:tx>
          <c:spPr>
            <a:solidFill>
              <a:schemeClr val="accent1"/>
            </a:solidFill>
            <a:ln>
              <a:noFill/>
            </a:ln>
            <a:effectLst/>
          </c:spPr>
          <c:invertIfNegative val="0"/>
          <c:cat>
            <c:multiLvlStrRef>
              <c:f>'39'!$A$4:$E$15</c:f>
              <c:multiLvlStrCache>
                <c:ptCount val="12"/>
                <c:lvl>
                  <c:pt idx="6">
                    <c:v>06-02-35 19:00</c:v>
                  </c:pt>
                  <c:pt idx="7">
                    <c:v>06-02-35 19:00</c:v>
                  </c:pt>
                  <c:pt idx="8">
                    <c:v>06-02-35 19:00</c:v>
                  </c:pt>
                  <c:pt idx="9">
                    <c:v>06-02-40 19:00</c:v>
                  </c:pt>
                  <c:pt idx="10">
                    <c:v>04-02-40 15:00</c:v>
                  </c:pt>
                  <c:pt idx="11">
                    <c:v>04-02-40 15:00</c:v>
                  </c:pt>
                </c:lvl>
                <c:lvl>
                  <c:pt idx="0">
                    <c:v>Average</c:v>
                  </c:pt>
                  <c:pt idx="1">
                    <c:v>Average</c:v>
                  </c:pt>
                  <c:pt idx="2">
                    <c:v>Average</c:v>
                  </c:pt>
                  <c:pt idx="3">
                    <c:v>Average</c:v>
                  </c:pt>
                  <c:pt idx="4">
                    <c:v>Average</c:v>
                  </c:pt>
                  <c:pt idx="5">
                    <c:v>Average</c:v>
                  </c:pt>
                  <c:pt idx="6">
                    <c:v>Peak</c:v>
                  </c:pt>
                  <c:pt idx="7">
                    <c:v>Peak</c:v>
                  </c:pt>
                  <c:pt idx="8">
                    <c:v>Peak</c:v>
                  </c:pt>
                  <c:pt idx="9">
                    <c:v>Peak</c:v>
                  </c:pt>
                  <c:pt idx="10">
                    <c:v>Peak</c:v>
                  </c:pt>
                  <c:pt idx="11">
                    <c:v>Peak</c:v>
                  </c:pt>
                </c:lvl>
                <c:lvl>
                  <c:pt idx="0">
                    <c:v>WS037</c:v>
                  </c:pt>
                  <c:pt idx="1">
                    <c:v>WS037</c:v>
                  </c:pt>
                  <c:pt idx="2">
                    <c:v>WS037</c:v>
                  </c:pt>
                  <c:pt idx="3">
                    <c:v>WS065</c:v>
                  </c:pt>
                  <c:pt idx="4">
                    <c:v>WS065</c:v>
                  </c:pt>
                  <c:pt idx="5">
                    <c:v>WS065</c:v>
                  </c:pt>
                  <c:pt idx="6">
                    <c:v>WS037</c:v>
                  </c:pt>
                  <c:pt idx="7">
                    <c:v>WS037</c:v>
                  </c:pt>
                  <c:pt idx="8">
                    <c:v>WS037</c:v>
                  </c:pt>
                  <c:pt idx="9">
                    <c:v>WS065</c:v>
                  </c:pt>
                  <c:pt idx="10">
                    <c:v>WS065</c:v>
                  </c:pt>
                  <c:pt idx="11">
                    <c:v>WS065</c:v>
                  </c:pt>
                </c:lvl>
                <c:lvl>
                  <c:pt idx="0">
                    <c:v>LEV</c:v>
                  </c:pt>
                  <c:pt idx="1">
                    <c:v>NT+</c:v>
                  </c:pt>
                  <c:pt idx="2">
                    <c:v>HEV</c:v>
                  </c:pt>
                  <c:pt idx="3">
                    <c:v>LEV</c:v>
                  </c:pt>
                  <c:pt idx="4">
                    <c:v>NT+</c:v>
                  </c:pt>
                  <c:pt idx="5">
                    <c:v>HEV</c:v>
                  </c:pt>
                  <c:pt idx="6">
                    <c:v>LEV</c:v>
                  </c:pt>
                  <c:pt idx="7">
                    <c:v>NT+</c:v>
                  </c:pt>
                  <c:pt idx="8">
                    <c:v>HEV</c:v>
                  </c:pt>
                  <c:pt idx="9">
                    <c:v>LEV</c:v>
                  </c:pt>
                  <c:pt idx="10">
                    <c:v>NT+</c:v>
                  </c:pt>
                  <c:pt idx="11">
                    <c:v>HEV</c:v>
                  </c:pt>
                </c:lvl>
                <c:lvl>
                  <c:pt idx="0">
                    <c:v>2035</c:v>
                  </c:pt>
                  <c:pt idx="1">
                    <c:v>2035</c:v>
                  </c:pt>
                  <c:pt idx="2">
                    <c:v>2035</c:v>
                  </c:pt>
                  <c:pt idx="3">
                    <c:v>2040</c:v>
                  </c:pt>
                  <c:pt idx="4">
                    <c:v>2040</c:v>
                  </c:pt>
                  <c:pt idx="5">
                    <c:v>2040</c:v>
                  </c:pt>
                  <c:pt idx="6">
                    <c:v>2035</c:v>
                  </c:pt>
                  <c:pt idx="7">
                    <c:v>2035</c:v>
                  </c:pt>
                  <c:pt idx="8">
                    <c:v>2035</c:v>
                  </c:pt>
                  <c:pt idx="9">
                    <c:v>2040</c:v>
                  </c:pt>
                  <c:pt idx="10">
                    <c:v>2040</c:v>
                  </c:pt>
                  <c:pt idx="11">
                    <c:v>2040</c:v>
                  </c:pt>
                </c:lvl>
              </c:multiLvlStrCache>
            </c:multiLvlStrRef>
          </c:cat>
          <c:val>
            <c:numRef>
              <c:f>'39'!$F$4:$F$15</c:f>
              <c:numCache>
                <c:formatCode>0</c:formatCode>
                <c:ptCount val="12"/>
                <c:pt idx="0">
                  <c:v>353</c:v>
                </c:pt>
                <c:pt idx="1">
                  <c:v>383</c:v>
                </c:pt>
                <c:pt idx="2">
                  <c:v>412</c:v>
                </c:pt>
                <c:pt idx="3">
                  <c:v>388</c:v>
                </c:pt>
                <c:pt idx="4">
                  <c:v>421</c:v>
                </c:pt>
                <c:pt idx="5">
                  <c:v>453</c:v>
                </c:pt>
                <c:pt idx="6">
                  <c:v>545</c:v>
                </c:pt>
                <c:pt idx="7">
                  <c:v>593</c:v>
                </c:pt>
                <c:pt idx="8">
                  <c:v>637</c:v>
                </c:pt>
                <c:pt idx="9">
                  <c:v>588</c:v>
                </c:pt>
                <c:pt idx="10">
                  <c:v>518</c:v>
                </c:pt>
                <c:pt idx="11">
                  <c:v>560</c:v>
                </c:pt>
              </c:numCache>
            </c:numRef>
          </c:val>
          <c:extLst>
            <c:ext xmlns:c16="http://schemas.microsoft.com/office/drawing/2014/chart" uri="{C3380CC4-5D6E-409C-BE32-E72D297353CC}">
              <c16:uniqueId val="{00000000-78B2-48F5-B836-71C5DA6BFE8F}"/>
            </c:ext>
          </c:extLst>
        </c:ser>
        <c:ser>
          <c:idx val="1"/>
          <c:order val="1"/>
          <c:tx>
            <c:strRef>
              <c:f>'39'!$G$3</c:f>
              <c:strCache>
                <c:ptCount val="1"/>
                <c:pt idx="0">
                  <c:v>EV</c:v>
                </c:pt>
              </c:strCache>
            </c:strRef>
          </c:tx>
          <c:spPr>
            <a:solidFill>
              <a:schemeClr val="accent2"/>
            </a:solidFill>
            <a:ln>
              <a:noFill/>
            </a:ln>
            <a:effectLst/>
          </c:spPr>
          <c:invertIfNegative val="0"/>
          <c:cat>
            <c:multiLvlStrRef>
              <c:f>'39'!$A$4:$E$15</c:f>
              <c:multiLvlStrCache>
                <c:ptCount val="12"/>
                <c:lvl>
                  <c:pt idx="6">
                    <c:v>06-02-35 19:00</c:v>
                  </c:pt>
                  <c:pt idx="7">
                    <c:v>06-02-35 19:00</c:v>
                  </c:pt>
                  <c:pt idx="8">
                    <c:v>06-02-35 19:00</c:v>
                  </c:pt>
                  <c:pt idx="9">
                    <c:v>06-02-40 19:00</c:v>
                  </c:pt>
                  <c:pt idx="10">
                    <c:v>04-02-40 15:00</c:v>
                  </c:pt>
                  <c:pt idx="11">
                    <c:v>04-02-40 15:00</c:v>
                  </c:pt>
                </c:lvl>
                <c:lvl>
                  <c:pt idx="0">
                    <c:v>Average</c:v>
                  </c:pt>
                  <c:pt idx="1">
                    <c:v>Average</c:v>
                  </c:pt>
                  <c:pt idx="2">
                    <c:v>Average</c:v>
                  </c:pt>
                  <c:pt idx="3">
                    <c:v>Average</c:v>
                  </c:pt>
                  <c:pt idx="4">
                    <c:v>Average</c:v>
                  </c:pt>
                  <c:pt idx="5">
                    <c:v>Average</c:v>
                  </c:pt>
                  <c:pt idx="6">
                    <c:v>Peak</c:v>
                  </c:pt>
                  <c:pt idx="7">
                    <c:v>Peak</c:v>
                  </c:pt>
                  <c:pt idx="8">
                    <c:v>Peak</c:v>
                  </c:pt>
                  <c:pt idx="9">
                    <c:v>Peak</c:v>
                  </c:pt>
                  <c:pt idx="10">
                    <c:v>Peak</c:v>
                  </c:pt>
                  <c:pt idx="11">
                    <c:v>Peak</c:v>
                  </c:pt>
                </c:lvl>
                <c:lvl>
                  <c:pt idx="0">
                    <c:v>WS037</c:v>
                  </c:pt>
                  <c:pt idx="1">
                    <c:v>WS037</c:v>
                  </c:pt>
                  <c:pt idx="2">
                    <c:v>WS037</c:v>
                  </c:pt>
                  <c:pt idx="3">
                    <c:v>WS065</c:v>
                  </c:pt>
                  <c:pt idx="4">
                    <c:v>WS065</c:v>
                  </c:pt>
                  <c:pt idx="5">
                    <c:v>WS065</c:v>
                  </c:pt>
                  <c:pt idx="6">
                    <c:v>WS037</c:v>
                  </c:pt>
                  <c:pt idx="7">
                    <c:v>WS037</c:v>
                  </c:pt>
                  <c:pt idx="8">
                    <c:v>WS037</c:v>
                  </c:pt>
                  <c:pt idx="9">
                    <c:v>WS065</c:v>
                  </c:pt>
                  <c:pt idx="10">
                    <c:v>WS065</c:v>
                  </c:pt>
                  <c:pt idx="11">
                    <c:v>WS065</c:v>
                  </c:pt>
                </c:lvl>
                <c:lvl>
                  <c:pt idx="0">
                    <c:v>LEV</c:v>
                  </c:pt>
                  <c:pt idx="1">
                    <c:v>NT+</c:v>
                  </c:pt>
                  <c:pt idx="2">
                    <c:v>HEV</c:v>
                  </c:pt>
                  <c:pt idx="3">
                    <c:v>LEV</c:v>
                  </c:pt>
                  <c:pt idx="4">
                    <c:v>NT+</c:v>
                  </c:pt>
                  <c:pt idx="5">
                    <c:v>HEV</c:v>
                  </c:pt>
                  <c:pt idx="6">
                    <c:v>LEV</c:v>
                  </c:pt>
                  <c:pt idx="7">
                    <c:v>NT+</c:v>
                  </c:pt>
                  <c:pt idx="8">
                    <c:v>HEV</c:v>
                  </c:pt>
                  <c:pt idx="9">
                    <c:v>LEV</c:v>
                  </c:pt>
                  <c:pt idx="10">
                    <c:v>NT+</c:v>
                  </c:pt>
                  <c:pt idx="11">
                    <c:v>HEV</c:v>
                  </c:pt>
                </c:lvl>
                <c:lvl>
                  <c:pt idx="0">
                    <c:v>2035</c:v>
                  </c:pt>
                  <c:pt idx="1">
                    <c:v>2035</c:v>
                  </c:pt>
                  <c:pt idx="2">
                    <c:v>2035</c:v>
                  </c:pt>
                  <c:pt idx="3">
                    <c:v>2040</c:v>
                  </c:pt>
                  <c:pt idx="4">
                    <c:v>2040</c:v>
                  </c:pt>
                  <c:pt idx="5">
                    <c:v>2040</c:v>
                  </c:pt>
                  <c:pt idx="6">
                    <c:v>2035</c:v>
                  </c:pt>
                  <c:pt idx="7">
                    <c:v>2035</c:v>
                  </c:pt>
                  <c:pt idx="8">
                    <c:v>2035</c:v>
                  </c:pt>
                  <c:pt idx="9">
                    <c:v>2040</c:v>
                  </c:pt>
                  <c:pt idx="10">
                    <c:v>2040</c:v>
                  </c:pt>
                  <c:pt idx="11">
                    <c:v>2040</c:v>
                  </c:pt>
                </c:lvl>
              </c:multiLvlStrCache>
            </c:multiLvlStrRef>
          </c:cat>
          <c:val>
            <c:numRef>
              <c:f>'39'!$G$4:$G$15</c:f>
              <c:numCache>
                <c:formatCode>0</c:formatCode>
                <c:ptCount val="12"/>
                <c:pt idx="0">
                  <c:v>27</c:v>
                </c:pt>
                <c:pt idx="1">
                  <c:v>31</c:v>
                </c:pt>
                <c:pt idx="2">
                  <c:v>35</c:v>
                </c:pt>
                <c:pt idx="3">
                  <c:v>39</c:v>
                </c:pt>
                <c:pt idx="4">
                  <c:v>45</c:v>
                </c:pt>
                <c:pt idx="5">
                  <c:v>50</c:v>
                </c:pt>
                <c:pt idx="6">
                  <c:v>29</c:v>
                </c:pt>
                <c:pt idx="7">
                  <c:v>32</c:v>
                </c:pt>
                <c:pt idx="8">
                  <c:v>37</c:v>
                </c:pt>
                <c:pt idx="9">
                  <c:v>70</c:v>
                </c:pt>
                <c:pt idx="10">
                  <c:v>188</c:v>
                </c:pt>
                <c:pt idx="11">
                  <c:v>214</c:v>
                </c:pt>
              </c:numCache>
            </c:numRef>
          </c:val>
          <c:extLst>
            <c:ext xmlns:c16="http://schemas.microsoft.com/office/drawing/2014/chart" uri="{C3380CC4-5D6E-409C-BE32-E72D297353CC}">
              <c16:uniqueId val="{00000001-78B2-48F5-B836-71C5DA6BFE8F}"/>
            </c:ext>
          </c:extLst>
        </c:ser>
        <c:ser>
          <c:idx val="2"/>
          <c:order val="2"/>
          <c:tx>
            <c:strRef>
              <c:f>'39'!$H$3</c:f>
              <c:strCache>
                <c:ptCount val="1"/>
                <c:pt idx="0">
                  <c:v>HHP</c:v>
                </c:pt>
              </c:strCache>
            </c:strRef>
          </c:tx>
          <c:spPr>
            <a:solidFill>
              <a:schemeClr val="accent3"/>
            </a:solidFill>
            <a:ln>
              <a:noFill/>
            </a:ln>
            <a:effectLst/>
          </c:spPr>
          <c:invertIfNegative val="0"/>
          <c:cat>
            <c:multiLvlStrRef>
              <c:f>'39'!$A$4:$E$15</c:f>
              <c:multiLvlStrCache>
                <c:ptCount val="12"/>
                <c:lvl>
                  <c:pt idx="6">
                    <c:v>06-02-35 19:00</c:v>
                  </c:pt>
                  <c:pt idx="7">
                    <c:v>06-02-35 19:00</c:v>
                  </c:pt>
                  <c:pt idx="8">
                    <c:v>06-02-35 19:00</c:v>
                  </c:pt>
                  <c:pt idx="9">
                    <c:v>06-02-40 19:00</c:v>
                  </c:pt>
                  <c:pt idx="10">
                    <c:v>04-02-40 15:00</c:v>
                  </c:pt>
                  <c:pt idx="11">
                    <c:v>04-02-40 15:00</c:v>
                  </c:pt>
                </c:lvl>
                <c:lvl>
                  <c:pt idx="0">
                    <c:v>Average</c:v>
                  </c:pt>
                  <c:pt idx="1">
                    <c:v>Average</c:v>
                  </c:pt>
                  <c:pt idx="2">
                    <c:v>Average</c:v>
                  </c:pt>
                  <c:pt idx="3">
                    <c:v>Average</c:v>
                  </c:pt>
                  <c:pt idx="4">
                    <c:v>Average</c:v>
                  </c:pt>
                  <c:pt idx="5">
                    <c:v>Average</c:v>
                  </c:pt>
                  <c:pt idx="6">
                    <c:v>Peak</c:v>
                  </c:pt>
                  <c:pt idx="7">
                    <c:v>Peak</c:v>
                  </c:pt>
                  <c:pt idx="8">
                    <c:v>Peak</c:v>
                  </c:pt>
                  <c:pt idx="9">
                    <c:v>Peak</c:v>
                  </c:pt>
                  <c:pt idx="10">
                    <c:v>Peak</c:v>
                  </c:pt>
                  <c:pt idx="11">
                    <c:v>Peak</c:v>
                  </c:pt>
                </c:lvl>
                <c:lvl>
                  <c:pt idx="0">
                    <c:v>WS037</c:v>
                  </c:pt>
                  <c:pt idx="1">
                    <c:v>WS037</c:v>
                  </c:pt>
                  <c:pt idx="2">
                    <c:v>WS037</c:v>
                  </c:pt>
                  <c:pt idx="3">
                    <c:v>WS065</c:v>
                  </c:pt>
                  <c:pt idx="4">
                    <c:v>WS065</c:v>
                  </c:pt>
                  <c:pt idx="5">
                    <c:v>WS065</c:v>
                  </c:pt>
                  <c:pt idx="6">
                    <c:v>WS037</c:v>
                  </c:pt>
                  <c:pt idx="7">
                    <c:v>WS037</c:v>
                  </c:pt>
                  <c:pt idx="8">
                    <c:v>WS037</c:v>
                  </c:pt>
                  <c:pt idx="9">
                    <c:v>WS065</c:v>
                  </c:pt>
                  <c:pt idx="10">
                    <c:v>WS065</c:v>
                  </c:pt>
                  <c:pt idx="11">
                    <c:v>WS065</c:v>
                  </c:pt>
                </c:lvl>
                <c:lvl>
                  <c:pt idx="0">
                    <c:v>LEV</c:v>
                  </c:pt>
                  <c:pt idx="1">
                    <c:v>NT+</c:v>
                  </c:pt>
                  <c:pt idx="2">
                    <c:v>HEV</c:v>
                  </c:pt>
                  <c:pt idx="3">
                    <c:v>LEV</c:v>
                  </c:pt>
                  <c:pt idx="4">
                    <c:v>NT+</c:v>
                  </c:pt>
                  <c:pt idx="5">
                    <c:v>HEV</c:v>
                  </c:pt>
                  <c:pt idx="6">
                    <c:v>LEV</c:v>
                  </c:pt>
                  <c:pt idx="7">
                    <c:v>NT+</c:v>
                  </c:pt>
                  <c:pt idx="8">
                    <c:v>HEV</c:v>
                  </c:pt>
                  <c:pt idx="9">
                    <c:v>LEV</c:v>
                  </c:pt>
                  <c:pt idx="10">
                    <c:v>NT+</c:v>
                  </c:pt>
                  <c:pt idx="11">
                    <c:v>HEV</c:v>
                  </c:pt>
                </c:lvl>
                <c:lvl>
                  <c:pt idx="0">
                    <c:v>2035</c:v>
                  </c:pt>
                  <c:pt idx="1">
                    <c:v>2035</c:v>
                  </c:pt>
                  <c:pt idx="2">
                    <c:v>2035</c:v>
                  </c:pt>
                  <c:pt idx="3">
                    <c:v>2040</c:v>
                  </c:pt>
                  <c:pt idx="4">
                    <c:v>2040</c:v>
                  </c:pt>
                  <c:pt idx="5">
                    <c:v>2040</c:v>
                  </c:pt>
                  <c:pt idx="6">
                    <c:v>2035</c:v>
                  </c:pt>
                  <c:pt idx="7">
                    <c:v>2035</c:v>
                  </c:pt>
                  <c:pt idx="8">
                    <c:v>2035</c:v>
                  </c:pt>
                  <c:pt idx="9">
                    <c:v>2040</c:v>
                  </c:pt>
                  <c:pt idx="10">
                    <c:v>2040</c:v>
                  </c:pt>
                  <c:pt idx="11">
                    <c:v>2040</c:v>
                  </c:pt>
                </c:lvl>
              </c:multiLvlStrCache>
            </c:multiLvlStrRef>
          </c:cat>
          <c:val>
            <c:numRef>
              <c:f>'39'!$H$4:$H$15</c:f>
              <c:numCache>
                <c:formatCode>0</c:formatCode>
                <c:ptCount val="12"/>
                <c:pt idx="0">
                  <c:v>3</c:v>
                </c:pt>
                <c:pt idx="1">
                  <c:v>3</c:v>
                </c:pt>
                <c:pt idx="2">
                  <c:v>3</c:v>
                </c:pt>
                <c:pt idx="3">
                  <c:v>4</c:v>
                </c:pt>
                <c:pt idx="4">
                  <c:v>4</c:v>
                </c:pt>
                <c:pt idx="5">
                  <c:v>4</c:v>
                </c:pt>
                <c:pt idx="6">
                  <c:v>7</c:v>
                </c:pt>
                <c:pt idx="7">
                  <c:v>7</c:v>
                </c:pt>
                <c:pt idx="8">
                  <c:v>7</c:v>
                </c:pt>
                <c:pt idx="9">
                  <c:v>13</c:v>
                </c:pt>
                <c:pt idx="10">
                  <c:v>18</c:v>
                </c:pt>
                <c:pt idx="11">
                  <c:v>15</c:v>
                </c:pt>
              </c:numCache>
            </c:numRef>
          </c:val>
          <c:extLst>
            <c:ext xmlns:c16="http://schemas.microsoft.com/office/drawing/2014/chart" uri="{C3380CC4-5D6E-409C-BE32-E72D297353CC}">
              <c16:uniqueId val="{00000002-78B2-48F5-B836-71C5DA6BFE8F}"/>
            </c:ext>
          </c:extLst>
        </c:ser>
        <c:dLbls>
          <c:showLegendKey val="0"/>
          <c:showVal val="0"/>
          <c:showCatName val="0"/>
          <c:showSerName val="0"/>
          <c:showPercent val="0"/>
          <c:showBubbleSize val="0"/>
        </c:dLbls>
        <c:gapWidth val="150"/>
        <c:overlap val="100"/>
        <c:axId val="160278863"/>
        <c:axId val="160279343"/>
      </c:barChart>
      <c:catAx>
        <c:axId val="16027886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0279343"/>
        <c:crosses val="autoZero"/>
        <c:auto val="1"/>
        <c:lblAlgn val="ctr"/>
        <c:lblOffset val="100"/>
        <c:noMultiLvlLbl val="0"/>
      </c:catAx>
      <c:valAx>
        <c:axId val="16027934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027886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Electricity peak load, Low/High economic variant, EU27</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'40'!$F$3</c:f>
              <c:strCache>
                <c:ptCount val="1"/>
                <c:pt idx="0">
                  <c:v>Native Load</c:v>
                </c:pt>
              </c:strCache>
            </c:strRef>
          </c:tx>
          <c:spPr>
            <a:solidFill>
              <a:schemeClr val="accent1"/>
            </a:solidFill>
            <a:ln>
              <a:noFill/>
            </a:ln>
            <a:effectLst/>
          </c:spPr>
          <c:invertIfNegative val="0"/>
          <c:cat>
            <c:multiLvlStrRef>
              <c:f>'40'!$A$4:$E$15</c:f>
              <c:multiLvlStrCache>
                <c:ptCount val="12"/>
                <c:lvl>
                  <c:pt idx="6">
                    <c:v>06-02-35 12:00</c:v>
                  </c:pt>
                  <c:pt idx="7">
                    <c:v>06-02-35 12:00</c:v>
                  </c:pt>
                  <c:pt idx="8">
                    <c:v>06-02-35 12:00</c:v>
                  </c:pt>
                  <c:pt idx="9">
                    <c:v>04-02-40 13:00</c:v>
                  </c:pt>
                  <c:pt idx="10">
                    <c:v>04-02-40 12:00</c:v>
                  </c:pt>
                  <c:pt idx="11">
                    <c:v>04-02-40 13:00</c:v>
                  </c:pt>
                </c:lvl>
                <c:lvl>
                  <c:pt idx="0">
                    <c:v>Average</c:v>
                  </c:pt>
                  <c:pt idx="1">
                    <c:v>Average</c:v>
                  </c:pt>
                  <c:pt idx="2">
                    <c:v>Average</c:v>
                  </c:pt>
                  <c:pt idx="3">
                    <c:v>Average</c:v>
                  </c:pt>
                  <c:pt idx="4">
                    <c:v>Average</c:v>
                  </c:pt>
                  <c:pt idx="5">
                    <c:v>Average</c:v>
                  </c:pt>
                  <c:pt idx="6">
                    <c:v>Peak</c:v>
                  </c:pt>
                  <c:pt idx="7">
                    <c:v>Peak</c:v>
                  </c:pt>
                  <c:pt idx="8">
                    <c:v>Peak</c:v>
                  </c:pt>
                  <c:pt idx="9">
                    <c:v>Peak</c:v>
                  </c:pt>
                  <c:pt idx="10">
                    <c:v>Peak</c:v>
                  </c:pt>
                  <c:pt idx="11">
                    <c:v>Peak</c:v>
                  </c:pt>
                </c:lvl>
                <c:lvl>
                  <c:pt idx="0">
                    <c:v>WS037</c:v>
                  </c:pt>
                  <c:pt idx="1">
                    <c:v>WS037</c:v>
                  </c:pt>
                  <c:pt idx="2">
                    <c:v>WS037</c:v>
                  </c:pt>
                  <c:pt idx="3">
                    <c:v>WS065</c:v>
                  </c:pt>
                  <c:pt idx="4">
                    <c:v>WS065</c:v>
                  </c:pt>
                  <c:pt idx="5">
                    <c:v>WS065</c:v>
                  </c:pt>
                  <c:pt idx="6">
                    <c:v>WS037</c:v>
                  </c:pt>
                  <c:pt idx="7">
                    <c:v>WS037</c:v>
                  </c:pt>
                  <c:pt idx="8">
                    <c:v>WS037</c:v>
                  </c:pt>
                  <c:pt idx="9">
                    <c:v>WS065</c:v>
                  </c:pt>
                  <c:pt idx="10">
                    <c:v>WS065</c:v>
                  </c:pt>
                  <c:pt idx="11">
                    <c:v>WS065</c:v>
                  </c:pt>
                </c:lvl>
                <c:lvl>
                  <c:pt idx="0">
                    <c:v>LEV</c:v>
                  </c:pt>
                  <c:pt idx="1">
                    <c:v>NT+</c:v>
                  </c:pt>
                  <c:pt idx="2">
                    <c:v>HEV</c:v>
                  </c:pt>
                  <c:pt idx="3">
                    <c:v>LEV</c:v>
                  </c:pt>
                  <c:pt idx="4">
                    <c:v>NT+</c:v>
                  </c:pt>
                  <c:pt idx="5">
                    <c:v>HEV</c:v>
                  </c:pt>
                  <c:pt idx="6">
                    <c:v>LEV</c:v>
                  </c:pt>
                  <c:pt idx="7">
                    <c:v>NT+</c:v>
                  </c:pt>
                  <c:pt idx="8">
                    <c:v>HEV</c:v>
                  </c:pt>
                  <c:pt idx="9">
                    <c:v>LEV</c:v>
                  </c:pt>
                  <c:pt idx="10">
                    <c:v>NT+</c:v>
                  </c:pt>
                  <c:pt idx="11">
                    <c:v>HEV</c:v>
                  </c:pt>
                </c:lvl>
                <c:lvl>
                  <c:pt idx="0">
                    <c:v>2035</c:v>
                  </c:pt>
                  <c:pt idx="1">
                    <c:v>2035</c:v>
                  </c:pt>
                  <c:pt idx="2">
                    <c:v>2035</c:v>
                  </c:pt>
                  <c:pt idx="3">
                    <c:v>2040</c:v>
                  </c:pt>
                  <c:pt idx="4">
                    <c:v>2040</c:v>
                  </c:pt>
                  <c:pt idx="5">
                    <c:v>2040</c:v>
                  </c:pt>
                  <c:pt idx="6">
                    <c:v>2035</c:v>
                  </c:pt>
                  <c:pt idx="7">
                    <c:v>2035</c:v>
                  </c:pt>
                  <c:pt idx="8">
                    <c:v>2035</c:v>
                  </c:pt>
                  <c:pt idx="9">
                    <c:v>2040</c:v>
                  </c:pt>
                  <c:pt idx="10">
                    <c:v>2040</c:v>
                  </c:pt>
                  <c:pt idx="11">
                    <c:v>2040</c:v>
                  </c:pt>
                </c:lvl>
              </c:multiLvlStrCache>
            </c:multiLvlStrRef>
          </c:cat>
          <c:val>
            <c:numRef>
              <c:f>'40'!$F$4:$F$15</c:f>
              <c:numCache>
                <c:formatCode>General</c:formatCode>
                <c:ptCount val="12"/>
                <c:pt idx="0">
                  <c:v>353</c:v>
                </c:pt>
                <c:pt idx="1">
                  <c:v>383</c:v>
                </c:pt>
                <c:pt idx="2">
                  <c:v>412</c:v>
                </c:pt>
                <c:pt idx="3">
                  <c:v>388</c:v>
                </c:pt>
                <c:pt idx="4">
                  <c:v>421</c:v>
                </c:pt>
                <c:pt idx="5">
                  <c:v>453</c:v>
                </c:pt>
                <c:pt idx="6">
                  <c:v>500</c:v>
                </c:pt>
                <c:pt idx="7">
                  <c:v>544</c:v>
                </c:pt>
                <c:pt idx="8">
                  <c:v>584</c:v>
                </c:pt>
                <c:pt idx="9">
                  <c:v>488</c:v>
                </c:pt>
                <c:pt idx="10">
                  <c:v>535</c:v>
                </c:pt>
                <c:pt idx="11">
                  <c:v>574</c:v>
                </c:pt>
              </c:numCache>
            </c:numRef>
          </c:val>
          <c:extLst>
            <c:ext xmlns:c16="http://schemas.microsoft.com/office/drawing/2014/chart" uri="{C3380CC4-5D6E-409C-BE32-E72D297353CC}">
              <c16:uniqueId val="{00000000-8B10-41E2-AFA1-B39E78E40423}"/>
            </c:ext>
          </c:extLst>
        </c:ser>
        <c:ser>
          <c:idx val="1"/>
          <c:order val="1"/>
          <c:tx>
            <c:strRef>
              <c:f>'40'!$G$3</c:f>
              <c:strCache>
                <c:ptCount val="1"/>
                <c:pt idx="0">
                  <c:v>EV</c:v>
                </c:pt>
              </c:strCache>
            </c:strRef>
          </c:tx>
          <c:spPr>
            <a:solidFill>
              <a:schemeClr val="accent2"/>
            </a:solidFill>
            <a:ln>
              <a:noFill/>
            </a:ln>
            <a:effectLst/>
          </c:spPr>
          <c:invertIfNegative val="0"/>
          <c:cat>
            <c:multiLvlStrRef>
              <c:f>'40'!$A$4:$E$15</c:f>
              <c:multiLvlStrCache>
                <c:ptCount val="12"/>
                <c:lvl>
                  <c:pt idx="6">
                    <c:v>06-02-35 12:00</c:v>
                  </c:pt>
                  <c:pt idx="7">
                    <c:v>06-02-35 12:00</c:v>
                  </c:pt>
                  <c:pt idx="8">
                    <c:v>06-02-35 12:00</c:v>
                  </c:pt>
                  <c:pt idx="9">
                    <c:v>04-02-40 13:00</c:v>
                  </c:pt>
                  <c:pt idx="10">
                    <c:v>04-02-40 12:00</c:v>
                  </c:pt>
                  <c:pt idx="11">
                    <c:v>04-02-40 13:00</c:v>
                  </c:pt>
                </c:lvl>
                <c:lvl>
                  <c:pt idx="0">
                    <c:v>Average</c:v>
                  </c:pt>
                  <c:pt idx="1">
                    <c:v>Average</c:v>
                  </c:pt>
                  <c:pt idx="2">
                    <c:v>Average</c:v>
                  </c:pt>
                  <c:pt idx="3">
                    <c:v>Average</c:v>
                  </c:pt>
                  <c:pt idx="4">
                    <c:v>Average</c:v>
                  </c:pt>
                  <c:pt idx="5">
                    <c:v>Average</c:v>
                  </c:pt>
                  <c:pt idx="6">
                    <c:v>Peak</c:v>
                  </c:pt>
                  <c:pt idx="7">
                    <c:v>Peak</c:v>
                  </c:pt>
                  <c:pt idx="8">
                    <c:v>Peak</c:v>
                  </c:pt>
                  <c:pt idx="9">
                    <c:v>Peak</c:v>
                  </c:pt>
                  <c:pt idx="10">
                    <c:v>Peak</c:v>
                  </c:pt>
                  <c:pt idx="11">
                    <c:v>Peak</c:v>
                  </c:pt>
                </c:lvl>
                <c:lvl>
                  <c:pt idx="0">
                    <c:v>WS037</c:v>
                  </c:pt>
                  <c:pt idx="1">
                    <c:v>WS037</c:v>
                  </c:pt>
                  <c:pt idx="2">
                    <c:v>WS037</c:v>
                  </c:pt>
                  <c:pt idx="3">
                    <c:v>WS065</c:v>
                  </c:pt>
                  <c:pt idx="4">
                    <c:v>WS065</c:v>
                  </c:pt>
                  <c:pt idx="5">
                    <c:v>WS065</c:v>
                  </c:pt>
                  <c:pt idx="6">
                    <c:v>WS037</c:v>
                  </c:pt>
                  <c:pt idx="7">
                    <c:v>WS037</c:v>
                  </c:pt>
                  <c:pt idx="8">
                    <c:v>WS037</c:v>
                  </c:pt>
                  <c:pt idx="9">
                    <c:v>WS065</c:v>
                  </c:pt>
                  <c:pt idx="10">
                    <c:v>WS065</c:v>
                  </c:pt>
                  <c:pt idx="11">
                    <c:v>WS065</c:v>
                  </c:pt>
                </c:lvl>
                <c:lvl>
                  <c:pt idx="0">
                    <c:v>LEV</c:v>
                  </c:pt>
                  <c:pt idx="1">
                    <c:v>NT+</c:v>
                  </c:pt>
                  <c:pt idx="2">
                    <c:v>HEV</c:v>
                  </c:pt>
                  <c:pt idx="3">
                    <c:v>LEV</c:v>
                  </c:pt>
                  <c:pt idx="4">
                    <c:v>NT+</c:v>
                  </c:pt>
                  <c:pt idx="5">
                    <c:v>HEV</c:v>
                  </c:pt>
                  <c:pt idx="6">
                    <c:v>LEV</c:v>
                  </c:pt>
                  <c:pt idx="7">
                    <c:v>NT+</c:v>
                  </c:pt>
                  <c:pt idx="8">
                    <c:v>HEV</c:v>
                  </c:pt>
                  <c:pt idx="9">
                    <c:v>LEV</c:v>
                  </c:pt>
                  <c:pt idx="10">
                    <c:v>NT+</c:v>
                  </c:pt>
                  <c:pt idx="11">
                    <c:v>HEV</c:v>
                  </c:pt>
                </c:lvl>
                <c:lvl>
                  <c:pt idx="0">
                    <c:v>2035</c:v>
                  </c:pt>
                  <c:pt idx="1">
                    <c:v>2035</c:v>
                  </c:pt>
                  <c:pt idx="2">
                    <c:v>2035</c:v>
                  </c:pt>
                  <c:pt idx="3">
                    <c:v>2040</c:v>
                  </c:pt>
                  <c:pt idx="4">
                    <c:v>2040</c:v>
                  </c:pt>
                  <c:pt idx="5">
                    <c:v>2040</c:v>
                  </c:pt>
                  <c:pt idx="6">
                    <c:v>2035</c:v>
                  </c:pt>
                  <c:pt idx="7">
                    <c:v>2035</c:v>
                  </c:pt>
                  <c:pt idx="8">
                    <c:v>2035</c:v>
                  </c:pt>
                  <c:pt idx="9">
                    <c:v>2040</c:v>
                  </c:pt>
                  <c:pt idx="10">
                    <c:v>2040</c:v>
                  </c:pt>
                  <c:pt idx="11">
                    <c:v>2040</c:v>
                  </c:pt>
                </c:lvl>
              </c:multiLvlStrCache>
            </c:multiLvlStrRef>
          </c:cat>
          <c:val>
            <c:numRef>
              <c:f>'40'!$G$4:$G$15</c:f>
              <c:numCache>
                <c:formatCode>General</c:formatCode>
                <c:ptCount val="12"/>
                <c:pt idx="0">
                  <c:v>27</c:v>
                </c:pt>
                <c:pt idx="1">
                  <c:v>31</c:v>
                </c:pt>
                <c:pt idx="2">
                  <c:v>35</c:v>
                </c:pt>
                <c:pt idx="3">
                  <c:v>39</c:v>
                </c:pt>
                <c:pt idx="4">
                  <c:v>45</c:v>
                </c:pt>
                <c:pt idx="5">
                  <c:v>50</c:v>
                </c:pt>
                <c:pt idx="6">
                  <c:v>41</c:v>
                </c:pt>
                <c:pt idx="7">
                  <c:v>48</c:v>
                </c:pt>
                <c:pt idx="8">
                  <c:v>55</c:v>
                </c:pt>
                <c:pt idx="9">
                  <c:v>130</c:v>
                </c:pt>
                <c:pt idx="10">
                  <c:v>134</c:v>
                </c:pt>
                <c:pt idx="11">
                  <c:v>171</c:v>
                </c:pt>
              </c:numCache>
            </c:numRef>
          </c:val>
          <c:extLst>
            <c:ext xmlns:c16="http://schemas.microsoft.com/office/drawing/2014/chart" uri="{C3380CC4-5D6E-409C-BE32-E72D297353CC}">
              <c16:uniqueId val="{00000001-8B10-41E2-AFA1-B39E78E40423}"/>
            </c:ext>
          </c:extLst>
        </c:ser>
        <c:ser>
          <c:idx val="2"/>
          <c:order val="2"/>
          <c:tx>
            <c:strRef>
              <c:f>'40'!$H$3</c:f>
              <c:strCache>
                <c:ptCount val="1"/>
                <c:pt idx="0">
                  <c:v>HHP</c:v>
                </c:pt>
              </c:strCache>
            </c:strRef>
          </c:tx>
          <c:spPr>
            <a:solidFill>
              <a:schemeClr val="accent3"/>
            </a:solidFill>
            <a:ln>
              <a:noFill/>
            </a:ln>
            <a:effectLst/>
          </c:spPr>
          <c:invertIfNegative val="0"/>
          <c:cat>
            <c:multiLvlStrRef>
              <c:f>'40'!$A$4:$E$15</c:f>
              <c:multiLvlStrCache>
                <c:ptCount val="12"/>
                <c:lvl>
                  <c:pt idx="6">
                    <c:v>06-02-35 12:00</c:v>
                  </c:pt>
                  <c:pt idx="7">
                    <c:v>06-02-35 12:00</c:v>
                  </c:pt>
                  <c:pt idx="8">
                    <c:v>06-02-35 12:00</c:v>
                  </c:pt>
                  <c:pt idx="9">
                    <c:v>04-02-40 13:00</c:v>
                  </c:pt>
                  <c:pt idx="10">
                    <c:v>04-02-40 12:00</c:v>
                  </c:pt>
                  <c:pt idx="11">
                    <c:v>04-02-40 13:00</c:v>
                  </c:pt>
                </c:lvl>
                <c:lvl>
                  <c:pt idx="0">
                    <c:v>Average</c:v>
                  </c:pt>
                  <c:pt idx="1">
                    <c:v>Average</c:v>
                  </c:pt>
                  <c:pt idx="2">
                    <c:v>Average</c:v>
                  </c:pt>
                  <c:pt idx="3">
                    <c:v>Average</c:v>
                  </c:pt>
                  <c:pt idx="4">
                    <c:v>Average</c:v>
                  </c:pt>
                  <c:pt idx="5">
                    <c:v>Average</c:v>
                  </c:pt>
                  <c:pt idx="6">
                    <c:v>Peak</c:v>
                  </c:pt>
                  <c:pt idx="7">
                    <c:v>Peak</c:v>
                  </c:pt>
                  <c:pt idx="8">
                    <c:v>Peak</c:v>
                  </c:pt>
                  <c:pt idx="9">
                    <c:v>Peak</c:v>
                  </c:pt>
                  <c:pt idx="10">
                    <c:v>Peak</c:v>
                  </c:pt>
                  <c:pt idx="11">
                    <c:v>Peak</c:v>
                  </c:pt>
                </c:lvl>
                <c:lvl>
                  <c:pt idx="0">
                    <c:v>WS037</c:v>
                  </c:pt>
                  <c:pt idx="1">
                    <c:v>WS037</c:v>
                  </c:pt>
                  <c:pt idx="2">
                    <c:v>WS037</c:v>
                  </c:pt>
                  <c:pt idx="3">
                    <c:v>WS065</c:v>
                  </c:pt>
                  <c:pt idx="4">
                    <c:v>WS065</c:v>
                  </c:pt>
                  <c:pt idx="5">
                    <c:v>WS065</c:v>
                  </c:pt>
                  <c:pt idx="6">
                    <c:v>WS037</c:v>
                  </c:pt>
                  <c:pt idx="7">
                    <c:v>WS037</c:v>
                  </c:pt>
                  <c:pt idx="8">
                    <c:v>WS037</c:v>
                  </c:pt>
                  <c:pt idx="9">
                    <c:v>WS065</c:v>
                  </c:pt>
                  <c:pt idx="10">
                    <c:v>WS065</c:v>
                  </c:pt>
                  <c:pt idx="11">
                    <c:v>WS065</c:v>
                  </c:pt>
                </c:lvl>
                <c:lvl>
                  <c:pt idx="0">
                    <c:v>LEV</c:v>
                  </c:pt>
                  <c:pt idx="1">
                    <c:v>NT+</c:v>
                  </c:pt>
                  <c:pt idx="2">
                    <c:v>HEV</c:v>
                  </c:pt>
                  <c:pt idx="3">
                    <c:v>LEV</c:v>
                  </c:pt>
                  <c:pt idx="4">
                    <c:v>NT+</c:v>
                  </c:pt>
                  <c:pt idx="5">
                    <c:v>HEV</c:v>
                  </c:pt>
                  <c:pt idx="6">
                    <c:v>LEV</c:v>
                  </c:pt>
                  <c:pt idx="7">
                    <c:v>NT+</c:v>
                  </c:pt>
                  <c:pt idx="8">
                    <c:v>HEV</c:v>
                  </c:pt>
                  <c:pt idx="9">
                    <c:v>LEV</c:v>
                  </c:pt>
                  <c:pt idx="10">
                    <c:v>NT+</c:v>
                  </c:pt>
                  <c:pt idx="11">
                    <c:v>HEV</c:v>
                  </c:pt>
                </c:lvl>
                <c:lvl>
                  <c:pt idx="0">
                    <c:v>2035</c:v>
                  </c:pt>
                  <c:pt idx="1">
                    <c:v>2035</c:v>
                  </c:pt>
                  <c:pt idx="2">
                    <c:v>2035</c:v>
                  </c:pt>
                  <c:pt idx="3">
                    <c:v>2040</c:v>
                  </c:pt>
                  <c:pt idx="4">
                    <c:v>2040</c:v>
                  </c:pt>
                  <c:pt idx="5">
                    <c:v>2040</c:v>
                  </c:pt>
                  <c:pt idx="6">
                    <c:v>2035</c:v>
                  </c:pt>
                  <c:pt idx="7">
                    <c:v>2035</c:v>
                  </c:pt>
                  <c:pt idx="8">
                    <c:v>2035</c:v>
                  </c:pt>
                  <c:pt idx="9">
                    <c:v>2040</c:v>
                  </c:pt>
                  <c:pt idx="10">
                    <c:v>2040</c:v>
                  </c:pt>
                  <c:pt idx="11">
                    <c:v>2040</c:v>
                  </c:pt>
                </c:lvl>
              </c:multiLvlStrCache>
            </c:multiLvlStrRef>
          </c:cat>
          <c:val>
            <c:numRef>
              <c:f>'40'!$H$4:$H$15</c:f>
              <c:numCache>
                <c:formatCode>General</c:formatCode>
                <c:ptCount val="12"/>
                <c:pt idx="0">
                  <c:v>3</c:v>
                </c:pt>
                <c:pt idx="1">
                  <c:v>3</c:v>
                </c:pt>
                <c:pt idx="2">
                  <c:v>3</c:v>
                </c:pt>
                <c:pt idx="3">
                  <c:v>4</c:v>
                </c:pt>
                <c:pt idx="4">
                  <c:v>4</c:v>
                </c:pt>
                <c:pt idx="5">
                  <c:v>4</c:v>
                </c:pt>
                <c:pt idx="6">
                  <c:v>11</c:v>
                </c:pt>
                <c:pt idx="7">
                  <c:v>10</c:v>
                </c:pt>
                <c:pt idx="8">
                  <c:v>10</c:v>
                </c:pt>
                <c:pt idx="9">
                  <c:v>19</c:v>
                </c:pt>
                <c:pt idx="10">
                  <c:v>20</c:v>
                </c:pt>
                <c:pt idx="11">
                  <c:v>17</c:v>
                </c:pt>
              </c:numCache>
            </c:numRef>
          </c:val>
          <c:extLst>
            <c:ext xmlns:c16="http://schemas.microsoft.com/office/drawing/2014/chart" uri="{C3380CC4-5D6E-409C-BE32-E72D297353CC}">
              <c16:uniqueId val="{00000002-8B10-41E2-AFA1-B39E78E40423}"/>
            </c:ext>
          </c:extLst>
        </c:ser>
        <c:ser>
          <c:idx val="3"/>
          <c:order val="3"/>
          <c:tx>
            <c:strRef>
              <c:f>'40'!$I$3</c:f>
              <c:strCache>
                <c:ptCount val="1"/>
                <c:pt idx="0">
                  <c:v>P2G</c:v>
                </c:pt>
              </c:strCache>
            </c:strRef>
          </c:tx>
          <c:spPr>
            <a:solidFill>
              <a:schemeClr val="accent4"/>
            </a:solidFill>
            <a:ln>
              <a:noFill/>
            </a:ln>
            <a:effectLst/>
          </c:spPr>
          <c:invertIfNegative val="0"/>
          <c:cat>
            <c:multiLvlStrRef>
              <c:f>'40'!$A$4:$E$15</c:f>
              <c:multiLvlStrCache>
                <c:ptCount val="12"/>
                <c:lvl>
                  <c:pt idx="6">
                    <c:v>06-02-35 12:00</c:v>
                  </c:pt>
                  <c:pt idx="7">
                    <c:v>06-02-35 12:00</c:v>
                  </c:pt>
                  <c:pt idx="8">
                    <c:v>06-02-35 12:00</c:v>
                  </c:pt>
                  <c:pt idx="9">
                    <c:v>04-02-40 13:00</c:v>
                  </c:pt>
                  <c:pt idx="10">
                    <c:v>04-02-40 12:00</c:v>
                  </c:pt>
                  <c:pt idx="11">
                    <c:v>04-02-40 13:00</c:v>
                  </c:pt>
                </c:lvl>
                <c:lvl>
                  <c:pt idx="0">
                    <c:v>Average</c:v>
                  </c:pt>
                  <c:pt idx="1">
                    <c:v>Average</c:v>
                  </c:pt>
                  <c:pt idx="2">
                    <c:v>Average</c:v>
                  </c:pt>
                  <c:pt idx="3">
                    <c:v>Average</c:v>
                  </c:pt>
                  <c:pt idx="4">
                    <c:v>Average</c:v>
                  </c:pt>
                  <c:pt idx="5">
                    <c:v>Average</c:v>
                  </c:pt>
                  <c:pt idx="6">
                    <c:v>Peak</c:v>
                  </c:pt>
                  <c:pt idx="7">
                    <c:v>Peak</c:v>
                  </c:pt>
                  <c:pt idx="8">
                    <c:v>Peak</c:v>
                  </c:pt>
                  <c:pt idx="9">
                    <c:v>Peak</c:v>
                  </c:pt>
                  <c:pt idx="10">
                    <c:v>Peak</c:v>
                  </c:pt>
                  <c:pt idx="11">
                    <c:v>Peak</c:v>
                  </c:pt>
                </c:lvl>
                <c:lvl>
                  <c:pt idx="0">
                    <c:v>WS037</c:v>
                  </c:pt>
                  <c:pt idx="1">
                    <c:v>WS037</c:v>
                  </c:pt>
                  <c:pt idx="2">
                    <c:v>WS037</c:v>
                  </c:pt>
                  <c:pt idx="3">
                    <c:v>WS065</c:v>
                  </c:pt>
                  <c:pt idx="4">
                    <c:v>WS065</c:v>
                  </c:pt>
                  <c:pt idx="5">
                    <c:v>WS065</c:v>
                  </c:pt>
                  <c:pt idx="6">
                    <c:v>WS037</c:v>
                  </c:pt>
                  <c:pt idx="7">
                    <c:v>WS037</c:v>
                  </c:pt>
                  <c:pt idx="8">
                    <c:v>WS037</c:v>
                  </c:pt>
                  <c:pt idx="9">
                    <c:v>WS065</c:v>
                  </c:pt>
                  <c:pt idx="10">
                    <c:v>WS065</c:v>
                  </c:pt>
                  <c:pt idx="11">
                    <c:v>WS065</c:v>
                  </c:pt>
                </c:lvl>
                <c:lvl>
                  <c:pt idx="0">
                    <c:v>LEV</c:v>
                  </c:pt>
                  <c:pt idx="1">
                    <c:v>NT+</c:v>
                  </c:pt>
                  <c:pt idx="2">
                    <c:v>HEV</c:v>
                  </c:pt>
                  <c:pt idx="3">
                    <c:v>LEV</c:v>
                  </c:pt>
                  <c:pt idx="4">
                    <c:v>NT+</c:v>
                  </c:pt>
                  <c:pt idx="5">
                    <c:v>HEV</c:v>
                  </c:pt>
                  <c:pt idx="6">
                    <c:v>LEV</c:v>
                  </c:pt>
                  <c:pt idx="7">
                    <c:v>NT+</c:v>
                  </c:pt>
                  <c:pt idx="8">
                    <c:v>HEV</c:v>
                  </c:pt>
                  <c:pt idx="9">
                    <c:v>LEV</c:v>
                  </c:pt>
                  <c:pt idx="10">
                    <c:v>NT+</c:v>
                  </c:pt>
                  <c:pt idx="11">
                    <c:v>HEV</c:v>
                  </c:pt>
                </c:lvl>
                <c:lvl>
                  <c:pt idx="0">
                    <c:v>2035</c:v>
                  </c:pt>
                  <c:pt idx="1">
                    <c:v>2035</c:v>
                  </c:pt>
                  <c:pt idx="2">
                    <c:v>2035</c:v>
                  </c:pt>
                  <c:pt idx="3">
                    <c:v>2040</c:v>
                  </c:pt>
                  <c:pt idx="4">
                    <c:v>2040</c:v>
                  </c:pt>
                  <c:pt idx="5">
                    <c:v>2040</c:v>
                  </c:pt>
                  <c:pt idx="6">
                    <c:v>2035</c:v>
                  </c:pt>
                  <c:pt idx="7">
                    <c:v>2035</c:v>
                  </c:pt>
                  <c:pt idx="8">
                    <c:v>2035</c:v>
                  </c:pt>
                  <c:pt idx="9">
                    <c:v>2040</c:v>
                  </c:pt>
                  <c:pt idx="10">
                    <c:v>2040</c:v>
                  </c:pt>
                  <c:pt idx="11">
                    <c:v>2040</c:v>
                  </c:pt>
                </c:lvl>
              </c:multiLvlStrCache>
            </c:multiLvlStrRef>
          </c:cat>
          <c:val>
            <c:numRef>
              <c:f>'40'!$I$4:$I$15</c:f>
              <c:numCache>
                <c:formatCode>General</c:formatCode>
                <c:ptCount val="12"/>
                <c:pt idx="0">
                  <c:v>74</c:v>
                </c:pt>
                <c:pt idx="1">
                  <c:v>63</c:v>
                </c:pt>
                <c:pt idx="2">
                  <c:v>52</c:v>
                </c:pt>
                <c:pt idx="3">
                  <c:v>111</c:v>
                </c:pt>
                <c:pt idx="4">
                  <c:v>100</c:v>
                </c:pt>
                <c:pt idx="5">
                  <c:v>89</c:v>
                </c:pt>
                <c:pt idx="6">
                  <c:v>97</c:v>
                </c:pt>
                <c:pt idx="7">
                  <c:v>84</c:v>
                </c:pt>
                <c:pt idx="8">
                  <c:v>83</c:v>
                </c:pt>
                <c:pt idx="9">
                  <c:v>140</c:v>
                </c:pt>
                <c:pt idx="10">
                  <c:v>133</c:v>
                </c:pt>
                <c:pt idx="11">
                  <c:v>117</c:v>
                </c:pt>
              </c:numCache>
            </c:numRef>
          </c:val>
          <c:extLst>
            <c:ext xmlns:c16="http://schemas.microsoft.com/office/drawing/2014/chart" uri="{C3380CC4-5D6E-409C-BE32-E72D297353CC}">
              <c16:uniqueId val="{00000004-8B10-41E2-AFA1-B39E78E40423}"/>
            </c:ext>
          </c:extLst>
        </c:ser>
        <c:ser>
          <c:idx val="4"/>
          <c:order val="4"/>
          <c:tx>
            <c:strRef>
              <c:f>'40'!$J$3</c:f>
              <c:strCache>
                <c:ptCount val="1"/>
                <c:pt idx="0">
                  <c:v>Pump Load</c:v>
                </c:pt>
              </c:strCache>
            </c:strRef>
          </c:tx>
          <c:spPr>
            <a:solidFill>
              <a:schemeClr val="accent5"/>
            </a:solidFill>
            <a:ln>
              <a:noFill/>
            </a:ln>
            <a:effectLst/>
          </c:spPr>
          <c:invertIfNegative val="0"/>
          <c:cat>
            <c:multiLvlStrRef>
              <c:f>'40'!$A$4:$E$15</c:f>
              <c:multiLvlStrCache>
                <c:ptCount val="12"/>
                <c:lvl>
                  <c:pt idx="6">
                    <c:v>06-02-35 12:00</c:v>
                  </c:pt>
                  <c:pt idx="7">
                    <c:v>06-02-35 12:00</c:v>
                  </c:pt>
                  <c:pt idx="8">
                    <c:v>06-02-35 12:00</c:v>
                  </c:pt>
                  <c:pt idx="9">
                    <c:v>04-02-40 13:00</c:v>
                  </c:pt>
                  <c:pt idx="10">
                    <c:v>04-02-40 12:00</c:v>
                  </c:pt>
                  <c:pt idx="11">
                    <c:v>04-02-40 13:00</c:v>
                  </c:pt>
                </c:lvl>
                <c:lvl>
                  <c:pt idx="0">
                    <c:v>Average</c:v>
                  </c:pt>
                  <c:pt idx="1">
                    <c:v>Average</c:v>
                  </c:pt>
                  <c:pt idx="2">
                    <c:v>Average</c:v>
                  </c:pt>
                  <c:pt idx="3">
                    <c:v>Average</c:v>
                  </c:pt>
                  <c:pt idx="4">
                    <c:v>Average</c:v>
                  </c:pt>
                  <c:pt idx="5">
                    <c:v>Average</c:v>
                  </c:pt>
                  <c:pt idx="6">
                    <c:v>Peak</c:v>
                  </c:pt>
                  <c:pt idx="7">
                    <c:v>Peak</c:v>
                  </c:pt>
                  <c:pt idx="8">
                    <c:v>Peak</c:v>
                  </c:pt>
                  <c:pt idx="9">
                    <c:v>Peak</c:v>
                  </c:pt>
                  <c:pt idx="10">
                    <c:v>Peak</c:v>
                  </c:pt>
                  <c:pt idx="11">
                    <c:v>Peak</c:v>
                  </c:pt>
                </c:lvl>
                <c:lvl>
                  <c:pt idx="0">
                    <c:v>WS037</c:v>
                  </c:pt>
                  <c:pt idx="1">
                    <c:v>WS037</c:v>
                  </c:pt>
                  <c:pt idx="2">
                    <c:v>WS037</c:v>
                  </c:pt>
                  <c:pt idx="3">
                    <c:v>WS065</c:v>
                  </c:pt>
                  <c:pt idx="4">
                    <c:v>WS065</c:v>
                  </c:pt>
                  <c:pt idx="5">
                    <c:v>WS065</c:v>
                  </c:pt>
                  <c:pt idx="6">
                    <c:v>WS037</c:v>
                  </c:pt>
                  <c:pt idx="7">
                    <c:v>WS037</c:v>
                  </c:pt>
                  <c:pt idx="8">
                    <c:v>WS037</c:v>
                  </c:pt>
                  <c:pt idx="9">
                    <c:v>WS065</c:v>
                  </c:pt>
                  <c:pt idx="10">
                    <c:v>WS065</c:v>
                  </c:pt>
                  <c:pt idx="11">
                    <c:v>WS065</c:v>
                  </c:pt>
                </c:lvl>
                <c:lvl>
                  <c:pt idx="0">
                    <c:v>LEV</c:v>
                  </c:pt>
                  <c:pt idx="1">
                    <c:v>NT+</c:v>
                  </c:pt>
                  <c:pt idx="2">
                    <c:v>HEV</c:v>
                  </c:pt>
                  <c:pt idx="3">
                    <c:v>LEV</c:v>
                  </c:pt>
                  <c:pt idx="4">
                    <c:v>NT+</c:v>
                  </c:pt>
                  <c:pt idx="5">
                    <c:v>HEV</c:v>
                  </c:pt>
                  <c:pt idx="6">
                    <c:v>LEV</c:v>
                  </c:pt>
                  <c:pt idx="7">
                    <c:v>NT+</c:v>
                  </c:pt>
                  <c:pt idx="8">
                    <c:v>HEV</c:v>
                  </c:pt>
                  <c:pt idx="9">
                    <c:v>LEV</c:v>
                  </c:pt>
                  <c:pt idx="10">
                    <c:v>NT+</c:v>
                  </c:pt>
                  <c:pt idx="11">
                    <c:v>HEV</c:v>
                  </c:pt>
                </c:lvl>
                <c:lvl>
                  <c:pt idx="0">
                    <c:v>2035</c:v>
                  </c:pt>
                  <c:pt idx="1">
                    <c:v>2035</c:v>
                  </c:pt>
                  <c:pt idx="2">
                    <c:v>2035</c:v>
                  </c:pt>
                  <c:pt idx="3">
                    <c:v>2040</c:v>
                  </c:pt>
                  <c:pt idx="4">
                    <c:v>2040</c:v>
                  </c:pt>
                  <c:pt idx="5">
                    <c:v>2040</c:v>
                  </c:pt>
                  <c:pt idx="6">
                    <c:v>2035</c:v>
                  </c:pt>
                  <c:pt idx="7">
                    <c:v>2035</c:v>
                  </c:pt>
                  <c:pt idx="8">
                    <c:v>2035</c:v>
                  </c:pt>
                  <c:pt idx="9">
                    <c:v>2040</c:v>
                  </c:pt>
                  <c:pt idx="10">
                    <c:v>2040</c:v>
                  </c:pt>
                  <c:pt idx="11">
                    <c:v>2040</c:v>
                  </c:pt>
                </c:lvl>
              </c:multiLvlStrCache>
            </c:multiLvlStrRef>
          </c:cat>
          <c:val>
            <c:numRef>
              <c:f>'40'!$J$4:$J$15</c:f>
              <c:numCache>
                <c:formatCode>General</c:formatCode>
                <c:ptCount val="12"/>
                <c:pt idx="0">
                  <c:v>17</c:v>
                </c:pt>
                <c:pt idx="1">
                  <c:v>17</c:v>
                </c:pt>
                <c:pt idx="2">
                  <c:v>14</c:v>
                </c:pt>
                <c:pt idx="3">
                  <c:v>22</c:v>
                </c:pt>
                <c:pt idx="4">
                  <c:v>21</c:v>
                </c:pt>
                <c:pt idx="5">
                  <c:v>20</c:v>
                </c:pt>
                <c:pt idx="6">
                  <c:v>47</c:v>
                </c:pt>
                <c:pt idx="7">
                  <c:v>44</c:v>
                </c:pt>
                <c:pt idx="8">
                  <c:v>34</c:v>
                </c:pt>
                <c:pt idx="9">
                  <c:v>58</c:v>
                </c:pt>
                <c:pt idx="10">
                  <c:v>57</c:v>
                </c:pt>
                <c:pt idx="11">
                  <c:v>48</c:v>
                </c:pt>
              </c:numCache>
            </c:numRef>
          </c:val>
          <c:extLst>
            <c:ext xmlns:c16="http://schemas.microsoft.com/office/drawing/2014/chart" uri="{C3380CC4-5D6E-409C-BE32-E72D297353CC}">
              <c16:uniqueId val="{00000005-8B10-41E2-AFA1-B39E78E40423}"/>
            </c:ext>
          </c:extLst>
        </c:ser>
        <c:ser>
          <c:idx val="5"/>
          <c:order val="5"/>
          <c:tx>
            <c:strRef>
              <c:f>'40'!$K$3</c:f>
              <c:strCache>
                <c:ptCount val="1"/>
                <c:pt idx="0">
                  <c:v>Battery Charging</c:v>
                </c:pt>
              </c:strCache>
            </c:strRef>
          </c:tx>
          <c:spPr>
            <a:solidFill>
              <a:schemeClr val="accent6"/>
            </a:solidFill>
            <a:ln>
              <a:noFill/>
            </a:ln>
            <a:effectLst/>
          </c:spPr>
          <c:invertIfNegative val="0"/>
          <c:cat>
            <c:multiLvlStrRef>
              <c:f>'40'!$A$4:$E$15</c:f>
              <c:multiLvlStrCache>
                <c:ptCount val="12"/>
                <c:lvl>
                  <c:pt idx="6">
                    <c:v>06-02-35 12:00</c:v>
                  </c:pt>
                  <c:pt idx="7">
                    <c:v>06-02-35 12:00</c:v>
                  </c:pt>
                  <c:pt idx="8">
                    <c:v>06-02-35 12:00</c:v>
                  </c:pt>
                  <c:pt idx="9">
                    <c:v>04-02-40 13:00</c:v>
                  </c:pt>
                  <c:pt idx="10">
                    <c:v>04-02-40 12:00</c:v>
                  </c:pt>
                  <c:pt idx="11">
                    <c:v>04-02-40 13:00</c:v>
                  </c:pt>
                </c:lvl>
                <c:lvl>
                  <c:pt idx="0">
                    <c:v>Average</c:v>
                  </c:pt>
                  <c:pt idx="1">
                    <c:v>Average</c:v>
                  </c:pt>
                  <c:pt idx="2">
                    <c:v>Average</c:v>
                  </c:pt>
                  <c:pt idx="3">
                    <c:v>Average</c:v>
                  </c:pt>
                  <c:pt idx="4">
                    <c:v>Average</c:v>
                  </c:pt>
                  <c:pt idx="5">
                    <c:v>Average</c:v>
                  </c:pt>
                  <c:pt idx="6">
                    <c:v>Peak</c:v>
                  </c:pt>
                  <c:pt idx="7">
                    <c:v>Peak</c:v>
                  </c:pt>
                  <c:pt idx="8">
                    <c:v>Peak</c:v>
                  </c:pt>
                  <c:pt idx="9">
                    <c:v>Peak</c:v>
                  </c:pt>
                  <c:pt idx="10">
                    <c:v>Peak</c:v>
                  </c:pt>
                  <c:pt idx="11">
                    <c:v>Peak</c:v>
                  </c:pt>
                </c:lvl>
                <c:lvl>
                  <c:pt idx="0">
                    <c:v>WS037</c:v>
                  </c:pt>
                  <c:pt idx="1">
                    <c:v>WS037</c:v>
                  </c:pt>
                  <c:pt idx="2">
                    <c:v>WS037</c:v>
                  </c:pt>
                  <c:pt idx="3">
                    <c:v>WS065</c:v>
                  </c:pt>
                  <c:pt idx="4">
                    <c:v>WS065</c:v>
                  </c:pt>
                  <c:pt idx="5">
                    <c:v>WS065</c:v>
                  </c:pt>
                  <c:pt idx="6">
                    <c:v>WS037</c:v>
                  </c:pt>
                  <c:pt idx="7">
                    <c:v>WS037</c:v>
                  </c:pt>
                  <c:pt idx="8">
                    <c:v>WS037</c:v>
                  </c:pt>
                  <c:pt idx="9">
                    <c:v>WS065</c:v>
                  </c:pt>
                  <c:pt idx="10">
                    <c:v>WS065</c:v>
                  </c:pt>
                  <c:pt idx="11">
                    <c:v>WS065</c:v>
                  </c:pt>
                </c:lvl>
                <c:lvl>
                  <c:pt idx="0">
                    <c:v>LEV</c:v>
                  </c:pt>
                  <c:pt idx="1">
                    <c:v>NT+</c:v>
                  </c:pt>
                  <c:pt idx="2">
                    <c:v>HEV</c:v>
                  </c:pt>
                  <c:pt idx="3">
                    <c:v>LEV</c:v>
                  </c:pt>
                  <c:pt idx="4">
                    <c:v>NT+</c:v>
                  </c:pt>
                  <c:pt idx="5">
                    <c:v>HEV</c:v>
                  </c:pt>
                  <c:pt idx="6">
                    <c:v>LEV</c:v>
                  </c:pt>
                  <c:pt idx="7">
                    <c:v>NT+</c:v>
                  </c:pt>
                  <c:pt idx="8">
                    <c:v>HEV</c:v>
                  </c:pt>
                  <c:pt idx="9">
                    <c:v>LEV</c:v>
                  </c:pt>
                  <c:pt idx="10">
                    <c:v>NT+</c:v>
                  </c:pt>
                  <c:pt idx="11">
                    <c:v>HEV</c:v>
                  </c:pt>
                </c:lvl>
                <c:lvl>
                  <c:pt idx="0">
                    <c:v>2035</c:v>
                  </c:pt>
                  <c:pt idx="1">
                    <c:v>2035</c:v>
                  </c:pt>
                  <c:pt idx="2">
                    <c:v>2035</c:v>
                  </c:pt>
                  <c:pt idx="3">
                    <c:v>2040</c:v>
                  </c:pt>
                  <c:pt idx="4">
                    <c:v>2040</c:v>
                  </c:pt>
                  <c:pt idx="5">
                    <c:v>2040</c:v>
                  </c:pt>
                  <c:pt idx="6">
                    <c:v>2035</c:v>
                  </c:pt>
                  <c:pt idx="7">
                    <c:v>2035</c:v>
                  </c:pt>
                  <c:pt idx="8">
                    <c:v>2035</c:v>
                  </c:pt>
                  <c:pt idx="9">
                    <c:v>2040</c:v>
                  </c:pt>
                  <c:pt idx="10">
                    <c:v>2040</c:v>
                  </c:pt>
                  <c:pt idx="11">
                    <c:v>2040</c:v>
                  </c:pt>
                </c:lvl>
              </c:multiLvlStrCache>
            </c:multiLvlStrRef>
          </c:cat>
          <c:val>
            <c:numRef>
              <c:f>'40'!$K$4:$K$15</c:f>
              <c:numCache>
                <c:formatCode>General</c:formatCode>
                <c:ptCount val="12"/>
                <c:pt idx="0">
                  <c:v>18</c:v>
                </c:pt>
                <c:pt idx="1">
                  <c:v>17</c:v>
                </c:pt>
                <c:pt idx="2">
                  <c:v>17</c:v>
                </c:pt>
                <c:pt idx="3">
                  <c:v>26</c:v>
                </c:pt>
                <c:pt idx="4">
                  <c:v>26</c:v>
                </c:pt>
                <c:pt idx="5">
                  <c:v>25</c:v>
                </c:pt>
                <c:pt idx="6">
                  <c:v>68</c:v>
                </c:pt>
                <c:pt idx="7">
                  <c:v>90</c:v>
                </c:pt>
                <c:pt idx="8">
                  <c:v>84</c:v>
                </c:pt>
                <c:pt idx="9">
                  <c:v>134</c:v>
                </c:pt>
                <c:pt idx="10">
                  <c:v>141</c:v>
                </c:pt>
                <c:pt idx="11">
                  <c:v>143</c:v>
                </c:pt>
              </c:numCache>
            </c:numRef>
          </c:val>
          <c:extLst>
            <c:ext xmlns:c16="http://schemas.microsoft.com/office/drawing/2014/chart" uri="{C3380CC4-5D6E-409C-BE32-E72D297353CC}">
              <c16:uniqueId val="{00000006-8B10-41E2-AFA1-B39E78E40423}"/>
            </c:ext>
          </c:extLst>
        </c:ser>
        <c:dLbls>
          <c:showLegendKey val="0"/>
          <c:showVal val="0"/>
          <c:showCatName val="0"/>
          <c:showSerName val="0"/>
          <c:showPercent val="0"/>
          <c:showBubbleSize val="0"/>
        </c:dLbls>
        <c:gapWidth val="150"/>
        <c:overlap val="100"/>
        <c:axId val="12796416"/>
        <c:axId val="12796896"/>
      </c:barChart>
      <c:catAx>
        <c:axId val="12796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796896"/>
        <c:crosses val="autoZero"/>
        <c:auto val="1"/>
        <c:lblAlgn val="ctr"/>
        <c:lblOffset val="100"/>
        <c:noMultiLvlLbl val="0"/>
      </c:catAx>
      <c:valAx>
        <c:axId val="127968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ES"/>
                  <a:t>GW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7964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a:t>Total hydrogen consumption, NT+, EU27</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'41'!$C$5</c:f>
              <c:strCache>
                <c:ptCount val="1"/>
                <c:pt idx="0">
                  <c:v>Final Energy Demand from ETM (excl. DH; HHPs)</c:v>
                </c:pt>
              </c:strCache>
            </c:strRef>
          </c:tx>
          <c:spPr>
            <a:solidFill>
              <a:schemeClr val="accent1"/>
            </a:solidFill>
            <a:ln>
              <a:noFill/>
            </a:ln>
            <a:effectLst/>
          </c:spPr>
          <c:invertIfNegative val="0"/>
          <c:cat>
            <c:numRef>
              <c:f>'41'!$D$4:$G$4</c:f>
              <c:numCache>
                <c:formatCode>General</c:formatCode>
                <c:ptCount val="4"/>
                <c:pt idx="0">
                  <c:v>2030</c:v>
                </c:pt>
                <c:pt idx="1">
                  <c:v>2035</c:v>
                </c:pt>
                <c:pt idx="2">
                  <c:v>2040</c:v>
                </c:pt>
                <c:pt idx="3">
                  <c:v>2050</c:v>
                </c:pt>
              </c:numCache>
            </c:numRef>
          </c:cat>
          <c:val>
            <c:numRef>
              <c:f>'41'!$D$5:$G$5</c:f>
              <c:numCache>
                <c:formatCode>General</c:formatCode>
                <c:ptCount val="4"/>
                <c:pt idx="0">
                  <c:v>208</c:v>
                </c:pt>
                <c:pt idx="1">
                  <c:v>452</c:v>
                </c:pt>
                <c:pt idx="2">
                  <c:v>706</c:v>
                </c:pt>
                <c:pt idx="3">
                  <c:v>1066</c:v>
                </c:pt>
              </c:numCache>
            </c:numRef>
          </c:val>
          <c:extLst>
            <c:ext xmlns:c16="http://schemas.microsoft.com/office/drawing/2014/chart" uri="{C3380CC4-5D6E-409C-BE32-E72D297353CC}">
              <c16:uniqueId val="{00000000-39B1-4D38-8C6F-054030441226}"/>
            </c:ext>
          </c:extLst>
        </c:ser>
        <c:ser>
          <c:idx val="1"/>
          <c:order val="1"/>
          <c:tx>
            <c:strRef>
              <c:f>'41'!$C$6</c:f>
              <c:strCache>
                <c:ptCount val="1"/>
                <c:pt idx="0">
                  <c:v>For Electricity generation</c:v>
                </c:pt>
              </c:strCache>
            </c:strRef>
          </c:tx>
          <c:spPr>
            <a:solidFill>
              <a:schemeClr val="accent2"/>
            </a:solidFill>
            <a:ln>
              <a:noFill/>
            </a:ln>
            <a:effectLst/>
          </c:spPr>
          <c:invertIfNegative val="0"/>
          <c:cat>
            <c:numRef>
              <c:f>'41'!$D$4:$G$4</c:f>
              <c:numCache>
                <c:formatCode>General</c:formatCode>
                <c:ptCount val="4"/>
                <c:pt idx="0">
                  <c:v>2030</c:v>
                </c:pt>
                <c:pt idx="1">
                  <c:v>2035</c:v>
                </c:pt>
                <c:pt idx="2">
                  <c:v>2040</c:v>
                </c:pt>
                <c:pt idx="3">
                  <c:v>2050</c:v>
                </c:pt>
              </c:numCache>
            </c:numRef>
          </c:cat>
          <c:val>
            <c:numRef>
              <c:f>'41'!$D$6:$G$6</c:f>
              <c:numCache>
                <c:formatCode>General</c:formatCode>
                <c:ptCount val="4"/>
                <c:pt idx="0">
                  <c:v>0.95</c:v>
                </c:pt>
                <c:pt idx="1">
                  <c:v>18.22</c:v>
                </c:pt>
                <c:pt idx="2">
                  <c:v>39.92</c:v>
                </c:pt>
                <c:pt idx="3">
                  <c:v>42.98</c:v>
                </c:pt>
              </c:numCache>
            </c:numRef>
          </c:val>
          <c:extLst>
            <c:ext xmlns:c16="http://schemas.microsoft.com/office/drawing/2014/chart" uri="{C3380CC4-5D6E-409C-BE32-E72D297353CC}">
              <c16:uniqueId val="{00000001-39B1-4D38-8C6F-054030441226}"/>
            </c:ext>
          </c:extLst>
        </c:ser>
        <c:ser>
          <c:idx val="2"/>
          <c:order val="2"/>
          <c:tx>
            <c:strRef>
              <c:f>'41'!$C$7</c:f>
              <c:strCache>
                <c:ptCount val="1"/>
                <c:pt idx="0">
                  <c:v>H2 Demand for P2L</c:v>
                </c:pt>
              </c:strCache>
            </c:strRef>
          </c:tx>
          <c:spPr>
            <a:solidFill>
              <a:schemeClr val="accent3"/>
            </a:solidFill>
            <a:ln>
              <a:noFill/>
            </a:ln>
            <a:effectLst/>
          </c:spPr>
          <c:invertIfNegative val="0"/>
          <c:cat>
            <c:numRef>
              <c:f>'41'!$D$4:$G$4</c:f>
              <c:numCache>
                <c:formatCode>General</c:formatCode>
                <c:ptCount val="4"/>
                <c:pt idx="0">
                  <c:v>2030</c:v>
                </c:pt>
                <c:pt idx="1">
                  <c:v>2035</c:v>
                </c:pt>
                <c:pt idx="2">
                  <c:v>2040</c:v>
                </c:pt>
                <c:pt idx="3">
                  <c:v>2050</c:v>
                </c:pt>
              </c:numCache>
            </c:numRef>
          </c:cat>
          <c:val>
            <c:numRef>
              <c:f>'41'!$D$7:$G$7</c:f>
              <c:numCache>
                <c:formatCode>General</c:formatCode>
                <c:ptCount val="4"/>
                <c:pt idx="0">
                  <c:v>44</c:v>
                </c:pt>
                <c:pt idx="1">
                  <c:v>123</c:v>
                </c:pt>
                <c:pt idx="2">
                  <c:v>188</c:v>
                </c:pt>
                <c:pt idx="3">
                  <c:v>412</c:v>
                </c:pt>
              </c:numCache>
            </c:numRef>
          </c:val>
          <c:extLst>
            <c:ext xmlns:c16="http://schemas.microsoft.com/office/drawing/2014/chart" uri="{C3380CC4-5D6E-409C-BE32-E72D297353CC}">
              <c16:uniqueId val="{00000002-39B1-4D38-8C6F-054030441226}"/>
            </c:ext>
          </c:extLst>
        </c:ser>
        <c:ser>
          <c:idx val="3"/>
          <c:order val="3"/>
          <c:tx>
            <c:strRef>
              <c:f>'41'!$C$8</c:f>
              <c:strCache>
                <c:ptCount val="1"/>
                <c:pt idx="0">
                  <c:v>H2 Demand for P2M</c:v>
                </c:pt>
              </c:strCache>
            </c:strRef>
          </c:tx>
          <c:spPr>
            <a:solidFill>
              <a:schemeClr val="accent4"/>
            </a:solidFill>
            <a:ln>
              <a:noFill/>
            </a:ln>
            <a:effectLst/>
          </c:spPr>
          <c:invertIfNegative val="0"/>
          <c:cat>
            <c:numRef>
              <c:f>'41'!$D$4:$G$4</c:f>
              <c:numCache>
                <c:formatCode>General</c:formatCode>
                <c:ptCount val="4"/>
                <c:pt idx="0">
                  <c:v>2030</c:v>
                </c:pt>
                <c:pt idx="1">
                  <c:v>2035</c:v>
                </c:pt>
                <c:pt idx="2">
                  <c:v>2040</c:v>
                </c:pt>
                <c:pt idx="3">
                  <c:v>2050</c:v>
                </c:pt>
              </c:numCache>
            </c:numRef>
          </c:cat>
          <c:val>
            <c:numRef>
              <c:f>'41'!$D$8:$G$8</c:f>
              <c:numCache>
                <c:formatCode>General</c:formatCode>
                <c:ptCount val="4"/>
                <c:pt idx="0">
                  <c:v>2</c:v>
                </c:pt>
                <c:pt idx="1">
                  <c:v>8</c:v>
                </c:pt>
                <c:pt idx="2">
                  <c:v>9</c:v>
                </c:pt>
                <c:pt idx="3">
                  <c:v>23</c:v>
                </c:pt>
              </c:numCache>
            </c:numRef>
          </c:val>
          <c:extLst>
            <c:ext xmlns:c16="http://schemas.microsoft.com/office/drawing/2014/chart" uri="{C3380CC4-5D6E-409C-BE32-E72D297353CC}">
              <c16:uniqueId val="{00000003-39B1-4D38-8C6F-054030441226}"/>
            </c:ext>
          </c:extLst>
        </c:ser>
        <c:ser>
          <c:idx val="4"/>
          <c:order val="4"/>
          <c:tx>
            <c:strRef>
              <c:f>'41'!$C$9</c:f>
              <c:strCache>
                <c:ptCount val="1"/>
                <c:pt idx="0">
                  <c:v>H2 for Ammonia production</c:v>
                </c:pt>
              </c:strCache>
            </c:strRef>
          </c:tx>
          <c:spPr>
            <a:solidFill>
              <a:schemeClr val="accent5"/>
            </a:solidFill>
            <a:ln>
              <a:noFill/>
            </a:ln>
            <a:effectLst/>
          </c:spPr>
          <c:invertIfNegative val="0"/>
          <c:cat>
            <c:numRef>
              <c:f>'41'!$D$4:$G$4</c:f>
              <c:numCache>
                <c:formatCode>General</c:formatCode>
                <c:ptCount val="4"/>
                <c:pt idx="0">
                  <c:v>2030</c:v>
                </c:pt>
                <c:pt idx="1">
                  <c:v>2035</c:v>
                </c:pt>
                <c:pt idx="2">
                  <c:v>2040</c:v>
                </c:pt>
                <c:pt idx="3">
                  <c:v>2050</c:v>
                </c:pt>
              </c:numCache>
            </c:numRef>
          </c:cat>
          <c:val>
            <c:numRef>
              <c:f>'41'!$D$9:$G$9</c:f>
              <c:numCache>
                <c:formatCode>General</c:formatCode>
                <c:ptCount val="4"/>
                <c:pt idx="0">
                  <c:v>1</c:v>
                </c:pt>
                <c:pt idx="1">
                  <c:v>16</c:v>
                </c:pt>
                <c:pt idx="2">
                  <c:v>26</c:v>
                </c:pt>
                <c:pt idx="3">
                  <c:v>72</c:v>
                </c:pt>
              </c:numCache>
            </c:numRef>
          </c:val>
          <c:extLst>
            <c:ext xmlns:c16="http://schemas.microsoft.com/office/drawing/2014/chart" uri="{C3380CC4-5D6E-409C-BE32-E72D297353CC}">
              <c16:uniqueId val="{00000004-39B1-4D38-8C6F-054030441226}"/>
            </c:ext>
          </c:extLst>
        </c:ser>
        <c:ser>
          <c:idx val="5"/>
          <c:order val="5"/>
          <c:tx>
            <c:strRef>
              <c:f>'41'!$C$10</c:f>
              <c:strCache>
                <c:ptCount val="1"/>
                <c:pt idx="0">
                  <c:v>For heat production (from DH incl. CHPs and HHPs)</c:v>
                </c:pt>
              </c:strCache>
            </c:strRef>
          </c:tx>
          <c:spPr>
            <a:solidFill>
              <a:schemeClr val="accent6"/>
            </a:solidFill>
            <a:ln>
              <a:noFill/>
            </a:ln>
            <a:effectLst/>
          </c:spPr>
          <c:invertIfNegative val="0"/>
          <c:cat>
            <c:numRef>
              <c:f>'41'!$D$4:$G$4</c:f>
              <c:numCache>
                <c:formatCode>General</c:formatCode>
                <c:ptCount val="4"/>
                <c:pt idx="0">
                  <c:v>2030</c:v>
                </c:pt>
                <c:pt idx="1">
                  <c:v>2035</c:v>
                </c:pt>
                <c:pt idx="2">
                  <c:v>2040</c:v>
                </c:pt>
                <c:pt idx="3">
                  <c:v>2050</c:v>
                </c:pt>
              </c:numCache>
            </c:numRef>
          </c:cat>
          <c:val>
            <c:numRef>
              <c:f>'41'!$D$10:$G$10</c:f>
              <c:numCache>
                <c:formatCode>General</c:formatCode>
                <c:ptCount val="4"/>
                <c:pt idx="0">
                  <c:v>5</c:v>
                </c:pt>
                <c:pt idx="1">
                  <c:v>16</c:v>
                </c:pt>
                <c:pt idx="2">
                  <c:v>45</c:v>
                </c:pt>
                <c:pt idx="3">
                  <c:v>44</c:v>
                </c:pt>
              </c:numCache>
            </c:numRef>
          </c:val>
          <c:extLst>
            <c:ext xmlns:c16="http://schemas.microsoft.com/office/drawing/2014/chart" uri="{C3380CC4-5D6E-409C-BE32-E72D297353CC}">
              <c16:uniqueId val="{00000005-39B1-4D38-8C6F-054030441226}"/>
            </c:ext>
          </c:extLst>
        </c:ser>
        <c:dLbls>
          <c:showLegendKey val="0"/>
          <c:showVal val="0"/>
          <c:showCatName val="0"/>
          <c:showSerName val="0"/>
          <c:showPercent val="0"/>
          <c:showBubbleSize val="0"/>
        </c:dLbls>
        <c:gapWidth val="150"/>
        <c:overlap val="100"/>
        <c:axId val="887443176"/>
        <c:axId val="887447136"/>
      </c:barChart>
      <c:catAx>
        <c:axId val="8874431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887447136"/>
        <c:crosses val="autoZero"/>
        <c:auto val="1"/>
        <c:lblAlgn val="ctr"/>
        <c:lblOffset val="100"/>
        <c:noMultiLvlLbl val="0"/>
      </c:catAx>
      <c:valAx>
        <c:axId val="88744713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TWh</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8874431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pPr>
      <a:endParaRPr lang="en-US"/>
    </a:p>
  </c:txPr>
  <c:printSettings>
    <c:headerFooter/>
    <c:pageMargins b="0.78740157499999996" l="0.7" r="0.7" t="0.78740157499999996"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Total hydrogen consumption, Low/High economic variant, EU27</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'42'!$C$10</c:f>
              <c:strCache>
                <c:ptCount val="1"/>
                <c:pt idx="0">
                  <c:v>Final Energy Demand from ETM (excl. DH; HHPs)</c:v>
                </c:pt>
              </c:strCache>
            </c:strRef>
          </c:tx>
          <c:spPr>
            <a:solidFill>
              <a:schemeClr val="accent1"/>
            </a:solidFill>
            <a:ln>
              <a:noFill/>
            </a:ln>
            <a:effectLst/>
          </c:spPr>
          <c:invertIfNegative val="0"/>
          <c:cat>
            <c:multiLvlStrRef>
              <c:f>'42'!$D$8:$I$9</c:f>
              <c:multiLvlStrCache>
                <c:ptCount val="6"/>
                <c:lvl>
                  <c:pt idx="0">
                    <c:v>LEV</c:v>
                  </c:pt>
                  <c:pt idx="1">
                    <c:v>NT+</c:v>
                  </c:pt>
                  <c:pt idx="2">
                    <c:v>HEV</c:v>
                  </c:pt>
                  <c:pt idx="3">
                    <c:v>LEV</c:v>
                  </c:pt>
                  <c:pt idx="4">
                    <c:v>NT+</c:v>
                  </c:pt>
                  <c:pt idx="5">
                    <c:v>HEV</c:v>
                  </c:pt>
                </c:lvl>
                <c:lvl>
                  <c:pt idx="0">
                    <c:v>2035</c:v>
                  </c:pt>
                  <c:pt idx="3">
                    <c:v>2040</c:v>
                  </c:pt>
                </c:lvl>
              </c:multiLvlStrCache>
            </c:multiLvlStrRef>
          </c:cat>
          <c:val>
            <c:numRef>
              <c:f>'42'!$D$10:$I$10</c:f>
              <c:numCache>
                <c:formatCode>General</c:formatCode>
                <c:ptCount val="6"/>
                <c:pt idx="0">
                  <c:v>412</c:v>
                </c:pt>
                <c:pt idx="1">
                  <c:v>452</c:v>
                </c:pt>
                <c:pt idx="2">
                  <c:v>484</c:v>
                </c:pt>
                <c:pt idx="3">
                  <c:v>636</c:v>
                </c:pt>
                <c:pt idx="4">
                  <c:v>706</c:v>
                </c:pt>
                <c:pt idx="5">
                  <c:v>772</c:v>
                </c:pt>
              </c:numCache>
            </c:numRef>
          </c:val>
          <c:extLst>
            <c:ext xmlns:c16="http://schemas.microsoft.com/office/drawing/2014/chart" uri="{C3380CC4-5D6E-409C-BE32-E72D297353CC}">
              <c16:uniqueId val="{00000000-A5C2-4A63-92DE-2C23814480E0}"/>
            </c:ext>
          </c:extLst>
        </c:ser>
        <c:ser>
          <c:idx val="1"/>
          <c:order val="1"/>
          <c:tx>
            <c:strRef>
              <c:f>'42'!$C$11</c:f>
              <c:strCache>
                <c:ptCount val="1"/>
                <c:pt idx="0">
                  <c:v>For Electricity generation</c:v>
                </c:pt>
              </c:strCache>
            </c:strRef>
          </c:tx>
          <c:spPr>
            <a:solidFill>
              <a:schemeClr val="accent2"/>
            </a:solidFill>
            <a:ln>
              <a:noFill/>
            </a:ln>
            <a:effectLst/>
          </c:spPr>
          <c:invertIfNegative val="0"/>
          <c:cat>
            <c:multiLvlStrRef>
              <c:f>'42'!$D$8:$I$9</c:f>
              <c:multiLvlStrCache>
                <c:ptCount val="6"/>
                <c:lvl>
                  <c:pt idx="0">
                    <c:v>LEV</c:v>
                  </c:pt>
                  <c:pt idx="1">
                    <c:v>NT+</c:v>
                  </c:pt>
                  <c:pt idx="2">
                    <c:v>HEV</c:v>
                  </c:pt>
                  <c:pt idx="3">
                    <c:v>LEV</c:v>
                  </c:pt>
                  <c:pt idx="4">
                    <c:v>NT+</c:v>
                  </c:pt>
                  <c:pt idx="5">
                    <c:v>HEV</c:v>
                  </c:pt>
                </c:lvl>
                <c:lvl>
                  <c:pt idx="0">
                    <c:v>2035</c:v>
                  </c:pt>
                  <c:pt idx="3">
                    <c:v>2040</c:v>
                  </c:pt>
                </c:lvl>
              </c:multiLvlStrCache>
            </c:multiLvlStrRef>
          </c:cat>
          <c:val>
            <c:numRef>
              <c:f>'42'!$D$11:$I$11</c:f>
              <c:numCache>
                <c:formatCode>General</c:formatCode>
                <c:ptCount val="6"/>
                <c:pt idx="0">
                  <c:v>34</c:v>
                </c:pt>
                <c:pt idx="1">
                  <c:v>18.22</c:v>
                </c:pt>
                <c:pt idx="2">
                  <c:v>8</c:v>
                </c:pt>
                <c:pt idx="3">
                  <c:v>81</c:v>
                </c:pt>
                <c:pt idx="4">
                  <c:v>39.92</c:v>
                </c:pt>
                <c:pt idx="5">
                  <c:v>42</c:v>
                </c:pt>
              </c:numCache>
            </c:numRef>
          </c:val>
          <c:extLst>
            <c:ext xmlns:c16="http://schemas.microsoft.com/office/drawing/2014/chart" uri="{C3380CC4-5D6E-409C-BE32-E72D297353CC}">
              <c16:uniqueId val="{00000001-A5C2-4A63-92DE-2C23814480E0}"/>
            </c:ext>
          </c:extLst>
        </c:ser>
        <c:ser>
          <c:idx val="2"/>
          <c:order val="2"/>
          <c:tx>
            <c:strRef>
              <c:f>'42'!$C$12</c:f>
              <c:strCache>
                <c:ptCount val="1"/>
                <c:pt idx="0">
                  <c:v>H2 Demand for P2L</c:v>
                </c:pt>
              </c:strCache>
            </c:strRef>
          </c:tx>
          <c:spPr>
            <a:solidFill>
              <a:schemeClr val="accent3"/>
            </a:solidFill>
            <a:ln>
              <a:noFill/>
            </a:ln>
            <a:effectLst/>
          </c:spPr>
          <c:invertIfNegative val="0"/>
          <c:cat>
            <c:multiLvlStrRef>
              <c:f>'42'!$D$8:$I$9</c:f>
              <c:multiLvlStrCache>
                <c:ptCount val="6"/>
                <c:lvl>
                  <c:pt idx="0">
                    <c:v>LEV</c:v>
                  </c:pt>
                  <c:pt idx="1">
                    <c:v>NT+</c:v>
                  </c:pt>
                  <c:pt idx="2">
                    <c:v>HEV</c:v>
                  </c:pt>
                  <c:pt idx="3">
                    <c:v>LEV</c:v>
                  </c:pt>
                  <c:pt idx="4">
                    <c:v>NT+</c:v>
                  </c:pt>
                  <c:pt idx="5">
                    <c:v>HEV</c:v>
                  </c:pt>
                </c:lvl>
                <c:lvl>
                  <c:pt idx="0">
                    <c:v>2035</c:v>
                  </c:pt>
                  <c:pt idx="3">
                    <c:v>2040</c:v>
                  </c:pt>
                </c:lvl>
              </c:multiLvlStrCache>
            </c:multiLvlStrRef>
          </c:cat>
          <c:val>
            <c:numRef>
              <c:f>'42'!$D$12:$I$12</c:f>
              <c:numCache>
                <c:formatCode>General</c:formatCode>
                <c:ptCount val="6"/>
                <c:pt idx="0">
                  <c:v>124</c:v>
                </c:pt>
                <c:pt idx="1">
                  <c:v>123</c:v>
                </c:pt>
                <c:pt idx="2">
                  <c:v>119</c:v>
                </c:pt>
                <c:pt idx="3">
                  <c:v>203</c:v>
                </c:pt>
                <c:pt idx="4">
                  <c:v>188</c:v>
                </c:pt>
                <c:pt idx="5">
                  <c:v>143</c:v>
                </c:pt>
              </c:numCache>
            </c:numRef>
          </c:val>
          <c:extLst>
            <c:ext xmlns:c16="http://schemas.microsoft.com/office/drawing/2014/chart" uri="{C3380CC4-5D6E-409C-BE32-E72D297353CC}">
              <c16:uniqueId val="{00000002-A5C2-4A63-92DE-2C23814480E0}"/>
            </c:ext>
          </c:extLst>
        </c:ser>
        <c:ser>
          <c:idx val="3"/>
          <c:order val="3"/>
          <c:tx>
            <c:strRef>
              <c:f>'42'!$C$13</c:f>
              <c:strCache>
                <c:ptCount val="1"/>
                <c:pt idx="0">
                  <c:v>H2 Demand for P2M</c:v>
                </c:pt>
              </c:strCache>
            </c:strRef>
          </c:tx>
          <c:spPr>
            <a:solidFill>
              <a:schemeClr val="accent4"/>
            </a:solidFill>
            <a:ln>
              <a:noFill/>
            </a:ln>
            <a:effectLst/>
          </c:spPr>
          <c:invertIfNegative val="0"/>
          <c:cat>
            <c:multiLvlStrRef>
              <c:f>'42'!$D$8:$I$9</c:f>
              <c:multiLvlStrCache>
                <c:ptCount val="6"/>
                <c:lvl>
                  <c:pt idx="0">
                    <c:v>LEV</c:v>
                  </c:pt>
                  <c:pt idx="1">
                    <c:v>NT+</c:v>
                  </c:pt>
                  <c:pt idx="2">
                    <c:v>HEV</c:v>
                  </c:pt>
                  <c:pt idx="3">
                    <c:v>LEV</c:v>
                  </c:pt>
                  <c:pt idx="4">
                    <c:v>NT+</c:v>
                  </c:pt>
                  <c:pt idx="5">
                    <c:v>HEV</c:v>
                  </c:pt>
                </c:lvl>
                <c:lvl>
                  <c:pt idx="0">
                    <c:v>2035</c:v>
                  </c:pt>
                  <c:pt idx="3">
                    <c:v>2040</c:v>
                  </c:pt>
                </c:lvl>
              </c:multiLvlStrCache>
            </c:multiLvlStrRef>
          </c:cat>
          <c:val>
            <c:numRef>
              <c:f>'42'!$D$13:$I$13</c:f>
              <c:numCache>
                <c:formatCode>General</c:formatCode>
                <c:ptCount val="6"/>
                <c:pt idx="0">
                  <c:v>8</c:v>
                </c:pt>
                <c:pt idx="1">
                  <c:v>8</c:v>
                </c:pt>
                <c:pt idx="2">
                  <c:v>6</c:v>
                </c:pt>
                <c:pt idx="3">
                  <c:v>12</c:v>
                </c:pt>
                <c:pt idx="4">
                  <c:v>9</c:v>
                </c:pt>
                <c:pt idx="5">
                  <c:v>5</c:v>
                </c:pt>
              </c:numCache>
            </c:numRef>
          </c:val>
          <c:extLst>
            <c:ext xmlns:c16="http://schemas.microsoft.com/office/drawing/2014/chart" uri="{C3380CC4-5D6E-409C-BE32-E72D297353CC}">
              <c16:uniqueId val="{00000003-A5C2-4A63-92DE-2C23814480E0}"/>
            </c:ext>
          </c:extLst>
        </c:ser>
        <c:ser>
          <c:idx val="4"/>
          <c:order val="4"/>
          <c:tx>
            <c:strRef>
              <c:f>'42'!$C$14</c:f>
              <c:strCache>
                <c:ptCount val="1"/>
                <c:pt idx="0">
                  <c:v>H2 for Ammonia production</c:v>
                </c:pt>
              </c:strCache>
            </c:strRef>
          </c:tx>
          <c:spPr>
            <a:solidFill>
              <a:schemeClr val="accent5"/>
            </a:solidFill>
            <a:ln>
              <a:noFill/>
            </a:ln>
            <a:effectLst/>
          </c:spPr>
          <c:invertIfNegative val="0"/>
          <c:cat>
            <c:multiLvlStrRef>
              <c:f>'42'!$D$8:$I$9</c:f>
              <c:multiLvlStrCache>
                <c:ptCount val="6"/>
                <c:lvl>
                  <c:pt idx="0">
                    <c:v>LEV</c:v>
                  </c:pt>
                  <c:pt idx="1">
                    <c:v>NT+</c:v>
                  </c:pt>
                  <c:pt idx="2">
                    <c:v>HEV</c:v>
                  </c:pt>
                  <c:pt idx="3">
                    <c:v>LEV</c:v>
                  </c:pt>
                  <c:pt idx="4">
                    <c:v>NT+</c:v>
                  </c:pt>
                  <c:pt idx="5">
                    <c:v>HEV</c:v>
                  </c:pt>
                </c:lvl>
                <c:lvl>
                  <c:pt idx="0">
                    <c:v>2035</c:v>
                  </c:pt>
                  <c:pt idx="3">
                    <c:v>2040</c:v>
                  </c:pt>
                </c:lvl>
              </c:multiLvlStrCache>
            </c:multiLvlStrRef>
          </c:cat>
          <c:val>
            <c:numRef>
              <c:f>'42'!$D$14:$I$14</c:f>
              <c:numCache>
                <c:formatCode>General</c:formatCode>
                <c:ptCount val="6"/>
                <c:pt idx="0">
                  <c:v>16</c:v>
                </c:pt>
                <c:pt idx="1">
                  <c:v>16</c:v>
                </c:pt>
                <c:pt idx="2">
                  <c:v>16</c:v>
                </c:pt>
                <c:pt idx="3">
                  <c:v>26</c:v>
                </c:pt>
                <c:pt idx="4">
                  <c:v>26</c:v>
                </c:pt>
                <c:pt idx="5">
                  <c:v>26</c:v>
                </c:pt>
              </c:numCache>
            </c:numRef>
          </c:val>
          <c:extLst>
            <c:ext xmlns:c16="http://schemas.microsoft.com/office/drawing/2014/chart" uri="{C3380CC4-5D6E-409C-BE32-E72D297353CC}">
              <c16:uniqueId val="{00000004-A5C2-4A63-92DE-2C23814480E0}"/>
            </c:ext>
          </c:extLst>
        </c:ser>
        <c:ser>
          <c:idx val="5"/>
          <c:order val="5"/>
          <c:tx>
            <c:strRef>
              <c:f>'42'!$C$15</c:f>
              <c:strCache>
                <c:ptCount val="1"/>
                <c:pt idx="0">
                  <c:v>For heat production (from DH incl. CHPs and HHPs)</c:v>
                </c:pt>
              </c:strCache>
            </c:strRef>
          </c:tx>
          <c:spPr>
            <a:solidFill>
              <a:schemeClr val="accent6"/>
            </a:solidFill>
            <a:ln>
              <a:noFill/>
            </a:ln>
            <a:effectLst/>
          </c:spPr>
          <c:invertIfNegative val="0"/>
          <c:cat>
            <c:multiLvlStrRef>
              <c:f>'42'!$D$8:$I$9</c:f>
              <c:multiLvlStrCache>
                <c:ptCount val="6"/>
                <c:lvl>
                  <c:pt idx="0">
                    <c:v>LEV</c:v>
                  </c:pt>
                  <c:pt idx="1">
                    <c:v>NT+</c:v>
                  </c:pt>
                  <c:pt idx="2">
                    <c:v>HEV</c:v>
                  </c:pt>
                  <c:pt idx="3">
                    <c:v>LEV</c:v>
                  </c:pt>
                  <c:pt idx="4">
                    <c:v>NT+</c:v>
                  </c:pt>
                  <c:pt idx="5">
                    <c:v>HEV</c:v>
                  </c:pt>
                </c:lvl>
                <c:lvl>
                  <c:pt idx="0">
                    <c:v>2035</c:v>
                  </c:pt>
                  <c:pt idx="3">
                    <c:v>2040</c:v>
                  </c:pt>
                </c:lvl>
              </c:multiLvlStrCache>
            </c:multiLvlStrRef>
          </c:cat>
          <c:val>
            <c:numRef>
              <c:f>'42'!$D$15:$I$15</c:f>
              <c:numCache>
                <c:formatCode>General</c:formatCode>
                <c:ptCount val="6"/>
                <c:pt idx="0">
                  <c:v>36</c:v>
                </c:pt>
                <c:pt idx="1">
                  <c:v>16</c:v>
                </c:pt>
                <c:pt idx="2">
                  <c:v>38</c:v>
                </c:pt>
                <c:pt idx="3">
                  <c:v>83</c:v>
                </c:pt>
                <c:pt idx="4">
                  <c:v>45</c:v>
                </c:pt>
                <c:pt idx="5">
                  <c:v>94</c:v>
                </c:pt>
              </c:numCache>
            </c:numRef>
          </c:val>
          <c:extLst>
            <c:ext xmlns:c16="http://schemas.microsoft.com/office/drawing/2014/chart" uri="{C3380CC4-5D6E-409C-BE32-E72D297353CC}">
              <c16:uniqueId val="{00000005-A5C2-4A63-92DE-2C23814480E0}"/>
            </c:ext>
          </c:extLst>
        </c:ser>
        <c:dLbls>
          <c:showLegendKey val="0"/>
          <c:showVal val="0"/>
          <c:showCatName val="0"/>
          <c:showSerName val="0"/>
          <c:showPercent val="0"/>
          <c:showBubbleSize val="0"/>
        </c:dLbls>
        <c:gapWidth val="150"/>
        <c:overlap val="100"/>
        <c:axId val="2104792583"/>
        <c:axId val="2104794631"/>
      </c:barChart>
      <c:catAx>
        <c:axId val="21047925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04794631"/>
        <c:crosses val="autoZero"/>
        <c:auto val="1"/>
        <c:lblAlgn val="ctr"/>
        <c:lblOffset val="100"/>
        <c:noMultiLvlLbl val="0"/>
      </c:catAx>
      <c:valAx>
        <c:axId val="210479463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TWh</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0479258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200" b="0" i="0" u="none" strike="noStrike" kern="1200" spc="0" baseline="0">
                <a:solidFill>
                  <a:schemeClr val="tx1">
                    <a:lumMod val="65000"/>
                    <a:lumOff val="35000"/>
                  </a:schemeClr>
                </a:solidFill>
                <a:latin typeface="+mn-lt"/>
                <a:ea typeface="+mn-ea"/>
                <a:cs typeface="+mn-cs"/>
              </a:defRPr>
            </a:pPr>
            <a:r>
              <a:rPr lang="en-GB"/>
              <a:t>H2 peak demand day and load composition on peak day (GWh/d)</a:t>
            </a:r>
          </a:p>
        </c:rich>
      </c:tx>
      <c:overlay val="0"/>
      <c:spPr>
        <a:noFill/>
        <a:ln>
          <a:noFill/>
        </a:ln>
        <a:effectLst/>
      </c:spPr>
      <c:txPr>
        <a:bodyPr rot="0" spcFirstLastPara="1" vertOverflow="ellipsis" vert="horz" wrap="square" anchor="ctr" anchorCtr="1"/>
        <a:lstStyle/>
        <a:p>
          <a:pPr algn="ctr" rtl="0">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'43'!$E$1</c:f>
              <c:strCache>
                <c:ptCount val="1"/>
                <c:pt idx="0">
                  <c:v>H2 native demand</c:v>
                </c:pt>
              </c:strCache>
            </c:strRef>
          </c:tx>
          <c:spPr>
            <a:solidFill>
              <a:schemeClr val="accent1"/>
            </a:solidFill>
            <a:ln>
              <a:noFill/>
            </a:ln>
            <a:effectLst/>
          </c:spPr>
          <c:invertIfNegative val="0"/>
          <c:cat>
            <c:multiLvlStrRef>
              <c:f>'43'!$A$2:$D$9</c:f>
              <c:multiLvlStrCache>
                <c:ptCount val="8"/>
                <c:lvl>
                  <c:pt idx="0">
                    <c:v>10-01-30</c:v>
                  </c:pt>
                  <c:pt idx="2">
                    <c:v>06-01-35</c:v>
                  </c:pt>
                  <c:pt idx="4">
                    <c:v>11-01-40</c:v>
                  </c:pt>
                  <c:pt idx="6">
                    <c:v>10-01-50</c:v>
                  </c:pt>
                </c:lvl>
                <c:lvl>
                  <c:pt idx="0">
                    <c:v>Peak</c:v>
                  </c:pt>
                  <c:pt idx="1">
                    <c:v>Average</c:v>
                  </c:pt>
                  <c:pt idx="2">
                    <c:v>Peak</c:v>
                  </c:pt>
                  <c:pt idx="3">
                    <c:v>Average</c:v>
                  </c:pt>
                  <c:pt idx="4">
                    <c:v>Peak</c:v>
                  </c:pt>
                  <c:pt idx="5">
                    <c:v>Average</c:v>
                  </c:pt>
                  <c:pt idx="6">
                    <c:v>Peak</c:v>
                  </c:pt>
                  <c:pt idx="7">
                    <c:v>Average</c:v>
                  </c:pt>
                </c:lvl>
                <c:lvl>
                  <c:pt idx="0">
                    <c:v>WS003</c:v>
                  </c:pt>
                  <c:pt idx="2">
                    <c:v>WS059</c:v>
                  </c:pt>
                  <c:pt idx="4">
                    <c:v>WS071</c:v>
                  </c:pt>
                  <c:pt idx="6">
                    <c:v>WS106</c:v>
                  </c:pt>
                </c:lvl>
                <c:lvl>
                  <c:pt idx="0">
                    <c:v>2030</c:v>
                  </c:pt>
                  <c:pt idx="2">
                    <c:v>2035</c:v>
                  </c:pt>
                  <c:pt idx="4">
                    <c:v>2040</c:v>
                  </c:pt>
                  <c:pt idx="6">
                    <c:v>2050</c:v>
                  </c:pt>
                </c:lvl>
              </c:multiLvlStrCache>
            </c:multiLvlStrRef>
          </c:cat>
          <c:val>
            <c:numRef>
              <c:f>'43'!$E$2:$E$9</c:f>
              <c:numCache>
                <c:formatCode>0</c:formatCode>
                <c:ptCount val="8"/>
                <c:pt idx="0">
                  <c:v>631.0522644997601</c:v>
                </c:pt>
                <c:pt idx="1">
                  <c:v>581.4922175422721</c:v>
                </c:pt>
                <c:pt idx="2">
                  <c:v>1460.9499536727601</c:v>
                </c:pt>
                <c:pt idx="3">
                  <c:v>1292.622126709877</c:v>
                </c:pt>
                <c:pt idx="4">
                  <c:v>2642.95441195998</c:v>
                </c:pt>
                <c:pt idx="5">
                  <c:v>2117.2950410440239</c:v>
                </c:pt>
                <c:pt idx="6">
                  <c:v>3740.0141458628</c:v>
                </c:pt>
                <c:pt idx="7">
                  <c:v>3215.0620495161902</c:v>
                </c:pt>
              </c:numCache>
            </c:numRef>
          </c:val>
          <c:extLst>
            <c:ext xmlns:c16="http://schemas.microsoft.com/office/drawing/2014/chart" uri="{C3380CC4-5D6E-409C-BE32-E72D297353CC}">
              <c16:uniqueId val="{00000000-3FF5-43CB-A535-8C88332965A5}"/>
            </c:ext>
          </c:extLst>
        </c:ser>
        <c:ser>
          <c:idx val="1"/>
          <c:order val="1"/>
          <c:tx>
            <c:strRef>
              <c:f>'43'!$F$1</c:f>
              <c:strCache>
                <c:ptCount val="1"/>
                <c:pt idx="0">
                  <c:v>H2 for HHP boilers</c:v>
                </c:pt>
              </c:strCache>
            </c:strRef>
          </c:tx>
          <c:spPr>
            <a:solidFill>
              <a:schemeClr val="accent2"/>
            </a:solidFill>
            <a:ln>
              <a:noFill/>
            </a:ln>
            <a:effectLst/>
          </c:spPr>
          <c:invertIfNegative val="0"/>
          <c:cat>
            <c:multiLvlStrRef>
              <c:f>'43'!$A$2:$D$9</c:f>
              <c:multiLvlStrCache>
                <c:ptCount val="8"/>
                <c:lvl>
                  <c:pt idx="0">
                    <c:v>10-01-30</c:v>
                  </c:pt>
                  <c:pt idx="2">
                    <c:v>06-01-35</c:v>
                  </c:pt>
                  <c:pt idx="4">
                    <c:v>11-01-40</c:v>
                  </c:pt>
                  <c:pt idx="6">
                    <c:v>10-01-50</c:v>
                  </c:pt>
                </c:lvl>
                <c:lvl>
                  <c:pt idx="0">
                    <c:v>Peak</c:v>
                  </c:pt>
                  <c:pt idx="1">
                    <c:v>Average</c:v>
                  </c:pt>
                  <c:pt idx="2">
                    <c:v>Peak</c:v>
                  </c:pt>
                  <c:pt idx="3">
                    <c:v>Average</c:v>
                  </c:pt>
                  <c:pt idx="4">
                    <c:v>Peak</c:v>
                  </c:pt>
                  <c:pt idx="5">
                    <c:v>Average</c:v>
                  </c:pt>
                  <c:pt idx="6">
                    <c:v>Peak</c:v>
                  </c:pt>
                  <c:pt idx="7">
                    <c:v>Average</c:v>
                  </c:pt>
                </c:lvl>
                <c:lvl>
                  <c:pt idx="0">
                    <c:v>WS003</c:v>
                  </c:pt>
                  <c:pt idx="2">
                    <c:v>WS059</c:v>
                  </c:pt>
                  <c:pt idx="4">
                    <c:v>WS071</c:v>
                  </c:pt>
                  <c:pt idx="6">
                    <c:v>WS106</c:v>
                  </c:pt>
                </c:lvl>
                <c:lvl>
                  <c:pt idx="0">
                    <c:v>2030</c:v>
                  </c:pt>
                  <c:pt idx="2">
                    <c:v>2035</c:v>
                  </c:pt>
                  <c:pt idx="4">
                    <c:v>2040</c:v>
                  </c:pt>
                  <c:pt idx="6">
                    <c:v>2050</c:v>
                  </c:pt>
                </c:lvl>
              </c:multiLvlStrCache>
            </c:multiLvlStrRef>
          </c:cat>
          <c:val>
            <c:numRef>
              <c:f>'43'!$F$2:$F$9</c:f>
              <c:numCache>
                <c:formatCode>0</c:formatCode>
                <c:ptCount val="8"/>
                <c:pt idx="0">
                  <c:v>21.312075372340001</c:v>
                </c:pt>
                <c:pt idx="1">
                  <c:v>5.5517809182696709</c:v>
                </c:pt>
                <c:pt idx="2">
                  <c:v>15.32772890939</c:v>
                </c:pt>
                <c:pt idx="3">
                  <c:v>3.7414866858839191</c:v>
                </c:pt>
                <c:pt idx="4">
                  <c:v>8.6211370884700003</c:v>
                </c:pt>
                <c:pt idx="5">
                  <c:v>3.8957707175038632</c:v>
                </c:pt>
                <c:pt idx="6">
                  <c:v>32.062618433579999</c:v>
                </c:pt>
                <c:pt idx="7">
                  <c:v>5.1869111269313146</c:v>
                </c:pt>
              </c:numCache>
            </c:numRef>
          </c:val>
          <c:extLst>
            <c:ext xmlns:c16="http://schemas.microsoft.com/office/drawing/2014/chart" uri="{C3380CC4-5D6E-409C-BE32-E72D297353CC}">
              <c16:uniqueId val="{00000001-3FF5-43CB-A535-8C88332965A5}"/>
            </c:ext>
          </c:extLst>
        </c:ser>
        <c:dLbls>
          <c:showLegendKey val="0"/>
          <c:showVal val="0"/>
          <c:showCatName val="0"/>
          <c:showSerName val="0"/>
          <c:showPercent val="0"/>
          <c:showBubbleSize val="0"/>
        </c:dLbls>
        <c:gapWidth val="150"/>
        <c:overlap val="100"/>
        <c:axId val="562740607"/>
        <c:axId val="95470575"/>
      </c:barChart>
      <c:catAx>
        <c:axId val="5627406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95470575"/>
        <c:crosses val="autoZero"/>
        <c:auto val="1"/>
        <c:lblAlgn val="ctr"/>
        <c:lblOffset val="100"/>
        <c:noMultiLvlLbl val="0"/>
      </c:catAx>
      <c:valAx>
        <c:axId val="9547057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56274060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pPr>
      <a:endParaRPr lang="en-US"/>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GB"/>
              <a:t>H2 peak demand day and load composition on peak day (GWh/d)</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'44'!$E$1</c:f>
              <c:strCache>
                <c:ptCount val="1"/>
                <c:pt idx="0">
                  <c:v>Native demand</c:v>
                </c:pt>
              </c:strCache>
            </c:strRef>
          </c:tx>
          <c:spPr>
            <a:solidFill>
              <a:schemeClr val="accent1"/>
            </a:solidFill>
            <a:ln>
              <a:noFill/>
            </a:ln>
            <a:effectLst/>
          </c:spPr>
          <c:invertIfNegative val="0"/>
          <c:cat>
            <c:multiLvlStrRef>
              <c:f>'44'!$A$2:$D$9</c:f>
              <c:multiLvlStrCache>
                <c:ptCount val="8"/>
                <c:lvl>
                  <c:pt idx="0">
                    <c:v>26-05-30</c:v>
                  </c:pt>
                  <c:pt idx="2">
                    <c:v>04-01-35</c:v>
                  </c:pt>
                  <c:pt idx="4">
                    <c:v>24-01-40</c:v>
                  </c:pt>
                  <c:pt idx="6">
                    <c:v>29-12-50</c:v>
                  </c:pt>
                </c:lvl>
                <c:lvl>
                  <c:pt idx="0">
                    <c:v>Peak</c:v>
                  </c:pt>
                  <c:pt idx="1">
                    <c:v>Average</c:v>
                  </c:pt>
                  <c:pt idx="2">
                    <c:v>Peak</c:v>
                  </c:pt>
                  <c:pt idx="3">
                    <c:v>Average</c:v>
                  </c:pt>
                  <c:pt idx="4">
                    <c:v>Peak</c:v>
                  </c:pt>
                  <c:pt idx="5">
                    <c:v>Average</c:v>
                  </c:pt>
                  <c:pt idx="6">
                    <c:v>Peak</c:v>
                  </c:pt>
                  <c:pt idx="7">
                    <c:v>Average</c:v>
                  </c:pt>
                </c:lvl>
                <c:lvl>
                  <c:pt idx="0">
                    <c:v>WS021</c:v>
                  </c:pt>
                  <c:pt idx="2">
                    <c:v>WS032</c:v>
                  </c:pt>
                  <c:pt idx="4">
                    <c:v>WS065</c:v>
                  </c:pt>
                  <c:pt idx="6">
                    <c:v>WS106</c:v>
                  </c:pt>
                </c:lvl>
                <c:lvl>
                  <c:pt idx="0">
                    <c:v>2030</c:v>
                  </c:pt>
                  <c:pt idx="2">
                    <c:v>2035</c:v>
                  </c:pt>
                  <c:pt idx="4">
                    <c:v>2040</c:v>
                  </c:pt>
                  <c:pt idx="6">
                    <c:v>2050</c:v>
                  </c:pt>
                </c:lvl>
              </c:multiLvlStrCache>
            </c:multiLvlStrRef>
          </c:cat>
          <c:val>
            <c:numRef>
              <c:f>'44'!$E$2:$E$9</c:f>
              <c:numCache>
                <c:formatCode>0</c:formatCode>
                <c:ptCount val="8"/>
                <c:pt idx="0">
                  <c:v>577.16155446101004</c:v>
                </c:pt>
                <c:pt idx="1">
                  <c:v>578.91740227616651</c:v>
                </c:pt>
                <c:pt idx="2">
                  <c:v>1408.2060777831</c:v>
                </c:pt>
                <c:pt idx="3">
                  <c:v>1293.1588135167699</c:v>
                </c:pt>
                <c:pt idx="4">
                  <c:v>2300.8941769346402</c:v>
                </c:pt>
                <c:pt idx="5">
                  <c:v>2046.74293804939</c:v>
                </c:pt>
                <c:pt idx="6">
                  <c:v>3408.071929979501</c:v>
                </c:pt>
                <c:pt idx="7">
                  <c:v>3215.0620495161902</c:v>
                </c:pt>
              </c:numCache>
            </c:numRef>
          </c:val>
          <c:extLst>
            <c:ext xmlns:c16="http://schemas.microsoft.com/office/drawing/2014/chart" uri="{C3380CC4-5D6E-409C-BE32-E72D297353CC}">
              <c16:uniqueId val="{00000000-AF0D-4CF7-937E-06277281934D}"/>
            </c:ext>
          </c:extLst>
        </c:ser>
        <c:ser>
          <c:idx val="1"/>
          <c:order val="1"/>
          <c:tx>
            <c:strRef>
              <c:f>'44'!$F$1</c:f>
              <c:strCache>
                <c:ptCount val="1"/>
                <c:pt idx="0">
                  <c:v>HHP boilers</c:v>
                </c:pt>
              </c:strCache>
            </c:strRef>
          </c:tx>
          <c:spPr>
            <a:solidFill>
              <a:schemeClr val="accent2"/>
            </a:solidFill>
            <a:ln>
              <a:noFill/>
            </a:ln>
            <a:effectLst/>
          </c:spPr>
          <c:invertIfNegative val="0"/>
          <c:cat>
            <c:multiLvlStrRef>
              <c:f>'44'!$A$2:$D$9</c:f>
              <c:multiLvlStrCache>
                <c:ptCount val="8"/>
                <c:lvl>
                  <c:pt idx="0">
                    <c:v>26-05-30</c:v>
                  </c:pt>
                  <c:pt idx="2">
                    <c:v>04-01-35</c:v>
                  </c:pt>
                  <c:pt idx="4">
                    <c:v>24-01-40</c:v>
                  </c:pt>
                  <c:pt idx="6">
                    <c:v>29-12-50</c:v>
                  </c:pt>
                </c:lvl>
                <c:lvl>
                  <c:pt idx="0">
                    <c:v>Peak</c:v>
                  </c:pt>
                  <c:pt idx="1">
                    <c:v>Average</c:v>
                  </c:pt>
                  <c:pt idx="2">
                    <c:v>Peak</c:v>
                  </c:pt>
                  <c:pt idx="3">
                    <c:v>Average</c:v>
                  </c:pt>
                  <c:pt idx="4">
                    <c:v>Peak</c:v>
                  </c:pt>
                  <c:pt idx="5">
                    <c:v>Average</c:v>
                  </c:pt>
                  <c:pt idx="6">
                    <c:v>Peak</c:v>
                  </c:pt>
                  <c:pt idx="7">
                    <c:v>Average</c:v>
                  </c:pt>
                </c:lvl>
                <c:lvl>
                  <c:pt idx="0">
                    <c:v>WS021</c:v>
                  </c:pt>
                  <c:pt idx="2">
                    <c:v>WS032</c:v>
                  </c:pt>
                  <c:pt idx="4">
                    <c:v>WS065</c:v>
                  </c:pt>
                  <c:pt idx="6">
                    <c:v>WS106</c:v>
                  </c:pt>
                </c:lvl>
                <c:lvl>
                  <c:pt idx="0">
                    <c:v>2030</c:v>
                  </c:pt>
                  <c:pt idx="2">
                    <c:v>2035</c:v>
                  </c:pt>
                  <c:pt idx="4">
                    <c:v>2040</c:v>
                  </c:pt>
                  <c:pt idx="6">
                    <c:v>2050</c:v>
                  </c:pt>
                </c:lvl>
              </c:multiLvlStrCache>
            </c:multiLvlStrRef>
          </c:cat>
          <c:val>
            <c:numRef>
              <c:f>'44'!$F$2:$F$9</c:f>
              <c:numCache>
                <c:formatCode>0</c:formatCode>
                <c:ptCount val="8"/>
                <c:pt idx="0">
                  <c:v>0.63404320987000007</c:v>
                </c:pt>
                <c:pt idx="1">
                  <c:v>4.7063258693279728</c:v>
                </c:pt>
                <c:pt idx="2">
                  <c:v>12.17855889919</c:v>
                </c:pt>
                <c:pt idx="3">
                  <c:v>3.5291867192999988</c:v>
                </c:pt>
                <c:pt idx="4">
                  <c:v>15.90867052466</c:v>
                </c:pt>
                <c:pt idx="5">
                  <c:v>5.4104495171592326</c:v>
                </c:pt>
                <c:pt idx="6">
                  <c:v>11.43961754113</c:v>
                </c:pt>
                <c:pt idx="7">
                  <c:v>5.1869111269313146</c:v>
                </c:pt>
              </c:numCache>
            </c:numRef>
          </c:val>
          <c:extLst>
            <c:ext xmlns:c16="http://schemas.microsoft.com/office/drawing/2014/chart" uri="{C3380CC4-5D6E-409C-BE32-E72D297353CC}">
              <c16:uniqueId val="{00000001-AF0D-4CF7-937E-06277281934D}"/>
            </c:ext>
          </c:extLst>
        </c:ser>
        <c:ser>
          <c:idx val="2"/>
          <c:order val="2"/>
          <c:tx>
            <c:strRef>
              <c:f>'44'!$G$1</c:f>
              <c:strCache>
                <c:ptCount val="1"/>
                <c:pt idx="0">
                  <c:v>Power generation</c:v>
                </c:pt>
              </c:strCache>
            </c:strRef>
          </c:tx>
          <c:spPr>
            <a:solidFill>
              <a:schemeClr val="accent3"/>
            </a:solidFill>
            <a:ln>
              <a:noFill/>
            </a:ln>
            <a:effectLst/>
          </c:spPr>
          <c:invertIfNegative val="0"/>
          <c:cat>
            <c:multiLvlStrRef>
              <c:f>'44'!$A$2:$D$9</c:f>
              <c:multiLvlStrCache>
                <c:ptCount val="8"/>
                <c:lvl>
                  <c:pt idx="0">
                    <c:v>26-05-30</c:v>
                  </c:pt>
                  <c:pt idx="2">
                    <c:v>04-01-35</c:v>
                  </c:pt>
                  <c:pt idx="4">
                    <c:v>24-01-40</c:v>
                  </c:pt>
                  <c:pt idx="6">
                    <c:v>29-12-50</c:v>
                  </c:pt>
                </c:lvl>
                <c:lvl>
                  <c:pt idx="0">
                    <c:v>Peak</c:v>
                  </c:pt>
                  <c:pt idx="1">
                    <c:v>Average</c:v>
                  </c:pt>
                  <c:pt idx="2">
                    <c:v>Peak</c:v>
                  </c:pt>
                  <c:pt idx="3">
                    <c:v>Average</c:v>
                  </c:pt>
                  <c:pt idx="4">
                    <c:v>Peak</c:v>
                  </c:pt>
                  <c:pt idx="5">
                    <c:v>Average</c:v>
                  </c:pt>
                  <c:pt idx="6">
                    <c:v>Peak</c:v>
                  </c:pt>
                  <c:pt idx="7">
                    <c:v>Average</c:v>
                  </c:pt>
                </c:lvl>
                <c:lvl>
                  <c:pt idx="0">
                    <c:v>WS021</c:v>
                  </c:pt>
                  <c:pt idx="2">
                    <c:v>WS032</c:v>
                  </c:pt>
                  <c:pt idx="4">
                    <c:v>WS065</c:v>
                  </c:pt>
                  <c:pt idx="6">
                    <c:v>WS106</c:v>
                  </c:pt>
                </c:lvl>
                <c:lvl>
                  <c:pt idx="0">
                    <c:v>2030</c:v>
                  </c:pt>
                  <c:pt idx="2">
                    <c:v>2035</c:v>
                  </c:pt>
                  <c:pt idx="4">
                    <c:v>2040</c:v>
                  </c:pt>
                  <c:pt idx="6">
                    <c:v>2050</c:v>
                  </c:pt>
                </c:lvl>
              </c:multiLvlStrCache>
            </c:multiLvlStrRef>
          </c:cat>
          <c:val>
            <c:numRef>
              <c:f>'44'!$G$2:$G$9</c:f>
              <c:numCache>
                <c:formatCode>0</c:formatCode>
                <c:ptCount val="8"/>
                <c:pt idx="0">
                  <c:v>0.27328413768999998</c:v>
                </c:pt>
                <c:pt idx="1">
                  <c:v>3.7388118337412601</c:v>
                </c:pt>
                <c:pt idx="2">
                  <c:v>679.605278333</c:v>
                </c:pt>
                <c:pt idx="3">
                  <c:v>70.870991612950192</c:v>
                </c:pt>
                <c:pt idx="4">
                  <c:v>1879.73528945978</c:v>
                </c:pt>
                <c:pt idx="5">
                  <c:v>166.48466184234471</c:v>
                </c:pt>
                <c:pt idx="6">
                  <c:v>20.177247942329998</c:v>
                </c:pt>
                <c:pt idx="7">
                  <c:v>148.265356044302</c:v>
                </c:pt>
              </c:numCache>
            </c:numRef>
          </c:val>
          <c:extLst>
            <c:ext xmlns:c16="http://schemas.microsoft.com/office/drawing/2014/chart" uri="{C3380CC4-5D6E-409C-BE32-E72D297353CC}">
              <c16:uniqueId val="{00000002-AF0D-4CF7-937E-06277281934D}"/>
            </c:ext>
          </c:extLst>
        </c:ser>
        <c:ser>
          <c:idx val="3"/>
          <c:order val="3"/>
          <c:tx>
            <c:strRef>
              <c:f>'44'!$H$1</c:f>
              <c:strCache>
                <c:ptCount val="1"/>
                <c:pt idx="0">
                  <c:v>SNG</c:v>
                </c:pt>
              </c:strCache>
            </c:strRef>
          </c:tx>
          <c:spPr>
            <a:solidFill>
              <a:schemeClr val="accent4"/>
            </a:solidFill>
            <a:ln>
              <a:noFill/>
            </a:ln>
            <a:effectLst/>
          </c:spPr>
          <c:invertIfNegative val="0"/>
          <c:cat>
            <c:multiLvlStrRef>
              <c:f>'44'!$A$2:$D$9</c:f>
              <c:multiLvlStrCache>
                <c:ptCount val="8"/>
                <c:lvl>
                  <c:pt idx="0">
                    <c:v>26-05-30</c:v>
                  </c:pt>
                  <c:pt idx="2">
                    <c:v>04-01-35</c:v>
                  </c:pt>
                  <c:pt idx="4">
                    <c:v>24-01-40</c:v>
                  </c:pt>
                  <c:pt idx="6">
                    <c:v>29-12-50</c:v>
                  </c:pt>
                </c:lvl>
                <c:lvl>
                  <c:pt idx="0">
                    <c:v>Peak</c:v>
                  </c:pt>
                  <c:pt idx="1">
                    <c:v>Average</c:v>
                  </c:pt>
                  <c:pt idx="2">
                    <c:v>Peak</c:v>
                  </c:pt>
                  <c:pt idx="3">
                    <c:v>Average</c:v>
                  </c:pt>
                  <c:pt idx="4">
                    <c:v>Peak</c:v>
                  </c:pt>
                  <c:pt idx="5">
                    <c:v>Average</c:v>
                  </c:pt>
                  <c:pt idx="6">
                    <c:v>Peak</c:v>
                  </c:pt>
                  <c:pt idx="7">
                    <c:v>Average</c:v>
                  </c:pt>
                </c:lvl>
                <c:lvl>
                  <c:pt idx="0">
                    <c:v>WS021</c:v>
                  </c:pt>
                  <c:pt idx="2">
                    <c:v>WS032</c:v>
                  </c:pt>
                  <c:pt idx="4">
                    <c:v>WS065</c:v>
                  </c:pt>
                  <c:pt idx="6">
                    <c:v>WS106</c:v>
                  </c:pt>
                </c:lvl>
                <c:lvl>
                  <c:pt idx="0">
                    <c:v>2030</c:v>
                  </c:pt>
                  <c:pt idx="2">
                    <c:v>2035</c:v>
                  </c:pt>
                  <c:pt idx="4">
                    <c:v>2040</c:v>
                  </c:pt>
                  <c:pt idx="6">
                    <c:v>2050</c:v>
                  </c:pt>
                </c:lvl>
              </c:multiLvlStrCache>
            </c:multiLvlStrRef>
          </c:cat>
          <c:val>
            <c:numRef>
              <c:f>'44'!$H$2:$H$9</c:f>
              <c:numCache>
                <c:formatCode>0</c:formatCode>
                <c:ptCount val="8"/>
                <c:pt idx="0">
                  <c:v>12.172582243200001</c:v>
                </c:pt>
                <c:pt idx="1">
                  <c:v>5.3552200638191509</c:v>
                </c:pt>
                <c:pt idx="2">
                  <c:v>17.985493000000002</c:v>
                </c:pt>
                <c:pt idx="3">
                  <c:v>22.649277918336171</c:v>
                </c:pt>
                <c:pt idx="4">
                  <c:v>6.5854922139999994E-2</c:v>
                </c:pt>
                <c:pt idx="5">
                  <c:v>29.921919739242821</c:v>
                </c:pt>
                <c:pt idx="6">
                  <c:v>79.888655999999997</c:v>
                </c:pt>
                <c:pt idx="7">
                  <c:v>53.375751823493829</c:v>
                </c:pt>
              </c:numCache>
            </c:numRef>
          </c:val>
          <c:extLst>
            <c:ext xmlns:c16="http://schemas.microsoft.com/office/drawing/2014/chart" uri="{C3380CC4-5D6E-409C-BE32-E72D297353CC}">
              <c16:uniqueId val="{00000003-AF0D-4CF7-937E-06277281934D}"/>
            </c:ext>
          </c:extLst>
        </c:ser>
        <c:ser>
          <c:idx val="4"/>
          <c:order val="4"/>
          <c:tx>
            <c:strRef>
              <c:f>'44'!$I$1</c:f>
              <c:strCache>
                <c:ptCount val="1"/>
                <c:pt idx="0">
                  <c:v>E-liquids</c:v>
                </c:pt>
              </c:strCache>
            </c:strRef>
          </c:tx>
          <c:spPr>
            <a:solidFill>
              <a:schemeClr val="accent5"/>
            </a:solidFill>
            <a:ln>
              <a:noFill/>
            </a:ln>
            <a:effectLst/>
          </c:spPr>
          <c:invertIfNegative val="0"/>
          <c:cat>
            <c:multiLvlStrRef>
              <c:f>'44'!$A$2:$D$9</c:f>
              <c:multiLvlStrCache>
                <c:ptCount val="8"/>
                <c:lvl>
                  <c:pt idx="0">
                    <c:v>26-05-30</c:v>
                  </c:pt>
                  <c:pt idx="2">
                    <c:v>04-01-35</c:v>
                  </c:pt>
                  <c:pt idx="4">
                    <c:v>24-01-40</c:v>
                  </c:pt>
                  <c:pt idx="6">
                    <c:v>29-12-50</c:v>
                  </c:pt>
                </c:lvl>
                <c:lvl>
                  <c:pt idx="0">
                    <c:v>Peak</c:v>
                  </c:pt>
                  <c:pt idx="1">
                    <c:v>Average</c:v>
                  </c:pt>
                  <c:pt idx="2">
                    <c:v>Peak</c:v>
                  </c:pt>
                  <c:pt idx="3">
                    <c:v>Average</c:v>
                  </c:pt>
                  <c:pt idx="4">
                    <c:v>Peak</c:v>
                  </c:pt>
                  <c:pt idx="5">
                    <c:v>Average</c:v>
                  </c:pt>
                  <c:pt idx="6">
                    <c:v>Peak</c:v>
                  </c:pt>
                  <c:pt idx="7">
                    <c:v>Average</c:v>
                  </c:pt>
                </c:lvl>
                <c:lvl>
                  <c:pt idx="0">
                    <c:v>WS021</c:v>
                  </c:pt>
                  <c:pt idx="2">
                    <c:v>WS032</c:v>
                  </c:pt>
                  <c:pt idx="4">
                    <c:v>WS065</c:v>
                  </c:pt>
                  <c:pt idx="6">
                    <c:v>WS106</c:v>
                  </c:pt>
                </c:lvl>
                <c:lvl>
                  <c:pt idx="0">
                    <c:v>2030</c:v>
                  </c:pt>
                  <c:pt idx="2">
                    <c:v>2035</c:v>
                  </c:pt>
                  <c:pt idx="4">
                    <c:v>2040</c:v>
                  </c:pt>
                  <c:pt idx="6">
                    <c:v>2050</c:v>
                  </c:pt>
                </c:lvl>
              </c:multiLvlStrCache>
            </c:multiLvlStrRef>
          </c:cat>
          <c:val>
            <c:numRef>
              <c:f>'44'!$I$2:$I$9</c:f>
              <c:numCache>
                <c:formatCode>0</c:formatCode>
                <c:ptCount val="8"/>
                <c:pt idx="0">
                  <c:v>128.16560630555</c:v>
                </c:pt>
                <c:pt idx="1">
                  <c:v>119.3771853721608</c:v>
                </c:pt>
                <c:pt idx="2">
                  <c:v>315.25772759470999</c:v>
                </c:pt>
                <c:pt idx="3">
                  <c:v>338.2427745525099</c:v>
                </c:pt>
                <c:pt idx="4">
                  <c:v>154.07780115471999</c:v>
                </c:pt>
                <c:pt idx="5">
                  <c:v>552.03430668005296</c:v>
                </c:pt>
                <c:pt idx="6">
                  <c:v>1202.902728</c:v>
                </c:pt>
                <c:pt idx="7">
                  <c:v>1063.5449779387859</c:v>
                </c:pt>
              </c:numCache>
            </c:numRef>
          </c:val>
          <c:extLst>
            <c:ext xmlns:c16="http://schemas.microsoft.com/office/drawing/2014/chart" uri="{C3380CC4-5D6E-409C-BE32-E72D297353CC}">
              <c16:uniqueId val="{00000004-AF0D-4CF7-937E-06277281934D}"/>
            </c:ext>
          </c:extLst>
        </c:ser>
        <c:ser>
          <c:idx val="5"/>
          <c:order val="5"/>
          <c:tx>
            <c:strRef>
              <c:f>'44'!$J$1</c:f>
              <c:strCache>
                <c:ptCount val="1"/>
                <c:pt idx="0">
                  <c:v>Storage injection</c:v>
                </c:pt>
              </c:strCache>
            </c:strRef>
          </c:tx>
          <c:spPr>
            <a:solidFill>
              <a:schemeClr val="accent6"/>
            </a:solidFill>
            <a:ln>
              <a:noFill/>
            </a:ln>
            <a:effectLst/>
          </c:spPr>
          <c:invertIfNegative val="0"/>
          <c:cat>
            <c:multiLvlStrRef>
              <c:f>'44'!$A$2:$D$9</c:f>
              <c:multiLvlStrCache>
                <c:ptCount val="8"/>
                <c:lvl>
                  <c:pt idx="0">
                    <c:v>26-05-30</c:v>
                  </c:pt>
                  <c:pt idx="2">
                    <c:v>04-01-35</c:v>
                  </c:pt>
                  <c:pt idx="4">
                    <c:v>24-01-40</c:v>
                  </c:pt>
                  <c:pt idx="6">
                    <c:v>29-12-50</c:v>
                  </c:pt>
                </c:lvl>
                <c:lvl>
                  <c:pt idx="0">
                    <c:v>Peak</c:v>
                  </c:pt>
                  <c:pt idx="1">
                    <c:v>Average</c:v>
                  </c:pt>
                  <c:pt idx="2">
                    <c:v>Peak</c:v>
                  </c:pt>
                  <c:pt idx="3">
                    <c:v>Average</c:v>
                  </c:pt>
                  <c:pt idx="4">
                    <c:v>Peak</c:v>
                  </c:pt>
                  <c:pt idx="5">
                    <c:v>Average</c:v>
                  </c:pt>
                  <c:pt idx="6">
                    <c:v>Peak</c:v>
                  </c:pt>
                  <c:pt idx="7">
                    <c:v>Average</c:v>
                  </c:pt>
                </c:lvl>
                <c:lvl>
                  <c:pt idx="0">
                    <c:v>WS021</c:v>
                  </c:pt>
                  <c:pt idx="2">
                    <c:v>WS032</c:v>
                  </c:pt>
                  <c:pt idx="4">
                    <c:v>WS065</c:v>
                  </c:pt>
                  <c:pt idx="6">
                    <c:v>WS106</c:v>
                  </c:pt>
                </c:lvl>
                <c:lvl>
                  <c:pt idx="0">
                    <c:v>2030</c:v>
                  </c:pt>
                  <c:pt idx="2">
                    <c:v>2035</c:v>
                  </c:pt>
                  <c:pt idx="4">
                    <c:v>2040</c:v>
                  </c:pt>
                  <c:pt idx="6">
                    <c:v>2050</c:v>
                  </c:pt>
                </c:lvl>
              </c:multiLvlStrCache>
            </c:multiLvlStrRef>
          </c:cat>
          <c:val>
            <c:numRef>
              <c:f>'44'!$J$2:$J$9</c:f>
              <c:numCache>
                <c:formatCode>0</c:formatCode>
                <c:ptCount val="8"/>
                <c:pt idx="0">
                  <c:v>244.4706538947475</c:v>
                </c:pt>
                <c:pt idx="1">
                  <c:v>71.037393831571308</c:v>
                </c:pt>
                <c:pt idx="2">
                  <c:v>10.47009113086869</c:v>
                </c:pt>
                <c:pt idx="3">
                  <c:v>222.315300355717</c:v>
                </c:pt>
                <c:pt idx="4">
                  <c:v>13.330958446252531</c:v>
                </c:pt>
                <c:pt idx="5">
                  <c:v>375.27184729844782</c:v>
                </c:pt>
                <c:pt idx="6">
                  <c:v>1468.715629615232</c:v>
                </c:pt>
                <c:pt idx="7">
                  <c:v>523.06090949163729</c:v>
                </c:pt>
              </c:numCache>
            </c:numRef>
          </c:val>
          <c:extLst>
            <c:ext xmlns:c16="http://schemas.microsoft.com/office/drawing/2014/chart" uri="{C3380CC4-5D6E-409C-BE32-E72D297353CC}">
              <c16:uniqueId val="{00000005-AF0D-4CF7-937E-06277281934D}"/>
            </c:ext>
          </c:extLst>
        </c:ser>
        <c:dLbls>
          <c:showLegendKey val="0"/>
          <c:showVal val="0"/>
          <c:showCatName val="0"/>
          <c:showSerName val="0"/>
          <c:showPercent val="0"/>
          <c:showBubbleSize val="0"/>
        </c:dLbls>
        <c:gapWidth val="150"/>
        <c:overlap val="100"/>
        <c:axId val="1552605935"/>
        <c:axId val="1552613615"/>
      </c:barChart>
      <c:catAx>
        <c:axId val="15526059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1552613615"/>
        <c:crosses val="autoZero"/>
        <c:auto val="1"/>
        <c:lblAlgn val="ctr"/>
        <c:lblOffset val="100"/>
        <c:noMultiLvlLbl val="0"/>
      </c:catAx>
      <c:valAx>
        <c:axId val="155261361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15526059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pPr>
      <a:endParaRPr lang="en-US"/>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n-GB" sz="1400" b="0" i="0" u="none" strike="noStrike" kern="1200" spc="0" baseline="0">
                <a:solidFill>
                  <a:sysClr val="windowText" lastClr="000000">
                    <a:lumMod val="65000"/>
                    <a:lumOff val="35000"/>
                  </a:sysClr>
                </a:solidFill>
              </a:rPr>
              <a:t>Hydrogen system load on peak day (GWh/d) in</a:t>
            </a:r>
            <a:r>
              <a:rPr lang="en-GB" baseline="0"/>
              <a:t> NT+ and Economic Variants</a:t>
            </a:r>
            <a:endParaRPr lang="en-GB"/>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barChart>
        <c:barDir val="col"/>
        <c:grouping val="stacked"/>
        <c:varyColors val="0"/>
        <c:ser>
          <c:idx val="0"/>
          <c:order val="0"/>
          <c:tx>
            <c:strRef>
              <c:f>'45'!$F$1</c:f>
              <c:strCache>
                <c:ptCount val="1"/>
                <c:pt idx="0">
                  <c:v>H2 native demand</c:v>
                </c:pt>
              </c:strCache>
            </c:strRef>
          </c:tx>
          <c:spPr>
            <a:solidFill>
              <a:schemeClr val="accent1"/>
            </a:solidFill>
            <a:ln>
              <a:noFill/>
            </a:ln>
            <a:effectLst/>
          </c:spPr>
          <c:invertIfNegative val="0"/>
          <c:cat>
            <c:multiLvlStrRef>
              <c:f>'45'!$A$2:$E$13</c:f>
              <c:multiLvlStrCache>
                <c:ptCount val="12"/>
                <c:lvl>
                  <c:pt idx="6">
                    <c:v>02-01-35</c:v>
                  </c:pt>
                  <c:pt idx="7">
                    <c:v>04-01-35</c:v>
                  </c:pt>
                  <c:pt idx="8">
                    <c:v>04-01-35</c:v>
                  </c:pt>
                  <c:pt idx="9">
                    <c:v>25-01-40</c:v>
                  </c:pt>
                  <c:pt idx="10">
                    <c:v>24-01-40</c:v>
                  </c:pt>
                  <c:pt idx="11">
                    <c:v>31-01-40</c:v>
                  </c:pt>
                </c:lvl>
                <c:lvl>
                  <c:pt idx="0">
                    <c:v>WS037</c:v>
                  </c:pt>
                  <c:pt idx="1">
                    <c:v>WS032</c:v>
                  </c:pt>
                  <c:pt idx="2">
                    <c:v>WS032</c:v>
                  </c:pt>
                  <c:pt idx="3">
                    <c:v>WS071</c:v>
                  </c:pt>
                  <c:pt idx="4">
                    <c:v>WS065</c:v>
                  </c:pt>
                  <c:pt idx="5">
                    <c:v>WS071</c:v>
                  </c:pt>
                  <c:pt idx="6">
                    <c:v>WS037</c:v>
                  </c:pt>
                  <c:pt idx="7">
                    <c:v>WS032</c:v>
                  </c:pt>
                  <c:pt idx="8">
                    <c:v>WS032</c:v>
                  </c:pt>
                  <c:pt idx="9">
                    <c:v>WS071</c:v>
                  </c:pt>
                  <c:pt idx="10">
                    <c:v>WS065</c:v>
                  </c:pt>
                  <c:pt idx="11">
                    <c:v>WS071</c:v>
                  </c:pt>
                </c:lvl>
                <c:lvl>
                  <c:pt idx="0">
                    <c:v>Average</c:v>
                  </c:pt>
                  <c:pt idx="1">
                    <c:v>Average</c:v>
                  </c:pt>
                  <c:pt idx="2">
                    <c:v>Average</c:v>
                  </c:pt>
                  <c:pt idx="3">
                    <c:v>Average</c:v>
                  </c:pt>
                  <c:pt idx="4">
                    <c:v>Average</c:v>
                  </c:pt>
                  <c:pt idx="5">
                    <c:v>Average</c:v>
                  </c:pt>
                  <c:pt idx="6">
                    <c:v>Peak</c:v>
                  </c:pt>
                  <c:pt idx="7">
                    <c:v>Peak</c:v>
                  </c:pt>
                  <c:pt idx="8">
                    <c:v>Peak</c:v>
                  </c:pt>
                  <c:pt idx="9">
                    <c:v>Peak</c:v>
                  </c:pt>
                  <c:pt idx="10">
                    <c:v>Peak</c:v>
                  </c:pt>
                  <c:pt idx="11">
                    <c:v>Peak</c:v>
                  </c:pt>
                </c:lvl>
                <c:lvl>
                  <c:pt idx="0">
                    <c:v>LEV</c:v>
                  </c:pt>
                  <c:pt idx="1">
                    <c:v>NT+</c:v>
                  </c:pt>
                  <c:pt idx="2">
                    <c:v>HEV</c:v>
                  </c:pt>
                  <c:pt idx="3">
                    <c:v>LEV</c:v>
                  </c:pt>
                  <c:pt idx="4">
                    <c:v>NT+</c:v>
                  </c:pt>
                  <c:pt idx="5">
                    <c:v>HEV</c:v>
                  </c:pt>
                  <c:pt idx="6">
                    <c:v>LEV</c:v>
                  </c:pt>
                  <c:pt idx="7">
                    <c:v>NT+</c:v>
                  </c:pt>
                  <c:pt idx="8">
                    <c:v>HEV</c:v>
                  </c:pt>
                  <c:pt idx="9">
                    <c:v>LEV</c:v>
                  </c:pt>
                  <c:pt idx="10">
                    <c:v>NT+</c:v>
                  </c:pt>
                  <c:pt idx="11">
                    <c:v>HEV</c:v>
                  </c:pt>
                </c:lvl>
                <c:lvl>
                  <c:pt idx="0">
                    <c:v>2035</c:v>
                  </c:pt>
                  <c:pt idx="3">
                    <c:v>2040</c:v>
                  </c:pt>
                  <c:pt idx="6">
                    <c:v>2035</c:v>
                  </c:pt>
                  <c:pt idx="9">
                    <c:v>2040</c:v>
                  </c:pt>
                </c:lvl>
              </c:multiLvlStrCache>
            </c:multiLvlStrRef>
          </c:cat>
          <c:val>
            <c:numRef>
              <c:f>'45'!$F$2:$F$13</c:f>
              <c:numCache>
                <c:formatCode>General</c:formatCode>
                <c:ptCount val="12"/>
                <c:pt idx="0">
                  <c:v>1188</c:v>
                </c:pt>
                <c:pt idx="1">
                  <c:v>1293</c:v>
                </c:pt>
                <c:pt idx="2">
                  <c:v>1382</c:v>
                </c:pt>
                <c:pt idx="3">
                  <c:v>1922</c:v>
                </c:pt>
                <c:pt idx="4">
                  <c:v>2047</c:v>
                </c:pt>
                <c:pt idx="5">
                  <c:v>2300</c:v>
                </c:pt>
                <c:pt idx="6">
                  <c:v>1326</c:v>
                </c:pt>
                <c:pt idx="7">
                  <c:v>1408</c:v>
                </c:pt>
                <c:pt idx="8">
                  <c:v>1505</c:v>
                </c:pt>
                <c:pt idx="9">
                  <c:v>2285</c:v>
                </c:pt>
                <c:pt idx="10">
                  <c:v>2301</c:v>
                </c:pt>
                <c:pt idx="11">
                  <c:v>2621</c:v>
                </c:pt>
              </c:numCache>
            </c:numRef>
          </c:val>
          <c:extLst>
            <c:ext xmlns:c16="http://schemas.microsoft.com/office/drawing/2014/chart" uri="{C3380CC4-5D6E-409C-BE32-E72D297353CC}">
              <c16:uniqueId val="{00000000-6258-4AB6-AC34-10AF092FF135}"/>
            </c:ext>
          </c:extLst>
        </c:ser>
        <c:ser>
          <c:idx val="1"/>
          <c:order val="1"/>
          <c:tx>
            <c:strRef>
              <c:f>'45'!$G$1</c:f>
              <c:strCache>
                <c:ptCount val="1"/>
                <c:pt idx="0">
                  <c:v>H2 for HHP boilers</c:v>
                </c:pt>
              </c:strCache>
            </c:strRef>
          </c:tx>
          <c:spPr>
            <a:solidFill>
              <a:schemeClr val="accent2"/>
            </a:solidFill>
            <a:ln>
              <a:noFill/>
            </a:ln>
            <a:effectLst/>
          </c:spPr>
          <c:invertIfNegative val="0"/>
          <c:cat>
            <c:multiLvlStrRef>
              <c:f>'45'!$A$2:$E$13</c:f>
              <c:multiLvlStrCache>
                <c:ptCount val="12"/>
                <c:lvl>
                  <c:pt idx="6">
                    <c:v>02-01-35</c:v>
                  </c:pt>
                  <c:pt idx="7">
                    <c:v>04-01-35</c:v>
                  </c:pt>
                  <c:pt idx="8">
                    <c:v>04-01-35</c:v>
                  </c:pt>
                  <c:pt idx="9">
                    <c:v>25-01-40</c:v>
                  </c:pt>
                  <c:pt idx="10">
                    <c:v>24-01-40</c:v>
                  </c:pt>
                  <c:pt idx="11">
                    <c:v>31-01-40</c:v>
                  </c:pt>
                </c:lvl>
                <c:lvl>
                  <c:pt idx="0">
                    <c:v>WS037</c:v>
                  </c:pt>
                  <c:pt idx="1">
                    <c:v>WS032</c:v>
                  </c:pt>
                  <c:pt idx="2">
                    <c:v>WS032</c:v>
                  </c:pt>
                  <c:pt idx="3">
                    <c:v>WS071</c:v>
                  </c:pt>
                  <c:pt idx="4">
                    <c:v>WS065</c:v>
                  </c:pt>
                  <c:pt idx="5">
                    <c:v>WS071</c:v>
                  </c:pt>
                  <c:pt idx="6">
                    <c:v>WS037</c:v>
                  </c:pt>
                  <c:pt idx="7">
                    <c:v>WS032</c:v>
                  </c:pt>
                  <c:pt idx="8">
                    <c:v>WS032</c:v>
                  </c:pt>
                  <c:pt idx="9">
                    <c:v>WS071</c:v>
                  </c:pt>
                  <c:pt idx="10">
                    <c:v>WS065</c:v>
                  </c:pt>
                  <c:pt idx="11">
                    <c:v>WS071</c:v>
                  </c:pt>
                </c:lvl>
                <c:lvl>
                  <c:pt idx="0">
                    <c:v>Average</c:v>
                  </c:pt>
                  <c:pt idx="1">
                    <c:v>Average</c:v>
                  </c:pt>
                  <c:pt idx="2">
                    <c:v>Average</c:v>
                  </c:pt>
                  <c:pt idx="3">
                    <c:v>Average</c:v>
                  </c:pt>
                  <c:pt idx="4">
                    <c:v>Average</c:v>
                  </c:pt>
                  <c:pt idx="5">
                    <c:v>Average</c:v>
                  </c:pt>
                  <c:pt idx="6">
                    <c:v>Peak</c:v>
                  </c:pt>
                  <c:pt idx="7">
                    <c:v>Peak</c:v>
                  </c:pt>
                  <c:pt idx="8">
                    <c:v>Peak</c:v>
                  </c:pt>
                  <c:pt idx="9">
                    <c:v>Peak</c:v>
                  </c:pt>
                  <c:pt idx="10">
                    <c:v>Peak</c:v>
                  </c:pt>
                  <c:pt idx="11">
                    <c:v>Peak</c:v>
                  </c:pt>
                </c:lvl>
                <c:lvl>
                  <c:pt idx="0">
                    <c:v>LEV</c:v>
                  </c:pt>
                  <c:pt idx="1">
                    <c:v>NT+</c:v>
                  </c:pt>
                  <c:pt idx="2">
                    <c:v>HEV</c:v>
                  </c:pt>
                  <c:pt idx="3">
                    <c:v>LEV</c:v>
                  </c:pt>
                  <c:pt idx="4">
                    <c:v>NT+</c:v>
                  </c:pt>
                  <c:pt idx="5">
                    <c:v>HEV</c:v>
                  </c:pt>
                  <c:pt idx="6">
                    <c:v>LEV</c:v>
                  </c:pt>
                  <c:pt idx="7">
                    <c:v>NT+</c:v>
                  </c:pt>
                  <c:pt idx="8">
                    <c:v>HEV</c:v>
                  </c:pt>
                  <c:pt idx="9">
                    <c:v>LEV</c:v>
                  </c:pt>
                  <c:pt idx="10">
                    <c:v>NT+</c:v>
                  </c:pt>
                  <c:pt idx="11">
                    <c:v>HEV</c:v>
                  </c:pt>
                </c:lvl>
                <c:lvl>
                  <c:pt idx="0">
                    <c:v>2035</c:v>
                  </c:pt>
                  <c:pt idx="3">
                    <c:v>2040</c:v>
                  </c:pt>
                  <c:pt idx="6">
                    <c:v>2035</c:v>
                  </c:pt>
                  <c:pt idx="9">
                    <c:v>2040</c:v>
                  </c:pt>
                </c:lvl>
              </c:multiLvlStrCache>
            </c:multiLvlStrRef>
          </c:cat>
          <c:val>
            <c:numRef>
              <c:f>'45'!$G$2:$G$13</c:f>
              <c:numCache>
                <c:formatCode>General</c:formatCode>
                <c:ptCount val="12"/>
                <c:pt idx="0">
                  <c:v>9</c:v>
                </c:pt>
                <c:pt idx="1">
                  <c:v>4</c:v>
                </c:pt>
                <c:pt idx="2">
                  <c:v>2</c:v>
                </c:pt>
                <c:pt idx="3">
                  <c:v>7</c:v>
                </c:pt>
                <c:pt idx="4">
                  <c:v>5</c:v>
                </c:pt>
                <c:pt idx="5">
                  <c:v>1</c:v>
                </c:pt>
                <c:pt idx="6">
                  <c:v>20</c:v>
                </c:pt>
                <c:pt idx="7">
                  <c:v>12</c:v>
                </c:pt>
                <c:pt idx="8">
                  <c:v>11</c:v>
                </c:pt>
                <c:pt idx="9">
                  <c:v>8</c:v>
                </c:pt>
                <c:pt idx="10">
                  <c:v>16</c:v>
                </c:pt>
                <c:pt idx="11">
                  <c:v>4</c:v>
                </c:pt>
              </c:numCache>
            </c:numRef>
          </c:val>
          <c:extLst>
            <c:ext xmlns:c16="http://schemas.microsoft.com/office/drawing/2014/chart" uri="{C3380CC4-5D6E-409C-BE32-E72D297353CC}">
              <c16:uniqueId val="{00000002-6258-4AB6-AC34-10AF092FF135}"/>
            </c:ext>
          </c:extLst>
        </c:ser>
        <c:ser>
          <c:idx val="2"/>
          <c:order val="2"/>
          <c:tx>
            <c:strRef>
              <c:f>'45'!$H$1</c:f>
              <c:strCache>
                <c:ptCount val="1"/>
                <c:pt idx="0">
                  <c:v>H2 for power</c:v>
                </c:pt>
              </c:strCache>
            </c:strRef>
          </c:tx>
          <c:spPr>
            <a:solidFill>
              <a:schemeClr val="accent3"/>
            </a:solidFill>
            <a:ln>
              <a:noFill/>
            </a:ln>
            <a:effectLst/>
          </c:spPr>
          <c:invertIfNegative val="0"/>
          <c:cat>
            <c:multiLvlStrRef>
              <c:f>'45'!$A$2:$E$13</c:f>
              <c:multiLvlStrCache>
                <c:ptCount val="12"/>
                <c:lvl>
                  <c:pt idx="6">
                    <c:v>02-01-35</c:v>
                  </c:pt>
                  <c:pt idx="7">
                    <c:v>04-01-35</c:v>
                  </c:pt>
                  <c:pt idx="8">
                    <c:v>04-01-35</c:v>
                  </c:pt>
                  <c:pt idx="9">
                    <c:v>25-01-40</c:v>
                  </c:pt>
                  <c:pt idx="10">
                    <c:v>24-01-40</c:v>
                  </c:pt>
                  <c:pt idx="11">
                    <c:v>31-01-40</c:v>
                  </c:pt>
                </c:lvl>
                <c:lvl>
                  <c:pt idx="0">
                    <c:v>WS037</c:v>
                  </c:pt>
                  <c:pt idx="1">
                    <c:v>WS032</c:v>
                  </c:pt>
                  <c:pt idx="2">
                    <c:v>WS032</c:v>
                  </c:pt>
                  <c:pt idx="3">
                    <c:v>WS071</c:v>
                  </c:pt>
                  <c:pt idx="4">
                    <c:v>WS065</c:v>
                  </c:pt>
                  <c:pt idx="5">
                    <c:v>WS071</c:v>
                  </c:pt>
                  <c:pt idx="6">
                    <c:v>WS037</c:v>
                  </c:pt>
                  <c:pt idx="7">
                    <c:v>WS032</c:v>
                  </c:pt>
                  <c:pt idx="8">
                    <c:v>WS032</c:v>
                  </c:pt>
                  <c:pt idx="9">
                    <c:v>WS071</c:v>
                  </c:pt>
                  <c:pt idx="10">
                    <c:v>WS065</c:v>
                  </c:pt>
                  <c:pt idx="11">
                    <c:v>WS071</c:v>
                  </c:pt>
                </c:lvl>
                <c:lvl>
                  <c:pt idx="0">
                    <c:v>Average</c:v>
                  </c:pt>
                  <c:pt idx="1">
                    <c:v>Average</c:v>
                  </c:pt>
                  <c:pt idx="2">
                    <c:v>Average</c:v>
                  </c:pt>
                  <c:pt idx="3">
                    <c:v>Average</c:v>
                  </c:pt>
                  <c:pt idx="4">
                    <c:v>Average</c:v>
                  </c:pt>
                  <c:pt idx="5">
                    <c:v>Average</c:v>
                  </c:pt>
                  <c:pt idx="6">
                    <c:v>Peak</c:v>
                  </c:pt>
                  <c:pt idx="7">
                    <c:v>Peak</c:v>
                  </c:pt>
                  <c:pt idx="8">
                    <c:v>Peak</c:v>
                  </c:pt>
                  <c:pt idx="9">
                    <c:v>Peak</c:v>
                  </c:pt>
                  <c:pt idx="10">
                    <c:v>Peak</c:v>
                  </c:pt>
                  <c:pt idx="11">
                    <c:v>Peak</c:v>
                  </c:pt>
                </c:lvl>
                <c:lvl>
                  <c:pt idx="0">
                    <c:v>LEV</c:v>
                  </c:pt>
                  <c:pt idx="1">
                    <c:v>NT+</c:v>
                  </c:pt>
                  <c:pt idx="2">
                    <c:v>HEV</c:v>
                  </c:pt>
                  <c:pt idx="3">
                    <c:v>LEV</c:v>
                  </c:pt>
                  <c:pt idx="4">
                    <c:v>NT+</c:v>
                  </c:pt>
                  <c:pt idx="5">
                    <c:v>HEV</c:v>
                  </c:pt>
                  <c:pt idx="6">
                    <c:v>LEV</c:v>
                  </c:pt>
                  <c:pt idx="7">
                    <c:v>NT+</c:v>
                  </c:pt>
                  <c:pt idx="8">
                    <c:v>HEV</c:v>
                  </c:pt>
                  <c:pt idx="9">
                    <c:v>LEV</c:v>
                  </c:pt>
                  <c:pt idx="10">
                    <c:v>NT+</c:v>
                  </c:pt>
                  <c:pt idx="11">
                    <c:v>HEV</c:v>
                  </c:pt>
                </c:lvl>
                <c:lvl>
                  <c:pt idx="0">
                    <c:v>2035</c:v>
                  </c:pt>
                  <c:pt idx="3">
                    <c:v>2040</c:v>
                  </c:pt>
                  <c:pt idx="6">
                    <c:v>2035</c:v>
                  </c:pt>
                  <c:pt idx="9">
                    <c:v>2040</c:v>
                  </c:pt>
                </c:lvl>
              </c:multiLvlStrCache>
            </c:multiLvlStrRef>
          </c:cat>
          <c:val>
            <c:numRef>
              <c:f>'45'!$H$2:$H$13</c:f>
              <c:numCache>
                <c:formatCode>General</c:formatCode>
                <c:ptCount val="12"/>
                <c:pt idx="0">
                  <c:v>149</c:v>
                </c:pt>
                <c:pt idx="1">
                  <c:v>71</c:v>
                </c:pt>
                <c:pt idx="2">
                  <c:v>31</c:v>
                </c:pt>
                <c:pt idx="3">
                  <c:v>308</c:v>
                </c:pt>
                <c:pt idx="4">
                  <c:v>166</c:v>
                </c:pt>
                <c:pt idx="5">
                  <c:v>181</c:v>
                </c:pt>
                <c:pt idx="6">
                  <c:v>627</c:v>
                </c:pt>
                <c:pt idx="7">
                  <c:v>680</c:v>
                </c:pt>
                <c:pt idx="8">
                  <c:v>659</c:v>
                </c:pt>
                <c:pt idx="9">
                  <c:v>1704</c:v>
                </c:pt>
                <c:pt idx="10">
                  <c:v>1880</c:v>
                </c:pt>
                <c:pt idx="11">
                  <c:v>1995</c:v>
                </c:pt>
              </c:numCache>
            </c:numRef>
          </c:val>
          <c:extLst>
            <c:ext xmlns:c16="http://schemas.microsoft.com/office/drawing/2014/chart" uri="{C3380CC4-5D6E-409C-BE32-E72D297353CC}">
              <c16:uniqueId val="{00000004-6258-4AB6-AC34-10AF092FF135}"/>
            </c:ext>
          </c:extLst>
        </c:ser>
        <c:ser>
          <c:idx val="3"/>
          <c:order val="3"/>
          <c:tx>
            <c:strRef>
              <c:f>'45'!$I$1</c:f>
              <c:strCache>
                <c:ptCount val="1"/>
                <c:pt idx="0">
                  <c:v>H2 for SNG</c:v>
                </c:pt>
              </c:strCache>
            </c:strRef>
          </c:tx>
          <c:spPr>
            <a:solidFill>
              <a:schemeClr val="accent4"/>
            </a:solidFill>
            <a:ln>
              <a:noFill/>
            </a:ln>
            <a:effectLst/>
          </c:spPr>
          <c:invertIfNegative val="0"/>
          <c:cat>
            <c:multiLvlStrRef>
              <c:f>'45'!$A$2:$E$13</c:f>
              <c:multiLvlStrCache>
                <c:ptCount val="12"/>
                <c:lvl>
                  <c:pt idx="6">
                    <c:v>02-01-35</c:v>
                  </c:pt>
                  <c:pt idx="7">
                    <c:v>04-01-35</c:v>
                  </c:pt>
                  <c:pt idx="8">
                    <c:v>04-01-35</c:v>
                  </c:pt>
                  <c:pt idx="9">
                    <c:v>25-01-40</c:v>
                  </c:pt>
                  <c:pt idx="10">
                    <c:v>24-01-40</c:v>
                  </c:pt>
                  <c:pt idx="11">
                    <c:v>31-01-40</c:v>
                  </c:pt>
                </c:lvl>
                <c:lvl>
                  <c:pt idx="0">
                    <c:v>WS037</c:v>
                  </c:pt>
                  <c:pt idx="1">
                    <c:v>WS032</c:v>
                  </c:pt>
                  <c:pt idx="2">
                    <c:v>WS032</c:v>
                  </c:pt>
                  <c:pt idx="3">
                    <c:v>WS071</c:v>
                  </c:pt>
                  <c:pt idx="4">
                    <c:v>WS065</c:v>
                  </c:pt>
                  <c:pt idx="5">
                    <c:v>WS071</c:v>
                  </c:pt>
                  <c:pt idx="6">
                    <c:v>WS037</c:v>
                  </c:pt>
                  <c:pt idx="7">
                    <c:v>WS032</c:v>
                  </c:pt>
                  <c:pt idx="8">
                    <c:v>WS032</c:v>
                  </c:pt>
                  <c:pt idx="9">
                    <c:v>WS071</c:v>
                  </c:pt>
                  <c:pt idx="10">
                    <c:v>WS065</c:v>
                  </c:pt>
                  <c:pt idx="11">
                    <c:v>WS071</c:v>
                  </c:pt>
                </c:lvl>
                <c:lvl>
                  <c:pt idx="0">
                    <c:v>Average</c:v>
                  </c:pt>
                  <c:pt idx="1">
                    <c:v>Average</c:v>
                  </c:pt>
                  <c:pt idx="2">
                    <c:v>Average</c:v>
                  </c:pt>
                  <c:pt idx="3">
                    <c:v>Average</c:v>
                  </c:pt>
                  <c:pt idx="4">
                    <c:v>Average</c:v>
                  </c:pt>
                  <c:pt idx="5">
                    <c:v>Average</c:v>
                  </c:pt>
                  <c:pt idx="6">
                    <c:v>Peak</c:v>
                  </c:pt>
                  <c:pt idx="7">
                    <c:v>Peak</c:v>
                  </c:pt>
                  <c:pt idx="8">
                    <c:v>Peak</c:v>
                  </c:pt>
                  <c:pt idx="9">
                    <c:v>Peak</c:v>
                  </c:pt>
                  <c:pt idx="10">
                    <c:v>Peak</c:v>
                  </c:pt>
                  <c:pt idx="11">
                    <c:v>Peak</c:v>
                  </c:pt>
                </c:lvl>
                <c:lvl>
                  <c:pt idx="0">
                    <c:v>LEV</c:v>
                  </c:pt>
                  <c:pt idx="1">
                    <c:v>NT+</c:v>
                  </c:pt>
                  <c:pt idx="2">
                    <c:v>HEV</c:v>
                  </c:pt>
                  <c:pt idx="3">
                    <c:v>LEV</c:v>
                  </c:pt>
                  <c:pt idx="4">
                    <c:v>NT+</c:v>
                  </c:pt>
                  <c:pt idx="5">
                    <c:v>HEV</c:v>
                  </c:pt>
                  <c:pt idx="6">
                    <c:v>LEV</c:v>
                  </c:pt>
                  <c:pt idx="7">
                    <c:v>NT+</c:v>
                  </c:pt>
                  <c:pt idx="8">
                    <c:v>HEV</c:v>
                  </c:pt>
                  <c:pt idx="9">
                    <c:v>LEV</c:v>
                  </c:pt>
                  <c:pt idx="10">
                    <c:v>NT+</c:v>
                  </c:pt>
                  <c:pt idx="11">
                    <c:v>HEV</c:v>
                  </c:pt>
                </c:lvl>
                <c:lvl>
                  <c:pt idx="0">
                    <c:v>2035</c:v>
                  </c:pt>
                  <c:pt idx="3">
                    <c:v>2040</c:v>
                  </c:pt>
                  <c:pt idx="6">
                    <c:v>2035</c:v>
                  </c:pt>
                  <c:pt idx="9">
                    <c:v>2040</c:v>
                  </c:pt>
                </c:lvl>
              </c:multiLvlStrCache>
            </c:multiLvlStrRef>
          </c:cat>
          <c:val>
            <c:numRef>
              <c:f>'45'!$I$2:$I$13</c:f>
              <c:numCache>
                <c:formatCode>General</c:formatCode>
                <c:ptCount val="12"/>
                <c:pt idx="0">
                  <c:v>23</c:v>
                </c:pt>
                <c:pt idx="1">
                  <c:v>23</c:v>
                </c:pt>
                <c:pt idx="2">
                  <c:v>18</c:v>
                </c:pt>
                <c:pt idx="3">
                  <c:v>32</c:v>
                </c:pt>
                <c:pt idx="4">
                  <c:v>30</c:v>
                </c:pt>
                <c:pt idx="5">
                  <c:v>14</c:v>
                </c:pt>
                <c:pt idx="6">
                  <c:v>19</c:v>
                </c:pt>
                <c:pt idx="7">
                  <c:v>18</c:v>
                </c:pt>
                <c:pt idx="8">
                  <c:v>11</c:v>
                </c:pt>
                <c:pt idx="9">
                  <c:v>6</c:v>
                </c:pt>
                <c:pt idx="10">
                  <c:v>0</c:v>
                </c:pt>
                <c:pt idx="11">
                  <c:v>0</c:v>
                </c:pt>
              </c:numCache>
            </c:numRef>
          </c:val>
          <c:extLst>
            <c:ext xmlns:c16="http://schemas.microsoft.com/office/drawing/2014/chart" uri="{C3380CC4-5D6E-409C-BE32-E72D297353CC}">
              <c16:uniqueId val="{00000006-6258-4AB6-AC34-10AF092FF135}"/>
            </c:ext>
          </c:extLst>
        </c:ser>
        <c:ser>
          <c:idx val="4"/>
          <c:order val="4"/>
          <c:tx>
            <c:strRef>
              <c:f>'45'!$J$1</c:f>
              <c:strCache>
                <c:ptCount val="1"/>
                <c:pt idx="0">
                  <c:v>H2 for e-liquids</c:v>
                </c:pt>
              </c:strCache>
            </c:strRef>
          </c:tx>
          <c:spPr>
            <a:solidFill>
              <a:schemeClr val="accent5"/>
            </a:solidFill>
            <a:ln>
              <a:noFill/>
            </a:ln>
            <a:effectLst/>
          </c:spPr>
          <c:invertIfNegative val="0"/>
          <c:cat>
            <c:multiLvlStrRef>
              <c:f>'45'!$A$2:$E$13</c:f>
              <c:multiLvlStrCache>
                <c:ptCount val="12"/>
                <c:lvl>
                  <c:pt idx="6">
                    <c:v>02-01-35</c:v>
                  </c:pt>
                  <c:pt idx="7">
                    <c:v>04-01-35</c:v>
                  </c:pt>
                  <c:pt idx="8">
                    <c:v>04-01-35</c:v>
                  </c:pt>
                  <c:pt idx="9">
                    <c:v>25-01-40</c:v>
                  </c:pt>
                  <c:pt idx="10">
                    <c:v>24-01-40</c:v>
                  </c:pt>
                  <c:pt idx="11">
                    <c:v>31-01-40</c:v>
                  </c:pt>
                </c:lvl>
                <c:lvl>
                  <c:pt idx="0">
                    <c:v>WS037</c:v>
                  </c:pt>
                  <c:pt idx="1">
                    <c:v>WS032</c:v>
                  </c:pt>
                  <c:pt idx="2">
                    <c:v>WS032</c:v>
                  </c:pt>
                  <c:pt idx="3">
                    <c:v>WS071</c:v>
                  </c:pt>
                  <c:pt idx="4">
                    <c:v>WS065</c:v>
                  </c:pt>
                  <c:pt idx="5">
                    <c:v>WS071</c:v>
                  </c:pt>
                  <c:pt idx="6">
                    <c:v>WS037</c:v>
                  </c:pt>
                  <c:pt idx="7">
                    <c:v>WS032</c:v>
                  </c:pt>
                  <c:pt idx="8">
                    <c:v>WS032</c:v>
                  </c:pt>
                  <c:pt idx="9">
                    <c:v>WS071</c:v>
                  </c:pt>
                  <c:pt idx="10">
                    <c:v>WS065</c:v>
                  </c:pt>
                  <c:pt idx="11">
                    <c:v>WS071</c:v>
                  </c:pt>
                </c:lvl>
                <c:lvl>
                  <c:pt idx="0">
                    <c:v>Average</c:v>
                  </c:pt>
                  <c:pt idx="1">
                    <c:v>Average</c:v>
                  </c:pt>
                  <c:pt idx="2">
                    <c:v>Average</c:v>
                  </c:pt>
                  <c:pt idx="3">
                    <c:v>Average</c:v>
                  </c:pt>
                  <c:pt idx="4">
                    <c:v>Average</c:v>
                  </c:pt>
                  <c:pt idx="5">
                    <c:v>Average</c:v>
                  </c:pt>
                  <c:pt idx="6">
                    <c:v>Peak</c:v>
                  </c:pt>
                  <c:pt idx="7">
                    <c:v>Peak</c:v>
                  </c:pt>
                  <c:pt idx="8">
                    <c:v>Peak</c:v>
                  </c:pt>
                  <c:pt idx="9">
                    <c:v>Peak</c:v>
                  </c:pt>
                  <c:pt idx="10">
                    <c:v>Peak</c:v>
                  </c:pt>
                  <c:pt idx="11">
                    <c:v>Peak</c:v>
                  </c:pt>
                </c:lvl>
                <c:lvl>
                  <c:pt idx="0">
                    <c:v>LEV</c:v>
                  </c:pt>
                  <c:pt idx="1">
                    <c:v>NT+</c:v>
                  </c:pt>
                  <c:pt idx="2">
                    <c:v>HEV</c:v>
                  </c:pt>
                  <c:pt idx="3">
                    <c:v>LEV</c:v>
                  </c:pt>
                  <c:pt idx="4">
                    <c:v>NT+</c:v>
                  </c:pt>
                  <c:pt idx="5">
                    <c:v>HEV</c:v>
                  </c:pt>
                  <c:pt idx="6">
                    <c:v>LEV</c:v>
                  </c:pt>
                  <c:pt idx="7">
                    <c:v>NT+</c:v>
                  </c:pt>
                  <c:pt idx="8">
                    <c:v>HEV</c:v>
                  </c:pt>
                  <c:pt idx="9">
                    <c:v>LEV</c:v>
                  </c:pt>
                  <c:pt idx="10">
                    <c:v>NT+</c:v>
                  </c:pt>
                  <c:pt idx="11">
                    <c:v>HEV</c:v>
                  </c:pt>
                </c:lvl>
                <c:lvl>
                  <c:pt idx="0">
                    <c:v>2035</c:v>
                  </c:pt>
                  <c:pt idx="3">
                    <c:v>2040</c:v>
                  </c:pt>
                  <c:pt idx="6">
                    <c:v>2035</c:v>
                  </c:pt>
                  <c:pt idx="9">
                    <c:v>2040</c:v>
                  </c:pt>
                </c:lvl>
              </c:multiLvlStrCache>
            </c:multiLvlStrRef>
          </c:cat>
          <c:val>
            <c:numRef>
              <c:f>'45'!$J$2:$J$13</c:f>
              <c:numCache>
                <c:formatCode>General</c:formatCode>
                <c:ptCount val="12"/>
                <c:pt idx="0">
                  <c:v>339</c:v>
                </c:pt>
                <c:pt idx="1">
                  <c:v>338</c:v>
                </c:pt>
                <c:pt idx="2">
                  <c:v>329</c:v>
                </c:pt>
                <c:pt idx="3">
                  <c:v>555</c:v>
                </c:pt>
                <c:pt idx="4">
                  <c:v>552</c:v>
                </c:pt>
                <c:pt idx="5">
                  <c:v>395</c:v>
                </c:pt>
                <c:pt idx="6">
                  <c:v>331</c:v>
                </c:pt>
                <c:pt idx="7">
                  <c:v>315</c:v>
                </c:pt>
                <c:pt idx="8">
                  <c:v>310</c:v>
                </c:pt>
                <c:pt idx="9">
                  <c:v>142</c:v>
                </c:pt>
                <c:pt idx="10">
                  <c:v>154</c:v>
                </c:pt>
                <c:pt idx="11">
                  <c:v>20</c:v>
                </c:pt>
              </c:numCache>
            </c:numRef>
          </c:val>
          <c:extLst>
            <c:ext xmlns:c16="http://schemas.microsoft.com/office/drawing/2014/chart" uri="{C3380CC4-5D6E-409C-BE32-E72D297353CC}">
              <c16:uniqueId val="{00000008-6258-4AB6-AC34-10AF092FF135}"/>
            </c:ext>
          </c:extLst>
        </c:ser>
        <c:ser>
          <c:idx val="5"/>
          <c:order val="5"/>
          <c:tx>
            <c:strRef>
              <c:f>'45'!$K$1</c:f>
              <c:strCache>
                <c:ptCount val="1"/>
                <c:pt idx="0">
                  <c:v>H2 storage injection</c:v>
                </c:pt>
              </c:strCache>
            </c:strRef>
          </c:tx>
          <c:spPr>
            <a:solidFill>
              <a:schemeClr val="accent6"/>
            </a:solidFill>
            <a:ln>
              <a:noFill/>
            </a:ln>
            <a:effectLst/>
          </c:spPr>
          <c:invertIfNegative val="0"/>
          <c:cat>
            <c:multiLvlStrRef>
              <c:f>'45'!$A$2:$E$13</c:f>
              <c:multiLvlStrCache>
                <c:ptCount val="12"/>
                <c:lvl>
                  <c:pt idx="6">
                    <c:v>02-01-35</c:v>
                  </c:pt>
                  <c:pt idx="7">
                    <c:v>04-01-35</c:v>
                  </c:pt>
                  <c:pt idx="8">
                    <c:v>04-01-35</c:v>
                  </c:pt>
                  <c:pt idx="9">
                    <c:v>25-01-40</c:v>
                  </c:pt>
                  <c:pt idx="10">
                    <c:v>24-01-40</c:v>
                  </c:pt>
                  <c:pt idx="11">
                    <c:v>31-01-40</c:v>
                  </c:pt>
                </c:lvl>
                <c:lvl>
                  <c:pt idx="0">
                    <c:v>WS037</c:v>
                  </c:pt>
                  <c:pt idx="1">
                    <c:v>WS032</c:v>
                  </c:pt>
                  <c:pt idx="2">
                    <c:v>WS032</c:v>
                  </c:pt>
                  <c:pt idx="3">
                    <c:v>WS071</c:v>
                  </c:pt>
                  <c:pt idx="4">
                    <c:v>WS065</c:v>
                  </c:pt>
                  <c:pt idx="5">
                    <c:v>WS071</c:v>
                  </c:pt>
                  <c:pt idx="6">
                    <c:v>WS037</c:v>
                  </c:pt>
                  <c:pt idx="7">
                    <c:v>WS032</c:v>
                  </c:pt>
                  <c:pt idx="8">
                    <c:v>WS032</c:v>
                  </c:pt>
                  <c:pt idx="9">
                    <c:v>WS071</c:v>
                  </c:pt>
                  <c:pt idx="10">
                    <c:v>WS065</c:v>
                  </c:pt>
                  <c:pt idx="11">
                    <c:v>WS071</c:v>
                  </c:pt>
                </c:lvl>
                <c:lvl>
                  <c:pt idx="0">
                    <c:v>Average</c:v>
                  </c:pt>
                  <c:pt idx="1">
                    <c:v>Average</c:v>
                  </c:pt>
                  <c:pt idx="2">
                    <c:v>Average</c:v>
                  </c:pt>
                  <c:pt idx="3">
                    <c:v>Average</c:v>
                  </c:pt>
                  <c:pt idx="4">
                    <c:v>Average</c:v>
                  </c:pt>
                  <c:pt idx="5">
                    <c:v>Average</c:v>
                  </c:pt>
                  <c:pt idx="6">
                    <c:v>Peak</c:v>
                  </c:pt>
                  <c:pt idx="7">
                    <c:v>Peak</c:v>
                  </c:pt>
                  <c:pt idx="8">
                    <c:v>Peak</c:v>
                  </c:pt>
                  <c:pt idx="9">
                    <c:v>Peak</c:v>
                  </c:pt>
                  <c:pt idx="10">
                    <c:v>Peak</c:v>
                  </c:pt>
                  <c:pt idx="11">
                    <c:v>Peak</c:v>
                  </c:pt>
                </c:lvl>
                <c:lvl>
                  <c:pt idx="0">
                    <c:v>LEV</c:v>
                  </c:pt>
                  <c:pt idx="1">
                    <c:v>NT+</c:v>
                  </c:pt>
                  <c:pt idx="2">
                    <c:v>HEV</c:v>
                  </c:pt>
                  <c:pt idx="3">
                    <c:v>LEV</c:v>
                  </c:pt>
                  <c:pt idx="4">
                    <c:v>NT+</c:v>
                  </c:pt>
                  <c:pt idx="5">
                    <c:v>HEV</c:v>
                  </c:pt>
                  <c:pt idx="6">
                    <c:v>LEV</c:v>
                  </c:pt>
                  <c:pt idx="7">
                    <c:v>NT+</c:v>
                  </c:pt>
                  <c:pt idx="8">
                    <c:v>HEV</c:v>
                  </c:pt>
                  <c:pt idx="9">
                    <c:v>LEV</c:v>
                  </c:pt>
                  <c:pt idx="10">
                    <c:v>NT+</c:v>
                  </c:pt>
                  <c:pt idx="11">
                    <c:v>HEV</c:v>
                  </c:pt>
                </c:lvl>
                <c:lvl>
                  <c:pt idx="0">
                    <c:v>2035</c:v>
                  </c:pt>
                  <c:pt idx="3">
                    <c:v>2040</c:v>
                  </c:pt>
                  <c:pt idx="6">
                    <c:v>2035</c:v>
                  </c:pt>
                  <c:pt idx="9">
                    <c:v>2040</c:v>
                  </c:pt>
                </c:lvl>
              </c:multiLvlStrCache>
            </c:multiLvlStrRef>
          </c:cat>
          <c:val>
            <c:numRef>
              <c:f>'45'!$K$2:$K$13</c:f>
              <c:numCache>
                <c:formatCode>General</c:formatCode>
                <c:ptCount val="12"/>
                <c:pt idx="0">
                  <c:v>153</c:v>
                </c:pt>
                <c:pt idx="1">
                  <c:v>222</c:v>
                </c:pt>
                <c:pt idx="2">
                  <c:v>221</c:v>
                </c:pt>
                <c:pt idx="3">
                  <c:v>312</c:v>
                </c:pt>
                <c:pt idx="4">
                  <c:v>375</c:v>
                </c:pt>
                <c:pt idx="5">
                  <c:v>365</c:v>
                </c:pt>
                <c:pt idx="6">
                  <c:v>0</c:v>
                </c:pt>
                <c:pt idx="7">
                  <c:v>10</c:v>
                </c:pt>
                <c:pt idx="8">
                  <c:v>10</c:v>
                </c:pt>
                <c:pt idx="9">
                  <c:v>0</c:v>
                </c:pt>
                <c:pt idx="10">
                  <c:v>13</c:v>
                </c:pt>
                <c:pt idx="11">
                  <c:v>41</c:v>
                </c:pt>
              </c:numCache>
            </c:numRef>
          </c:val>
          <c:extLst>
            <c:ext xmlns:c16="http://schemas.microsoft.com/office/drawing/2014/chart" uri="{C3380CC4-5D6E-409C-BE32-E72D297353CC}">
              <c16:uniqueId val="{0000000A-6258-4AB6-AC34-10AF092FF135}"/>
            </c:ext>
          </c:extLst>
        </c:ser>
        <c:dLbls>
          <c:showLegendKey val="0"/>
          <c:showVal val="0"/>
          <c:showCatName val="0"/>
          <c:showSerName val="0"/>
          <c:showPercent val="0"/>
          <c:showBubbleSize val="0"/>
        </c:dLbls>
        <c:gapWidth val="150"/>
        <c:overlap val="100"/>
        <c:axId val="2065681928"/>
        <c:axId val="1210725896"/>
      </c:barChart>
      <c:catAx>
        <c:axId val="20656819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10725896"/>
        <c:crosses val="autoZero"/>
        <c:auto val="1"/>
        <c:lblAlgn val="ctr"/>
        <c:lblOffset val="100"/>
        <c:noMultiLvlLbl val="0"/>
      </c:catAx>
      <c:valAx>
        <c:axId val="12107258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656819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Total methane consumption, NT+, EU27</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1"/>
          <c:order val="0"/>
          <c:tx>
            <c:strRef>
              <c:f>'46'!$C$5</c:f>
              <c:strCache>
                <c:ptCount val="1"/>
                <c:pt idx="0">
                  <c:v>Final Energy Demand  from ETM (excl. DH; HHPs)</c:v>
                </c:pt>
              </c:strCache>
            </c:strRef>
          </c:tx>
          <c:spPr>
            <a:solidFill>
              <a:schemeClr val="accent2"/>
            </a:solidFill>
            <a:ln>
              <a:noFill/>
            </a:ln>
            <a:effectLst/>
          </c:spPr>
          <c:invertIfNegative val="0"/>
          <c:cat>
            <c:numRef>
              <c:f>'46'!$D$4:$G$4</c:f>
              <c:numCache>
                <c:formatCode>General</c:formatCode>
                <c:ptCount val="4"/>
                <c:pt idx="0">
                  <c:v>2030</c:v>
                </c:pt>
                <c:pt idx="1">
                  <c:v>2035</c:v>
                </c:pt>
                <c:pt idx="2">
                  <c:v>2040</c:v>
                </c:pt>
                <c:pt idx="3">
                  <c:v>2050</c:v>
                </c:pt>
              </c:numCache>
            </c:numRef>
          </c:cat>
          <c:val>
            <c:numRef>
              <c:f>'46'!$D$5:$G$5</c:f>
              <c:numCache>
                <c:formatCode>General</c:formatCode>
                <c:ptCount val="4"/>
                <c:pt idx="0">
                  <c:v>2224</c:v>
                </c:pt>
                <c:pt idx="1">
                  <c:v>1852</c:v>
                </c:pt>
                <c:pt idx="2">
                  <c:v>1499</c:v>
                </c:pt>
                <c:pt idx="3">
                  <c:v>1032</c:v>
                </c:pt>
              </c:numCache>
            </c:numRef>
          </c:val>
          <c:extLst>
            <c:ext xmlns:c16="http://schemas.microsoft.com/office/drawing/2014/chart" uri="{C3380CC4-5D6E-409C-BE32-E72D297353CC}">
              <c16:uniqueId val="{00000000-4F0E-4C31-849A-AD49D9FCE821}"/>
            </c:ext>
          </c:extLst>
        </c:ser>
        <c:ser>
          <c:idx val="2"/>
          <c:order val="1"/>
          <c:tx>
            <c:strRef>
              <c:f>'46'!$C$6</c:f>
              <c:strCache>
                <c:ptCount val="1"/>
                <c:pt idx="0">
                  <c:v>For Electricity generation</c:v>
                </c:pt>
              </c:strCache>
            </c:strRef>
          </c:tx>
          <c:spPr>
            <a:solidFill>
              <a:schemeClr val="accent3"/>
            </a:solidFill>
            <a:ln>
              <a:noFill/>
            </a:ln>
            <a:effectLst/>
          </c:spPr>
          <c:invertIfNegative val="0"/>
          <c:cat>
            <c:numRef>
              <c:f>'46'!$D$4:$G$4</c:f>
              <c:numCache>
                <c:formatCode>General</c:formatCode>
                <c:ptCount val="4"/>
                <c:pt idx="0">
                  <c:v>2030</c:v>
                </c:pt>
                <c:pt idx="1">
                  <c:v>2035</c:v>
                </c:pt>
                <c:pt idx="2">
                  <c:v>2040</c:v>
                </c:pt>
                <c:pt idx="3">
                  <c:v>2050</c:v>
                </c:pt>
              </c:numCache>
            </c:numRef>
          </c:cat>
          <c:val>
            <c:numRef>
              <c:f>'46'!$D$6:$G$6</c:f>
              <c:numCache>
                <c:formatCode>General</c:formatCode>
                <c:ptCount val="4"/>
                <c:pt idx="0">
                  <c:v>604</c:v>
                </c:pt>
                <c:pt idx="1">
                  <c:v>281</c:v>
                </c:pt>
                <c:pt idx="2">
                  <c:v>190</c:v>
                </c:pt>
                <c:pt idx="3">
                  <c:v>156</c:v>
                </c:pt>
              </c:numCache>
            </c:numRef>
          </c:val>
          <c:extLst>
            <c:ext xmlns:c16="http://schemas.microsoft.com/office/drawing/2014/chart" uri="{C3380CC4-5D6E-409C-BE32-E72D297353CC}">
              <c16:uniqueId val="{00000001-4F0E-4C31-849A-AD49D9FCE821}"/>
            </c:ext>
          </c:extLst>
        </c:ser>
        <c:ser>
          <c:idx val="3"/>
          <c:order val="2"/>
          <c:tx>
            <c:strRef>
              <c:f>'46'!$C$7</c:f>
              <c:strCache>
                <c:ptCount val="1"/>
                <c:pt idx="0">
                  <c:v>For heat production (from DH incl. CHPs and HHPs)</c:v>
                </c:pt>
              </c:strCache>
            </c:strRef>
          </c:tx>
          <c:spPr>
            <a:solidFill>
              <a:schemeClr val="accent4"/>
            </a:solidFill>
            <a:ln>
              <a:noFill/>
            </a:ln>
            <a:effectLst/>
          </c:spPr>
          <c:invertIfNegative val="0"/>
          <c:cat>
            <c:numRef>
              <c:f>'46'!$D$4:$G$4</c:f>
              <c:numCache>
                <c:formatCode>General</c:formatCode>
                <c:ptCount val="4"/>
                <c:pt idx="0">
                  <c:v>2030</c:v>
                </c:pt>
                <c:pt idx="1">
                  <c:v>2035</c:v>
                </c:pt>
                <c:pt idx="2">
                  <c:v>2040</c:v>
                </c:pt>
                <c:pt idx="3">
                  <c:v>2050</c:v>
                </c:pt>
              </c:numCache>
            </c:numRef>
          </c:cat>
          <c:val>
            <c:numRef>
              <c:f>'46'!$D$7:$G$7</c:f>
              <c:numCache>
                <c:formatCode>General</c:formatCode>
                <c:ptCount val="4"/>
                <c:pt idx="0">
                  <c:v>311</c:v>
                </c:pt>
                <c:pt idx="1">
                  <c:v>237</c:v>
                </c:pt>
                <c:pt idx="2">
                  <c:v>177</c:v>
                </c:pt>
                <c:pt idx="3">
                  <c:v>138</c:v>
                </c:pt>
              </c:numCache>
            </c:numRef>
          </c:val>
          <c:extLst>
            <c:ext xmlns:c16="http://schemas.microsoft.com/office/drawing/2014/chart" uri="{C3380CC4-5D6E-409C-BE32-E72D297353CC}">
              <c16:uniqueId val="{00000002-4F0E-4C31-849A-AD49D9FCE821}"/>
            </c:ext>
          </c:extLst>
        </c:ser>
        <c:ser>
          <c:idx val="4"/>
          <c:order val="3"/>
          <c:tx>
            <c:strRef>
              <c:f>'46'!$C$8</c:f>
              <c:strCache>
                <c:ptCount val="1"/>
                <c:pt idx="0">
                  <c:v>For SMR blue and pytolysis</c:v>
                </c:pt>
              </c:strCache>
            </c:strRef>
          </c:tx>
          <c:spPr>
            <a:solidFill>
              <a:schemeClr val="accent5"/>
            </a:solidFill>
            <a:ln>
              <a:noFill/>
            </a:ln>
            <a:effectLst/>
          </c:spPr>
          <c:invertIfNegative val="0"/>
          <c:cat>
            <c:numRef>
              <c:f>'46'!$D$4:$G$4</c:f>
              <c:numCache>
                <c:formatCode>General</c:formatCode>
                <c:ptCount val="4"/>
                <c:pt idx="0">
                  <c:v>2030</c:v>
                </c:pt>
                <c:pt idx="1">
                  <c:v>2035</c:v>
                </c:pt>
                <c:pt idx="2">
                  <c:v>2040</c:v>
                </c:pt>
                <c:pt idx="3">
                  <c:v>2050</c:v>
                </c:pt>
              </c:numCache>
            </c:numRef>
          </c:cat>
          <c:val>
            <c:numRef>
              <c:f>'46'!$D$8:$G$8</c:f>
              <c:numCache>
                <c:formatCode>General</c:formatCode>
                <c:ptCount val="4"/>
                <c:pt idx="0">
                  <c:v>48</c:v>
                </c:pt>
                <c:pt idx="1">
                  <c:v>127</c:v>
                </c:pt>
                <c:pt idx="2">
                  <c:v>110</c:v>
                </c:pt>
                <c:pt idx="3">
                  <c:v>206</c:v>
                </c:pt>
              </c:numCache>
            </c:numRef>
          </c:val>
          <c:extLst>
            <c:ext xmlns:c16="http://schemas.microsoft.com/office/drawing/2014/chart" uri="{C3380CC4-5D6E-409C-BE32-E72D297353CC}">
              <c16:uniqueId val="{00000003-4F0E-4C31-849A-AD49D9FCE821}"/>
            </c:ext>
          </c:extLst>
        </c:ser>
        <c:ser>
          <c:idx val="5"/>
          <c:order val="4"/>
          <c:tx>
            <c:strRef>
              <c:f>'46'!$C$9</c:f>
              <c:strCache>
                <c:ptCount val="1"/>
                <c:pt idx="0">
                  <c:v>For SMR grey</c:v>
                </c:pt>
              </c:strCache>
            </c:strRef>
          </c:tx>
          <c:spPr>
            <a:solidFill>
              <a:schemeClr val="accent6"/>
            </a:solidFill>
            <a:ln>
              <a:noFill/>
            </a:ln>
            <a:effectLst/>
          </c:spPr>
          <c:invertIfNegative val="0"/>
          <c:cat>
            <c:numRef>
              <c:f>'46'!$D$4:$G$4</c:f>
              <c:numCache>
                <c:formatCode>General</c:formatCode>
                <c:ptCount val="4"/>
                <c:pt idx="0">
                  <c:v>2030</c:v>
                </c:pt>
                <c:pt idx="1">
                  <c:v>2035</c:v>
                </c:pt>
                <c:pt idx="2">
                  <c:v>2040</c:v>
                </c:pt>
                <c:pt idx="3">
                  <c:v>2050</c:v>
                </c:pt>
              </c:numCache>
            </c:numRef>
          </c:cat>
          <c:val>
            <c:numRef>
              <c:f>'46'!$D$9:$G$9</c:f>
              <c:numCache>
                <c:formatCode>General</c:formatCode>
                <c:ptCount val="4"/>
                <c:pt idx="0">
                  <c:v>0</c:v>
                </c:pt>
                <c:pt idx="1">
                  <c:v>9</c:v>
                </c:pt>
                <c:pt idx="2">
                  <c:v>9</c:v>
                </c:pt>
                <c:pt idx="3">
                  <c:v>0</c:v>
                </c:pt>
              </c:numCache>
            </c:numRef>
          </c:val>
          <c:extLst>
            <c:ext xmlns:c16="http://schemas.microsoft.com/office/drawing/2014/chart" uri="{C3380CC4-5D6E-409C-BE32-E72D297353CC}">
              <c16:uniqueId val="{00000004-4F0E-4C31-849A-AD49D9FCE821}"/>
            </c:ext>
          </c:extLst>
        </c:ser>
        <c:dLbls>
          <c:showLegendKey val="0"/>
          <c:showVal val="0"/>
          <c:showCatName val="0"/>
          <c:showSerName val="0"/>
          <c:showPercent val="0"/>
          <c:showBubbleSize val="0"/>
        </c:dLbls>
        <c:gapWidth val="150"/>
        <c:overlap val="100"/>
        <c:axId val="1832489488"/>
        <c:axId val="1832489128"/>
      </c:barChart>
      <c:catAx>
        <c:axId val="18324894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32489128"/>
        <c:crosses val="autoZero"/>
        <c:auto val="1"/>
        <c:lblAlgn val="ctr"/>
        <c:lblOffset val="100"/>
        <c:noMultiLvlLbl val="0"/>
      </c:catAx>
      <c:valAx>
        <c:axId val="183248912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TWh</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324894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Total methane consumption, Low/High economic variant, EU27</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'47'!$C$6</c:f>
              <c:strCache>
                <c:ptCount val="1"/>
                <c:pt idx="0">
                  <c:v>Final Energy Demand  from ETM (excl. DH; HHPs)</c:v>
                </c:pt>
              </c:strCache>
            </c:strRef>
          </c:tx>
          <c:spPr>
            <a:solidFill>
              <a:schemeClr val="accent1"/>
            </a:solidFill>
            <a:ln>
              <a:noFill/>
            </a:ln>
            <a:effectLst/>
          </c:spPr>
          <c:invertIfNegative val="0"/>
          <c:cat>
            <c:multiLvlStrRef>
              <c:f>'47'!$D$4:$I$5</c:f>
              <c:multiLvlStrCache>
                <c:ptCount val="6"/>
                <c:lvl>
                  <c:pt idx="0">
                    <c:v>LEV</c:v>
                  </c:pt>
                  <c:pt idx="1">
                    <c:v>NT+</c:v>
                  </c:pt>
                  <c:pt idx="2">
                    <c:v>HEV</c:v>
                  </c:pt>
                  <c:pt idx="3">
                    <c:v>LEV</c:v>
                  </c:pt>
                  <c:pt idx="4">
                    <c:v>NT+</c:v>
                  </c:pt>
                  <c:pt idx="5">
                    <c:v>HEV</c:v>
                  </c:pt>
                </c:lvl>
                <c:lvl>
                  <c:pt idx="0">
                    <c:v>2035</c:v>
                  </c:pt>
                  <c:pt idx="3">
                    <c:v>2040</c:v>
                  </c:pt>
                </c:lvl>
              </c:multiLvlStrCache>
            </c:multiLvlStrRef>
          </c:cat>
          <c:val>
            <c:numRef>
              <c:f>'47'!$D$6:$I$6</c:f>
              <c:numCache>
                <c:formatCode>General</c:formatCode>
                <c:ptCount val="6"/>
                <c:pt idx="0">
                  <c:v>1949</c:v>
                </c:pt>
                <c:pt idx="1">
                  <c:v>1852</c:v>
                </c:pt>
                <c:pt idx="2">
                  <c:v>1767</c:v>
                </c:pt>
                <c:pt idx="3">
                  <c:v>1635</c:v>
                </c:pt>
                <c:pt idx="4">
                  <c:v>1499</c:v>
                </c:pt>
                <c:pt idx="5">
                  <c:v>1367</c:v>
                </c:pt>
              </c:numCache>
            </c:numRef>
          </c:val>
          <c:extLst>
            <c:ext xmlns:c16="http://schemas.microsoft.com/office/drawing/2014/chart" uri="{C3380CC4-5D6E-409C-BE32-E72D297353CC}">
              <c16:uniqueId val="{00000000-F886-4238-806D-7EF1414EC70A}"/>
            </c:ext>
          </c:extLst>
        </c:ser>
        <c:ser>
          <c:idx val="1"/>
          <c:order val="1"/>
          <c:tx>
            <c:strRef>
              <c:f>'47'!$C$7</c:f>
              <c:strCache>
                <c:ptCount val="1"/>
                <c:pt idx="0">
                  <c:v>For Electricity generation</c:v>
                </c:pt>
              </c:strCache>
            </c:strRef>
          </c:tx>
          <c:spPr>
            <a:solidFill>
              <a:schemeClr val="accent2"/>
            </a:solidFill>
            <a:ln>
              <a:noFill/>
            </a:ln>
            <a:effectLst/>
          </c:spPr>
          <c:invertIfNegative val="0"/>
          <c:cat>
            <c:multiLvlStrRef>
              <c:f>'47'!$D$4:$I$5</c:f>
              <c:multiLvlStrCache>
                <c:ptCount val="6"/>
                <c:lvl>
                  <c:pt idx="0">
                    <c:v>LEV</c:v>
                  </c:pt>
                  <c:pt idx="1">
                    <c:v>NT+</c:v>
                  </c:pt>
                  <c:pt idx="2">
                    <c:v>HEV</c:v>
                  </c:pt>
                  <c:pt idx="3">
                    <c:v>LEV</c:v>
                  </c:pt>
                  <c:pt idx="4">
                    <c:v>NT+</c:v>
                  </c:pt>
                  <c:pt idx="5">
                    <c:v>HEV</c:v>
                  </c:pt>
                </c:lvl>
                <c:lvl>
                  <c:pt idx="0">
                    <c:v>2035</c:v>
                  </c:pt>
                  <c:pt idx="3">
                    <c:v>2040</c:v>
                  </c:pt>
                </c:lvl>
              </c:multiLvlStrCache>
            </c:multiLvlStrRef>
          </c:cat>
          <c:val>
            <c:numRef>
              <c:f>'47'!$D$7:$I$7</c:f>
              <c:numCache>
                <c:formatCode>General</c:formatCode>
                <c:ptCount val="6"/>
                <c:pt idx="0">
                  <c:v>146</c:v>
                </c:pt>
                <c:pt idx="1">
                  <c:v>281</c:v>
                </c:pt>
                <c:pt idx="2">
                  <c:v>510</c:v>
                </c:pt>
                <c:pt idx="3">
                  <c:v>69</c:v>
                </c:pt>
                <c:pt idx="4">
                  <c:v>190</c:v>
                </c:pt>
                <c:pt idx="5">
                  <c:v>375</c:v>
                </c:pt>
              </c:numCache>
            </c:numRef>
          </c:val>
          <c:extLst>
            <c:ext xmlns:c16="http://schemas.microsoft.com/office/drawing/2014/chart" uri="{C3380CC4-5D6E-409C-BE32-E72D297353CC}">
              <c16:uniqueId val="{00000002-F886-4238-806D-7EF1414EC70A}"/>
            </c:ext>
          </c:extLst>
        </c:ser>
        <c:ser>
          <c:idx val="2"/>
          <c:order val="2"/>
          <c:tx>
            <c:strRef>
              <c:f>'47'!$C$8</c:f>
              <c:strCache>
                <c:ptCount val="1"/>
                <c:pt idx="0">
                  <c:v>For heat production (from DH incl. CHPs and HHPs)</c:v>
                </c:pt>
              </c:strCache>
            </c:strRef>
          </c:tx>
          <c:spPr>
            <a:solidFill>
              <a:schemeClr val="accent3"/>
            </a:solidFill>
            <a:ln>
              <a:noFill/>
            </a:ln>
            <a:effectLst/>
          </c:spPr>
          <c:invertIfNegative val="0"/>
          <c:cat>
            <c:multiLvlStrRef>
              <c:f>'47'!$D$4:$I$5</c:f>
              <c:multiLvlStrCache>
                <c:ptCount val="6"/>
                <c:lvl>
                  <c:pt idx="0">
                    <c:v>LEV</c:v>
                  </c:pt>
                  <c:pt idx="1">
                    <c:v>NT+</c:v>
                  </c:pt>
                  <c:pt idx="2">
                    <c:v>HEV</c:v>
                  </c:pt>
                  <c:pt idx="3">
                    <c:v>LEV</c:v>
                  </c:pt>
                  <c:pt idx="4">
                    <c:v>NT+</c:v>
                  </c:pt>
                  <c:pt idx="5">
                    <c:v>HEV</c:v>
                  </c:pt>
                </c:lvl>
                <c:lvl>
                  <c:pt idx="0">
                    <c:v>2035</c:v>
                  </c:pt>
                  <c:pt idx="3">
                    <c:v>2040</c:v>
                  </c:pt>
                </c:lvl>
              </c:multiLvlStrCache>
            </c:multiLvlStrRef>
          </c:cat>
          <c:val>
            <c:numRef>
              <c:f>'47'!$D$8:$I$8</c:f>
              <c:numCache>
                <c:formatCode>General</c:formatCode>
                <c:ptCount val="6"/>
                <c:pt idx="0">
                  <c:v>224</c:v>
                </c:pt>
                <c:pt idx="1">
                  <c:v>237</c:v>
                </c:pt>
                <c:pt idx="2">
                  <c:v>266</c:v>
                </c:pt>
                <c:pt idx="3">
                  <c:v>151</c:v>
                </c:pt>
                <c:pt idx="4">
                  <c:v>177</c:v>
                </c:pt>
                <c:pt idx="5">
                  <c:v>199</c:v>
                </c:pt>
              </c:numCache>
            </c:numRef>
          </c:val>
          <c:extLst>
            <c:ext xmlns:c16="http://schemas.microsoft.com/office/drawing/2014/chart" uri="{C3380CC4-5D6E-409C-BE32-E72D297353CC}">
              <c16:uniqueId val="{00000004-F886-4238-806D-7EF1414EC70A}"/>
            </c:ext>
          </c:extLst>
        </c:ser>
        <c:ser>
          <c:idx val="3"/>
          <c:order val="3"/>
          <c:tx>
            <c:strRef>
              <c:f>'47'!$C$9</c:f>
              <c:strCache>
                <c:ptCount val="1"/>
                <c:pt idx="0">
                  <c:v>For SMR blue and pytolysis</c:v>
                </c:pt>
              </c:strCache>
            </c:strRef>
          </c:tx>
          <c:spPr>
            <a:solidFill>
              <a:schemeClr val="accent4"/>
            </a:solidFill>
            <a:ln>
              <a:noFill/>
            </a:ln>
            <a:effectLst/>
          </c:spPr>
          <c:invertIfNegative val="0"/>
          <c:cat>
            <c:multiLvlStrRef>
              <c:f>'47'!$D$4:$I$5</c:f>
              <c:multiLvlStrCache>
                <c:ptCount val="6"/>
                <c:lvl>
                  <c:pt idx="0">
                    <c:v>LEV</c:v>
                  </c:pt>
                  <c:pt idx="1">
                    <c:v>NT+</c:v>
                  </c:pt>
                  <c:pt idx="2">
                    <c:v>HEV</c:v>
                  </c:pt>
                  <c:pt idx="3">
                    <c:v>LEV</c:v>
                  </c:pt>
                  <c:pt idx="4">
                    <c:v>NT+</c:v>
                  </c:pt>
                  <c:pt idx="5">
                    <c:v>HEV</c:v>
                  </c:pt>
                </c:lvl>
                <c:lvl>
                  <c:pt idx="0">
                    <c:v>2035</c:v>
                  </c:pt>
                  <c:pt idx="3">
                    <c:v>2040</c:v>
                  </c:pt>
                </c:lvl>
              </c:multiLvlStrCache>
            </c:multiLvlStrRef>
          </c:cat>
          <c:val>
            <c:numRef>
              <c:f>'47'!$D$9:$I$9</c:f>
              <c:numCache>
                <c:formatCode>General</c:formatCode>
                <c:ptCount val="6"/>
                <c:pt idx="0">
                  <c:v>26</c:v>
                </c:pt>
                <c:pt idx="1">
                  <c:v>127</c:v>
                </c:pt>
                <c:pt idx="2">
                  <c:v>141</c:v>
                </c:pt>
                <c:pt idx="3">
                  <c:v>46</c:v>
                </c:pt>
                <c:pt idx="4">
                  <c:v>110</c:v>
                </c:pt>
                <c:pt idx="5">
                  <c:v>159</c:v>
                </c:pt>
              </c:numCache>
            </c:numRef>
          </c:val>
          <c:extLst>
            <c:ext xmlns:c16="http://schemas.microsoft.com/office/drawing/2014/chart" uri="{C3380CC4-5D6E-409C-BE32-E72D297353CC}">
              <c16:uniqueId val="{00000006-F886-4238-806D-7EF1414EC70A}"/>
            </c:ext>
          </c:extLst>
        </c:ser>
        <c:ser>
          <c:idx val="4"/>
          <c:order val="4"/>
          <c:tx>
            <c:strRef>
              <c:f>'47'!$C$10</c:f>
              <c:strCache>
                <c:ptCount val="1"/>
                <c:pt idx="0">
                  <c:v>For SMR grey</c:v>
                </c:pt>
              </c:strCache>
            </c:strRef>
          </c:tx>
          <c:spPr>
            <a:solidFill>
              <a:schemeClr val="accent5"/>
            </a:solidFill>
            <a:ln>
              <a:noFill/>
            </a:ln>
            <a:effectLst/>
          </c:spPr>
          <c:invertIfNegative val="0"/>
          <c:cat>
            <c:multiLvlStrRef>
              <c:f>'47'!$D$4:$I$5</c:f>
              <c:multiLvlStrCache>
                <c:ptCount val="6"/>
                <c:lvl>
                  <c:pt idx="0">
                    <c:v>LEV</c:v>
                  </c:pt>
                  <c:pt idx="1">
                    <c:v>NT+</c:v>
                  </c:pt>
                  <c:pt idx="2">
                    <c:v>HEV</c:v>
                  </c:pt>
                  <c:pt idx="3">
                    <c:v>LEV</c:v>
                  </c:pt>
                  <c:pt idx="4">
                    <c:v>NT+</c:v>
                  </c:pt>
                  <c:pt idx="5">
                    <c:v>HEV</c:v>
                  </c:pt>
                </c:lvl>
                <c:lvl>
                  <c:pt idx="0">
                    <c:v>2035</c:v>
                  </c:pt>
                  <c:pt idx="3">
                    <c:v>2040</c:v>
                  </c:pt>
                </c:lvl>
              </c:multiLvlStrCache>
            </c:multiLvlStrRef>
          </c:cat>
          <c:val>
            <c:numRef>
              <c:f>'47'!$D$10:$I$10</c:f>
              <c:numCache>
                <c:formatCode>General</c:formatCode>
                <c:ptCount val="6"/>
                <c:pt idx="0">
                  <c:v>1</c:v>
                </c:pt>
                <c:pt idx="1">
                  <c:v>9</c:v>
                </c:pt>
                <c:pt idx="2">
                  <c:v>28</c:v>
                </c:pt>
                <c:pt idx="3">
                  <c:v>2</c:v>
                </c:pt>
                <c:pt idx="4">
                  <c:v>9</c:v>
                </c:pt>
                <c:pt idx="5">
                  <c:v>17</c:v>
                </c:pt>
              </c:numCache>
            </c:numRef>
          </c:val>
          <c:extLst>
            <c:ext xmlns:c16="http://schemas.microsoft.com/office/drawing/2014/chart" uri="{C3380CC4-5D6E-409C-BE32-E72D297353CC}">
              <c16:uniqueId val="{0000000B-F886-4238-806D-7EF1414EC70A}"/>
            </c:ext>
          </c:extLst>
        </c:ser>
        <c:dLbls>
          <c:showLegendKey val="0"/>
          <c:showVal val="0"/>
          <c:showCatName val="0"/>
          <c:showSerName val="0"/>
          <c:showPercent val="0"/>
          <c:showBubbleSize val="0"/>
        </c:dLbls>
        <c:gapWidth val="150"/>
        <c:overlap val="100"/>
        <c:axId val="2142008327"/>
        <c:axId val="2142010887"/>
      </c:barChart>
      <c:catAx>
        <c:axId val="21420083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42010887"/>
        <c:crosses val="autoZero"/>
        <c:auto val="1"/>
        <c:lblAlgn val="ctr"/>
        <c:lblOffset val="100"/>
        <c:noMultiLvlLbl val="0"/>
      </c:catAx>
      <c:valAx>
        <c:axId val="214201088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TWh</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420083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GB"/>
              <a:t>Methane demand peak day and average of corresponding weather scenario (GWh/d)</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'48'!$E$1</c:f>
              <c:strCache>
                <c:ptCount val="1"/>
                <c:pt idx="0">
                  <c:v>Methane final demand</c:v>
                </c:pt>
              </c:strCache>
            </c:strRef>
          </c:tx>
          <c:spPr>
            <a:solidFill>
              <a:schemeClr val="accent1"/>
            </a:solidFill>
            <a:ln>
              <a:noFill/>
            </a:ln>
            <a:effectLst/>
          </c:spPr>
          <c:invertIfNegative val="0"/>
          <c:cat>
            <c:multiLvlStrRef>
              <c:f>'48'!$A$2:$D$9</c:f>
              <c:multiLvlStrCache>
                <c:ptCount val="8"/>
                <c:lvl>
                  <c:pt idx="0">
                    <c:v>Peak</c:v>
                  </c:pt>
                  <c:pt idx="1">
                    <c:v>Average</c:v>
                  </c:pt>
                  <c:pt idx="2">
                    <c:v>Peak</c:v>
                  </c:pt>
                  <c:pt idx="3">
                    <c:v>Average</c:v>
                  </c:pt>
                  <c:pt idx="4">
                    <c:v>Peak</c:v>
                  </c:pt>
                  <c:pt idx="5">
                    <c:v>Average</c:v>
                  </c:pt>
                  <c:pt idx="6">
                    <c:v>Peak</c:v>
                  </c:pt>
                  <c:pt idx="7">
                    <c:v>Average</c:v>
                  </c:pt>
                </c:lvl>
                <c:lvl>
                  <c:pt idx="0">
                    <c:v>2030</c:v>
                  </c:pt>
                  <c:pt idx="2">
                    <c:v>2035</c:v>
                  </c:pt>
                  <c:pt idx="4">
                    <c:v>2040</c:v>
                  </c:pt>
                  <c:pt idx="6">
                    <c:v>2050</c:v>
                  </c:pt>
                </c:lvl>
              </c:multiLvlStrCache>
            </c:multiLvlStrRef>
          </c:cat>
          <c:val>
            <c:numRef>
              <c:f>'48'!$E$2:$E$9</c:f>
              <c:numCache>
                <c:formatCode>General</c:formatCode>
                <c:ptCount val="8"/>
                <c:pt idx="0">
                  <c:v>17947</c:v>
                </c:pt>
                <c:pt idx="1">
                  <c:v>7034</c:v>
                </c:pt>
                <c:pt idx="2">
                  <c:v>14595</c:v>
                </c:pt>
                <c:pt idx="3">
                  <c:v>5804</c:v>
                </c:pt>
                <c:pt idx="4">
                  <c:v>11617</c:v>
                </c:pt>
                <c:pt idx="5">
                  <c:v>4459</c:v>
                </c:pt>
                <c:pt idx="6">
                  <c:v>8335</c:v>
                </c:pt>
                <c:pt idx="7">
                  <c:v>3114</c:v>
                </c:pt>
              </c:numCache>
            </c:numRef>
          </c:val>
          <c:extLst>
            <c:ext xmlns:c16="http://schemas.microsoft.com/office/drawing/2014/chart" uri="{C3380CC4-5D6E-409C-BE32-E72D297353CC}">
              <c16:uniqueId val="{00000000-7FBC-453D-83AF-DBDF768D2D2D}"/>
            </c:ext>
          </c:extLst>
        </c:ser>
        <c:ser>
          <c:idx val="1"/>
          <c:order val="1"/>
          <c:tx>
            <c:strRef>
              <c:f>'48'!$F$1</c:f>
              <c:strCache>
                <c:ptCount val="1"/>
                <c:pt idx="0">
                  <c:v>Methane for power</c:v>
                </c:pt>
              </c:strCache>
            </c:strRef>
          </c:tx>
          <c:spPr>
            <a:solidFill>
              <a:schemeClr val="accent2"/>
            </a:solidFill>
            <a:ln>
              <a:noFill/>
            </a:ln>
            <a:effectLst/>
          </c:spPr>
          <c:invertIfNegative val="0"/>
          <c:cat>
            <c:multiLvlStrRef>
              <c:f>'48'!$A$2:$D$9</c:f>
              <c:multiLvlStrCache>
                <c:ptCount val="8"/>
                <c:lvl>
                  <c:pt idx="0">
                    <c:v>Peak</c:v>
                  </c:pt>
                  <c:pt idx="1">
                    <c:v>Average</c:v>
                  </c:pt>
                  <c:pt idx="2">
                    <c:v>Peak</c:v>
                  </c:pt>
                  <c:pt idx="3">
                    <c:v>Average</c:v>
                  </c:pt>
                  <c:pt idx="4">
                    <c:v>Peak</c:v>
                  </c:pt>
                  <c:pt idx="5">
                    <c:v>Average</c:v>
                  </c:pt>
                  <c:pt idx="6">
                    <c:v>Peak</c:v>
                  </c:pt>
                  <c:pt idx="7">
                    <c:v>Average</c:v>
                  </c:pt>
                </c:lvl>
                <c:lvl>
                  <c:pt idx="0">
                    <c:v>2030</c:v>
                  </c:pt>
                  <c:pt idx="2">
                    <c:v>2035</c:v>
                  </c:pt>
                  <c:pt idx="4">
                    <c:v>2040</c:v>
                  </c:pt>
                  <c:pt idx="6">
                    <c:v>2050</c:v>
                  </c:pt>
                </c:lvl>
              </c:multiLvlStrCache>
            </c:multiLvlStrRef>
          </c:cat>
          <c:val>
            <c:numRef>
              <c:f>'48'!$F$2:$F$9</c:f>
              <c:numCache>
                <c:formatCode>0</c:formatCode>
                <c:ptCount val="8"/>
                <c:pt idx="0">
                  <c:v>6757.0494885739581</c:v>
                </c:pt>
                <c:pt idx="1">
                  <c:v>2212.579223453768</c:v>
                </c:pt>
                <c:pt idx="2">
                  <c:v>6281.2317071559346</c:v>
                </c:pt>
                <c:pt idx="3">
                  <c:v>1211.8631338979581</c:v>
                </c:pt>
                <c:pt idx="4">
                  <c:v>4289.2582724295444</c:v>
                </c:pt>
                <c:pt idx="5">
                  <c:v>541.77547010004071</c:v>
                </c:pt>
                <c:pt idx="6">
                  <c:v>2986.0121305256398</c:v>
                </c:pt>
                <c:pt idx="7">
                  <c:v>491.24302555863761</c:v>
                </c:pt>
              </c:numCache>
            </c:numRef>
          </c:val>
          <c:extLst>
            <c:ext xmlns:c16="http://schemas.microsoft.com/office/drawing/2014/chart" uri="{C3380CC4-5D6E-409C-BE32-E72D297353CC}">
              <c16:uniqueId val="{00000001-7FBC-453D-83AF-DBDF768D2D2D}"/>
            </c:ext>
          </c:extLst>
        </c:ser>
        <c:ser>
          <c:idx val="2"/>
          <c:order val="2"/>
          <c:tx>
            <c:strRef>
              <c:f>'48'!$G$1</c:f>
              <c:strCache>
                <c:ptCount val="1"/>
                <c:pt idx="0">
                  <c:v>Methane for SMR</c:v>
                </c:pt>
              </c:strCache>
            </c:strRef>
          </c:tx>
          <c:spPr>
            <a:solidFill>
              <a:schemeClr val="accent3"/>
            </a:solidFill>
            <a:ln>
              <a:noFill/>
            </a:ln>
            <a:effectLst/>
          </c:spPr>
          <c:invertIfNegative val="0"/>
          <c:cat>
            <c:multiLvlStrRef>
              <c:f>'48'!$A$2:$D$9</c:f>
              <c:multiLvlStrCache>
                <c:ptCount val="8"/>
                <c:lvl>
                  <c:pt idx="0">
                    <c:v>Peak</c:v>
                  </c:pt>
                  <c:pt idx="1">
                    <c:v>Average</c:v>
                  </c:pt>
                  <c:pt idx="2">
                    <c:v>Peak</c:v>
                  </c:pt>
                  <c:pt idx="3">
                    <c:v>Average</c:v>
                  </c:pt>
                  <c:pt idx="4">
                    <c:v>Peak</c:v>
                  </c:pt>
                  <c:pt idx="5">
                    <c:v>Average</c:v>
                  </c:pt>
                  <c:pt idx="6">
                    <c:v>Peak</c:v>
                  </c:pt>
                  <c:pt idx="7">
                    <c:v>Average</c:v>
                  </c:pt>
                </c:lvl>
                <c:lvl>
                  <c:pt idx="0">
                    <c:v>2030</c:v>
                  </c:pt>
                  <c:pt idx="2">
                    <c:v>2035</c:v>
                  </c:pt>
                  <c:pt idx="4">
                    <c:v>2040</c:v>
                  </c:pt>
                  <c:pt idx="6">
                    <c:v>2050</c:v>
                  </c:pt>
                </c:lvl>
              </c:multiLvlStrCache>
            </c:multiLvlStrRef>
          </c:cat>
          <c:val>
            <c:numRef>
              <c:f>'48'!$G$2:$G$9</c:f>
              <c:numCache>
                <c:formatCode>0</c:formatCode>
                <c:ptCount val="8"/>
                <c:pt idx="0">
                  <c:v>258.55034640000002</c:v>
                </c:pt>
                <c:pt idx="1">
                  <c:v>122.3991011747012</c:v>
                </c:pt>
                <c:pt idx="2">
                  <c:v>485.30492749856109</c:v>
                </c:pt>
                <c:pt idx="3">
                  <c:v>414.86486114619839</c:v>
                </c:pt>
                <c:pt idx="4">
                  <c:v>504.74986523175278</c:v>
                </c:pt>
                <c:pt idx="5">
                  <c:v>318.47064147842877</c:v>
                </c:pt>
                <c:pt idx="6">
                  <c:v>582.55769620000001</c:v>
                </c:pt>
                <c:pt idx="7">
                  <c:v>548.4695753762727</c:v>
                </c:pt>
              </c:numCache>
            </c:numRef>
          </c:val>
          <c:extLst>
            <c:ext xmlns:c16="http://schemas.microsoft.com/office/drawing/2014/chart" uri="{C3380CC4-5D6E-409C-BE32-E72D297353CC}">
              <c16:uniqueId val="{00000002-7FBC-453D-83AF-DBDF768D2D2D}"/>
            </c:ext>
          </c:extLst>
        </c:ser>
        <c:ser>
          <c:idx val="3"/>
          <c:order val="3"/>
          <c:tx>
            <c:strRef>
              <c:f>'48'!$H$1</c:f>
              <c:strCache>
                <c:ptCount val="1"/>
                <c:pt idx="0">
                  <c:v>Methane for HHP boilers</c:v>
                </c:pt>
              </c:strCache>
            </c:strRef>
          </c:tx>
          <c:spPr>
            <a:solidFill>
              <a:schemeClr val="accent4"/>
            </a:solidFill>
            <a:ln>
              <a:noFill/>
            </a:ln>
            <a:effectLst/>
          </c:spPr>
          <c:invertIfNegative val="0"/>
          <c:cat>
            <c:multiLvlStrRef>
              <c:f>'48'!$A$2:$D$9</c:f>
              <c:multiLvlStrCache>
                <c:ptCount val="8"/>
                <c:lvl>
                  <c:pt idx="0">
                    <c:v>Peak</c:v>
                  </c:pt>
                  <c:pt idx="1">
                    <c:v>Average</c:v>
                  </c:pt>
                  <c:pt idx="2">
                    <c:v>Peak</c:v>
                  </c:pt>
                  <c:pt idx="3">
                    <c:v>Average</c:v>
                  </c:pt>
                  <c:pt idx="4">
                    <c:v>Peak</c:v>
                  </c:pt>
                  <c:pt idx="5">
                    <c:v>Average</c:v>
                  </c:pt>
                  <c:pt idx="6">
                    <c:v>Peak</c:v>
                  </c:pt>
                  <c:pt idx="7">
                    <c:v>Average</c:v>
                  </c:pt>
                </c:lvl>
                <c:lvl>
                  <c:pt idx="0">
                    <c:v>2030</c:v>
                  </c:pt>
                  <c:pt idx="2">
                    <c:v>2035</c:v>
                  </c:pt>
                  <c:pt idx="4">
                    <c:v>2040</c:v>
                  </c:pt>
                  <c:pt idx="6">
                    <c:v>2050</c:v>
                  </c:pt>
                </c:lvl>
              </c:multiLvlStrCache>
            </c:multiLvlStrRef>
          </c:cat>
          <c:val>
            <c:numRef>
              <c:f>'48'!$H$2:$H$9</c:f>
              <c:numCache>
                <c:formatCode>0</c:formatCode>
                <c:ptCount val="8"/>
                <c:pt idx="0">
                  <c:v>367.83689067966952</c:v>
                </c:pt>
                <c:pt idx="1">
                  <c:v>84.949705655897063</c:v>
                </c:pt>
                <c:pt idx="2">
                  <c:v>569.4447713645028</c:v>
                </c:pt>
                <c:pt idx="3">
                  <c:v>90.522037133768862</c:v>
                </c:pt>
                <c:pt idx="4">
                  <c:v>840.41072473436384</c:v>
                </c:pt>
                <c:pt idx="5">
                  <c:v>120.4802623824181</c:v>
                </c:pt>
                <c:pt idx="6">
                  <c:v>1248.880852936489</c:v>
                </c:pt>
                <c:pt idx="7">
                  <c:v>89.335563653940767</c:v>
                </c:pt>
              </c:numCache>
            </c:numRef>
          </c:val>
          <c:extLst>
            <c:ext xmlns:c16="http://schemas.microsoft.com/office/drawing/2014/chart" uri="{C3380CC4-5D6E-409C-BE32-E72D297353CC}">
              <c16:uniqueId val="{00000003-7FBC-453D-83AF-DBDF768D2D2D}"/>
            </c:ext>
          </c:extLst>
        </c:ser>
        <c:dLbls>
          <c:showLegendKey val="0"/>
          <c:showVal val="0"/>
          <c:showCatName val="0"/>
          <c:showSerName val="0"/>
          <c:showPercent val="0"/>
          <c:showBubbleSize val="0"/>
        </c:dLbls>
        <c:gapWidth val="150"/>
        <c:overlap val="100"/>
        <c:axId val="2040766671"/>
        <c:axId val="2040767631"/>
      </c:barChart>
      <c:catAx>
        <c:axId val="20407666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2040767631"/>
        <c:crosses val="autoZero"/>
        <c:auto val="1"/>
        <c:lblAlgn val="ctr"/>
        <c:lblOffset val="100"/>
        <c:noMultiLvlLbl val="0"/>
      </c:catAx>
      <c:valAx>
        <c:axId val="204076763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20407666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nl-NL" sz="1400" b="0" i="0" u="none" strike="noStrike" kern="1200" spc="0" baseline="0">
                <a:solidFill>
                  <a:sysClr val="windowText" lastClr="000000">
                    <a:lumMod val="65000"/>
                    <a:lumOff val="35000"/>
                  </a:sysClr>
                </a:solidFill>
              </a:rPr>
              <a:t>Market share of space heating technologies in households, EU27, central scenario</a:t>
            </a: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barChart>
        <c:barDir val="col"/>
        <c:grouping val="stacked"/>
        <c:varyColors val="0"/>
        <c:ser>
          <c:idx val="0"/>
          <c:order val="0"/>
          <c:tx>
            <c:strRef>
              <c:f>'8'!$C$4</c:f>
              <c:strCache>
                <c:ptCount val="1"/>
                <c:pt idx="0">
                  <c:v>Heat pump</c:v>
                </c:pt>
              </c:strCache>
            </c:strRef>
          </c:tx>
          <c:spPr>
            <a:solidFill>
              <a:schemeClr val="accent1"/>
            </a:solidFill>
            <a:ln>
              <a:noFill/>
            </a:ln>
            <a:effectLst/>
          </c:spPr>
          <c:invertIfNegative val="0"/>
          <c:cat>
            <c:numRef>
              <c:f>'8'!$B$5:$B$9</c:f>
              <c:numCache>
                <c:formatCode>General</c:formatCode>
                <c:ptCount val="5"/>
                <c:pt idx="0">
                  <c:v>2019</c:v>
                </c:pt>
                <c:pt idx="1">
                  <c:v>2030</c:v>
                </c:pt>
                <c:pt idx="2">
                  <c:v>2035</c:v>
                </c:pt>
                <c:pt idx="3">
                  <c:v>2040</c:v>
                </c:pt>
                <c:pt idx="4">
                  <c:v>2050</c:v>
                </c:pt>
              </c:numCache>
            </c:numRef>
          </c:cat>
          <c:val>
            <c:numRef>
              <c:f>'8'!$C$5:$C$9</c:f>
              <c:numCache>
                <c:formatCode>0%</c:formatCode>
                <c:ptCount val="5"/>
                <c:pt idx="0">
                  <c:v>7.0000000000000007E-2</c:v>
                </c:pt>
                <c:pt idx="1">
                  <c:v>0.2</c:v>
                </c:pt>
                <c:pt idx="2">
                  <c:v>0.28999999999999998</c:v>
                </c:pt>
                <c:pt idx="3">
                  <c:v>0.37</c:v>
                </c:pt>
                <c:pt idx="4">
                  <c:v>0.48</c:v>
                </c:pt>
              </c:numCache>
            </c:numRef>
          </c:val>
          <c:extLst>
            <c:ext xmlns:c16="http://schemas.microsoft.com/office/drawing/2014/chart" uri="{C3380CC4-5D6E-409C-BE32-E72D297353CC}">
              <c16:uniqueId val="{00000000-7E73-44BC-B9BB-41579FDA00A4}"/>
            </c:ext>
          </c:extLst>
        </c:ser>
        <c:ser>
          <c:idx val="1"/>
          <c:order val="1"/>
          <c:tx>
            <c:strRef>
              <c:f>'8'!$D$4</c:f>
              <c:strCache>
                <c:ptCount val="1"/>
                <c:pt idx="0">
                  <c:v>Hybrid heat pump</c:v>
                </c:pt>
              </c:strCache>
            </c:strRef>
          </c:tx>
          <c:spPr>
            <a:solidFill>
              <a:schemeClr val="accent2"/>
            </a:solidFill>
            <a:ln>
              <a:noFill/>
            </a:ln>
            <a:effectLst/>
          </c:spPr>
          <c:invertIfNegative val="0"/>
          <c:cat>
            <c:numRef>
              <c:f>'8'!$B$5:$B$9</c:f>
              <c:numCache>
                <c:formatCode>General</c:formatCode>
                <c:ptCount val="5"/>
                <c:pt idx="0">
                  <c:v>2019</c:v>
                </c:pt>
                <c:pt idx="1">
                  <c:v>2030</c:v>
                </c:pt>
                <c:pt idx="2">
                  <c:v>2035</c:v>
                </c:pt>
                <c:pt idx="3">
                  <c:v>2040</c:v>
                </c:pt>
                <c:pt idx="4">
                  <c:v>2050</c:v>
                </c:pt>
              </c:numCache>
            </c:numRef>
          </c:cat>
          <c:val>
            <c:numRef>
              <c:f>'8'!$D$5:$D$9</c:f>
              <c:numCache>
                <c:formatCode>0%</c:formatCode>
                <c:ptCount val="5"/>
                <c:pt idx="0">
                  <c:v>0.04</c:v>
                </c:pt>
                <c:pt idx="1">
                  <c:v>0.03</c:v>
                </c:pt>
                <c:pt idx="2">
                  <c:v>0.04</c:v>
                </c:pt>
                <c:pt idx="3">
                  <c:v>0.08</c:v>
                </c:pt>
                <c:pt idx="4">
                  <c:v>0.09</c:v>
                </c:pt>
              </c:numCache>
            </c:numRef>
          </c:val>
          <c:extLst>
            <c:ext xmlns:c16="http://schemas.microsoft.com/office/drawing/2014/chart" uri="{C3380CC4-5D6E-409C-BE32-E72D297353CC}">
              <c16:uniqueId val="{00000001-7E73-44BC-B9BB-41579FDA00A4}"/>
            </c:ext>
          </c:extLst>
        </c:ser>
        <c:ser>
          <c:idx val="2"/>
          <c:order val="2"/>
          <c:tx>
            <c:strRef>
              <c:f>'8'!$E$4</c:f>
              <c:strCache>
                <c:ptCount val="1"/>
                <c:pt idx="0">
                  <c:v>Gas boiler</c:v>
                </c:pt>
              </c:strCache>
            </c:strRef>
          </c:tx>
          <c:spPr>
            <a:solidFill>
              <a:schemeClr val="accent3"/>
            </a:solidFill>
            <a:ln>
              <a:noFill/>
            </a:ln>
            <a:effectLst/>
          </c:spPr>
          <c:invertIfNegative val="0"/>
          <c:cat>
            <c:numRef>
              <c:f>'8'!$B$5:$B$9</c:f>
              <c:numCache>
                <c:formatCode>General</c:formatCode>
                <c:ptCount val="5"/>
                <c:pt idx="0">
                  <c:v>2019</c:v>
                </c:pt>
                <c:pt idx="1">
                  <c:v>2030</c:v>
                </c:pt>
                <c:pt idx="2">
                  <c:v>2035</c:v>
                </c:pt>
                <c:pt idx="3">
                  <c:v>2040</c:v>
                </c:pt>
                <c:pt idx="4">
                  <c:v>2050</c:v>
                </c:pt>
              </c:numCache>
            </c:numRef>
          </c:cat>
          <c:val>
            <c:numRef>
              <c:f>'8'!$E$5:$E$9</c:f>
              <c:numCache>
                <c:formatCode>0%</c:formatCode>
                <c:ptCount val="5"/>
                <c:pt idx="0">
                  <c:v>0.41</c:v>
                </c:pt>
                <c:pt idx="1">
                  <c:v>0.34</c:v>
                </c:pt>
                <c:pt idx="2">
                  <c:v>0.27</c:v>
                </c:pt>
                <c:pt idx="3">
                  <c:v>0.16</c:v>
                </c:pt>
                <c:pt idx="4">
                  <c:v>0.09</c:v>
                </c:pt>
              </c:numCache>
            </c:numRef>
          </c:val>
          <c:extLst>
            <c:ext xmlns:c16="http://schemas.microsoft.com/office/drawing/2014/chart" uri="{C3380CC4-5D6E-409C-BE32-E72D297353CC}">
              <c16:uniqueId val="{00000002-7E73-44BC-B9BB-41579FDA00A4}"/>
            </c:ext>
          </c:extLst>
        </c:ser>
        <c:ser>
          <c:idx val="3"/>
          <c:order val="3"/>
          <c:tx>
            <c:strRef>
              <c:f>'8'!$F$4</c:f>
              <c:strCache>
                <c:ptCount val="1"/>
                <c:pt idx="0">
                  <c:v>Hydrogen boiler</c:v>
                </c:pt>
              </c:strCache>
            </c:strRef>
          </c:tx>
          <c:spPr>
            <a:solidFill>
              <a:schemeClr val="accent4"/>
            </a:solidFill>
            <a:ln>
              <a:noFill/>
            </a:ln>
            <a:effectLst/>
          </c:spPr>
          <c:invertIfNegative val="0"/>
          <c:cat>
            <c:numRef>
              <c:f>'8'!$B$5:$B$9</c:f>
              <c:numCache>
                <c:formatCode>General</c:formatCode>
                <c:ptCount val="5"/>
                <c:pt idx="0">
                  <c:v>2019</c:v>
                </c:pt>
                <c:pt idx="1">
                  <c:v>2030</c:v>
                </c:pt>
                <c:pt idx="2">
                  <c:v>2035</c:v>
                </c:pt>
                <c:pt idx="3">
                  <c:v>2040</c:v>
                </c:pt>
                <c:pt idx="4">
                  <c:v>2050</c:v>
                </c:pt>
              </c:numCache>
            </c:numRef>
          </c:cat>
          <c:val>
            <c:numRef>
              <c:f>'8'!$F$5:$F$9</c:f>
              <c:numCache>
                <c:formatCode>0%</c:formatCode>
                <c:ptCount val="5"/>
                <c:pt idx="0">
                  <c:v>0</c:v>
                </c:pt>
                <c:pt idx="1">
                  <c:v>0</c:v>
                </c:pt>
                <c:pt idx="2">
                  <c:v>0.01</c:v>
                </c:pt>
                <c:pt idx="3">
                  <c:v>0.02</c:v>
                </c:pt>
                <c:pt idx="4">
                  <c:v>0.02</c:v>
                </c:pt>
              </c:numCache>
            </c:numRef>
          </c:val>
          <c:extLst>
            <c:ext xmlns:c16="http://schemas.microsoft.com/office/drawing/2014/chart" uri="{C3380CC4-5D6E-409C-BE32-E72D297353CC}">
              <c16:uniqueId val="{00000003-7E73-44BC-B9BB-41579FDA00A4}"/>
            </c:ext>
          </c:extLst>
        </c:ser>
        <c:ser>
          <c:idx val="4"/>
          <c:order val="4"/>
          <c:tx>
            <c:strRef>
              <c:f>'8'!$G$4</c:f>
              <c:strCache>
                <c:ptCount val="1"/>
                <c:pt idx="0">
                  <c:v>District heating</c:v>
                </c:pt>
              </c:strCache>
            </c:strRef>
          </c:tx>
          <c:spPr>
            <a:solidFill>
              <a:schemeClr val="accent5"/>
            </a:solidFill>
            <a:ln>
              <a:noFill/>
            </a:ln>
            <a:effectLst/>
          </c:spPr>
          <c:invertIfNegative val="0"/>
          <c:cat>
            <c:numRef>
              <c:f>'8'!$B$5:$B$9</c:f>
              <c:numCache>
                <c:formatCode>General</c:formatCode>
                <c:ptCount val="5"/>
                <c:pt idx="0">
                  <c:v>2019</c:v>
                </c:pt>
                <c:pt idx="1">
                  <c:v>2030</c:v>
                </c:pt>
                <c:pt idx="2">
                  <c:v>2035</c:v>
                </c:pt>
                <c:pt idx="3">
                  <c:v>2040</c:v>
                </c:pt>
                <c:pt idx="4">
                  <c:v>2050</c:v>
                </c:pt>
              </c:numCache>
            </c:numRef>
          </c:cat>
          <c:val>
            <c:numRef>
              <c:f>'8'!$G$5:$G$9</c:f>
              <c:numCache>
                <c:formatCode>0%</c:formatCode>
                <c:ptCount val="5"/>
                <c:pt idx="0">
                  <c:v>0.14000000000000001</c:v>
                </c:pt>
                <c:pt idx="1">
                  <c:v>0.13</c:v>
                </c:pt>
                <c:pt idx="2">
                  <c:v>0.13</c:v>
                </c:pt>
                <c:pt idx="3">
                  <c:v>0.13</c:v>
                </c:pt>
                <c:pt idx="4">
                  <c:v>0.13</c:v>
                </c:pt>
              </c:numCache>
            </c:numRef>
          </c:val>
          <c:extLst>
            <c:ext xmlns:c16="http://schemas.microsoft.com/office/drawing/2014/chart" uri="{C3380CC4-5D6E-409C-BE32-E72D297353CC}">
              <c16:uniqueId val="{00000004-7E73-44BC-B9BB-41579FDA00A4}"/>
            </c:ext>
          </c:extLst>
        </c:ser>
        <c:ser>
          <c:idx val="5"/>
          <c:order val="5"/>
          <c:tx>
            <c:strRef>
              <c:f>'8'!$H$4</c:f>
              <c:strCache>
                <c:ptCount val="1"/>
                <c:pt idx="0">
                  <c:v>Other</c:v>
                </c:pt>
              </c:strCache>
            </c:strRef>
          </c:tx>
          <c:spPr>
            <a:solidFill>
              <a:schemeClr val="accent6"/>
            </a:solidFill>
            <a:ln>
              <a:noFill/>
            </a:ln>
            <a:effectLst/>
          </c:spPr>
          <c:invertIfNegative val="0"/>
          <c:cat>
            <c:numRef>
              <c:f>'8'!$B$5:$B$9</c:f>
              <c:numCache>
                <c:formatCode>General</c:formatCode>
                <c:ptCount val="5"/>
                <c:pt idx="0">
                  <c:v>2019</c:v>
                </c:pt>
                <c:pt idx="1">
                  <c:v>2030</c:v>
                </c:pt>
                <c:pt idx="2">
                  <c:v>2035</c:v>
                </c:pt>
                <c:pt idx="3">
                  <c:v>2040</c:v>
                </c:pt>
                <c:pt idx="4">
                  <c:v>2050</c:v>
                </c:pt>
              </c:numCache>
            </c:numRef>
          </c:cat>
          <c:val>
            <c:numRef>
              <c:f>'8'!$H$5:$H$9</c:f>
              <c:numCache>
                <c:formatCode>0%</c:formatCode>
                <c:ptCount val="5"/>
                <c:pt idx="0">
                  <c:v>0.35</c:v>
                </c:pt>
                <c:pt idx="1">
                  <c:v>0.3</c:v>
                </c:pt>
                <c:pt idx="2">
                  <c:v>0.26</c:v>
                </c:pt>
                <c:pt idx="3">
                  <c:v>0.24</c:v>
                </c:pt>
                <c:pt idx="4">
                  <c:v>0.19</c:v>
                </c:pt>
              </c:numCache>
            </c:numRef>
          </c:val>
          <c:extLst>
            <c:ext xmlns:c16="http://schemas.microsoft.com/office/drawing/2014/chart" uri="{C3380CC4-5D6E-409C-BE32-E72D297353CC}">
              <c16:uniqueId val="{00000005-7E73-44BC-B9BB-41579FDA00A4}"/>
            </c:ext>
          </c:extLst>
        </c:ser>
        <c:dLbls>
          <c:showLegendKey val="0"/>
          <c:showVal val="0"/>
          <c:showCatName val="0"/>
          <c:showSerName val="0"/>
          <c:showPercent val="0"/>
          <c:showBubbleSize val="0"/>
        </c:dLbls>
        <c:gapWidth val="150"/>
        <c:overlap val="100"/>
        <c:axId val="400592063"/>
        <c:axId val="400586783"/>
      </c:barChart>
      <c:catAx>
        <c:axId val="40059206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0586783"/>
        <c:crosses val="autoZero"/>
        <c:auto val="1"/>
        <c:lblAlgn val="ctr"/>
        <c:lblOffset val="100"/>
        <c:noMultiLvlLbl val="0"/>
      </c:catAx>
      <c:valAx>
        <c:axId val="400586783"/>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0592063"/>
        <c:crosses val="autoZero"/>
        <c:crossBetween val="between"/>
        <c:majorUnit val="0.2"/>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Primary energy supply mix, EU27</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'49'!$C$6</c:f>
              <c:strCache>
                <c:ptCount val="1"/>
                <c:pt idx="0">
                  <c:v>Natural gas ****</c:v>
                </c:pt>
              </c:strCache>
            </c:strRef>
          </c:tx>
          <c:spPr>
            <a:solidFill>
              <a:schemeClr val="accent1"/>
            </a:solidFill>
            <a:ln>
              <a:noFill/>
            </a:ln>
            <a:effectLst/>
          </c:spPr>
          <c:invertIfNegative val="0"/>
          <c:cat>
            <c:numRef>
              <c:f>'49'!$D$5:$H$5</c:f>
              <c:numCache>
                <c:formatCode>General</c:formatCode>
                <c:ptCount val="5"/>
                <c:pt idx="0">
                  <c:v>2023</c:v>
                </c:pt>
                <c:pt idx="1">
                  <c:v>2030</c:v>
                </c:pt>
                <c:pt idx="2">
                  <c:v>2035</c:v>
                </c:pt>
                <c:pt idx="3">
                  <c:v>2040</c:v>
                </c:pt>
                <c:pt idx="4">
                  <c:v>2050</c:v>
                </c:pt>
              </c:numCache>
            </c:numRef>
          </c:cat>
          <c:val>
            <c:numRef>
              <c:f>'49'!$D$6:$H$6</c:f>
              <c:numCache>
                <c:formatCode>#,##0.0</c:formatCode>
                <c:ptCount val="5"/>
                <c:pt idx="0">
                  <c:v>3340.2779999999998</c:v>
                </c:pt>
                <c:pt idx="1">
                  <c:v>2884.4115973423459</c:v>
                </c:pt>
                <c:pt idx="2">
                  <c:v>2062.5228993306673</c:v>
                </c:pt>
                <c:pt idx="3">
                  <c:v>1333.5557553233434</c:v>
                </c:pt>
                <c:pt idx="4">
                  <c:v>619.02568106065667</c:v>
                </c:pt>
              </c:numCache>
            </c:numRef>
          </c:val>
          <c:extLst>
            <c:ext xmlns:c16="http://schemas.microsoft.com/office/drawing/2014/chart" uri="{C3380CC4-5D6E-409C-BE32-E72D297353CC}">
              <c16:uniqueId val="{00000009-8162-4E81-87EC-751958FDFC16}"/>
            </c:ext>
          </c:extLst>
        </c:ser>
        <c:ser>
          <c:idx val="1"/>
          <c:order val="1"/>
          <c:tx>
            <c:strRef>
              <c:f>'49'!$C$7</c:f>
              <c:strCache>
                <c:ptCount val="1"/>
                <c:pt idx="0">
                  <c:v>Imported E-methane</c:v>
                </c:pt>
              </c:strCache>
            </c:strRef>
          </c:tx>
          <c:spPr>
            <a:solidFill>
              <a:schemeClr val="accent2"/>
            </a:solidFill>
            <a:ln>
              <a:noFill/>
            </a:ln>
            <a:effectLst/>
          </c:spPr>
          <c:invertIfNegative val="0"/>
          <c:cat>
            <c:numRef>
              <c:f>'49'!$D$5:$H$5</c:f>
              <c:numCache>
                <c:formatCode>General</c:formatCode>
                <c:ptCount val="5"/>
                <c:pt idx="0">
                  <c:v>2023</c:v>
                </c:pt>
                <c:pt idx="1">
                  <c:v>2030</c:v>
                </c:pt>
                <c:pt idx="2">
                  <c:v>2035</c:v>
                </c:pt>
                <c:pt idx="3">
                  <c:v>2040</c:v>
                </c:pt>
                <c:pt idx="4">
                  <c:v>2050</c:v>
                </c:pt>
              </c:numCache>
            </c:numRef>
          </c:cat>
          <c:val>
            <c:numRef>
              <c:f>'49'!$D$7:$H$7</c:f>
              <c:numCache>
                <c:formatCode>#,##0.0</c:formatCode>
                <c:ptCount val="5"/>
                <c:pt idx="0">
                  <c:v>0</c:v>
                </c:pt>
                <c:pt idx="1">
                  <c:v>1.8932697041351316</c:v>
                </c:pt>
                <c:pt idx="2">
                  <c:v>10.287926610595633</c:v>
                </c:pt>
                <c:pt idx="3">
                  <c:v>22.950406278560347</c:v>
                </c:pt>
                <c:pt idx="4">
                  <c:v>47.813576201318959</c:v>
                </c:pt>
              </c:numCache>
            </c:numRef>
          </c:val>
          <c:extLst>
            <c:ext xmlns:c16="http://schemas.microsoft.com/office/drawing/2014/chart" uri="{C3380CC4-5D6E-409C-BE32-E72D297353CC}">
              <c16:uniqueId val="{0000000B-8162-4E81-87EC-751958FDFC16}"/>
            </c:ext>
          </c:extLst>
        </c:ser>
        <c:ser>
          <c:idx val="2"/>
          <c:order val="2"/>
          <c:tx>
            <c:strRef>
              <c:f>'49'!$C$8</c:f>
              <c:strCache>
                <c:ptCount val="1"/>
                <c:pt idx="0">
                  <c:v>Imported hydrogen</c:v>
                </c:pt>
              </c:strCache>
            </c:strRef>
          </c:tx>
          <c:spPr>
            <a:solidFill>
              <a:schemeClr val="accent3"/>
            </a:solidFill>
            <a:ln>
              <a:noFill/>
            </a:ln>
            <a:effectLst/>
          </c:spPr>
          <c:invertIfNegative val="0"/>
          <c:cat>
            <c:numRef>
              <c:f>'49'!$D$5:$H$5</c:f>
              <c:numCache>
                <c:formatCode>General</c:formatCode>
                <c:ptCount val="5"/>
                <c:pt idx="0">
                  <c:v>2023</c:v>
                </c:pt>
                <c:pt idx="1">
                  <c:v>2030</c:v>
                </c:pt>
                <c:pt idx="2">
                  <c:v>2035</c:v>
                </c:pt>
                <c:pt idx="3">
                  <c:v>2040</c:v>
                </c:pt>
                <c:pt idx="4">
                  <c:v>2050</c:v>
                </c:pt>
              </c:numCache>
            </c:numRef>
          </c:cat>
          <c:val>
            <c:numRef>
              <c:f>'49'!$D$8:$H$8</c:f>
              <c:numCache>
                <c:formatCode>#,##0.0</c:formatCode>
                <c:ptCount val="5"/>
                <c:pt idx="0">
                  <c:v>0</c:v>
                </c:pt>
                <c:pt idx="1">
                  <c:v>69.083349023435275</c:v>
                </c:pt>
                <c:pt idx="2">
                  <c:v>113.72615293158952</c:v>
                </c:pt>
                <c:pt idx="3">
                  <c:v>245.79942884342262</c:v>
                </c:pt>
                <c:pt idx="4">
                  <c:v>309.97475486944444</c:v>
                </c:pt>
              </c:numCache>
            </c:numRef>
          </c:val>
          <c:extLst>
            <c:ext xmlns:c16="http://schemas.microsoft.com/office/drawing/2014/chart" uri="{C3380CC4-5D6E-409C-BE32-E72D297353CC}">
              <c16:uniqueId val="{0000000D-8162-4E81-87EC-751958FDFC16}"/>
            </c:ext>
          </c:extLst>
        </c:ser>
        <c:ser>
          <c:idx val="3"/>
          <c:order val="3"/>
          <c:tx>
            <c:strRef>
              <c:f>'49'!$C$9</c:f>
              <c:strCache>
                <c:ptCount val="1"/>
                <c:pt idx="0">
                  <c:v>Oil</c:v>
                </c:pt>
              </c:strCache>
            </c:strRef>
          </c:tx>
          <c:spPr>
            <a:solidFill>
              <a:schemeClr val="accent4"/>
            </a:solidFill>
            <a:ln>
              <a:noFill/>
            </a:ln>
            <a:effectLst/>
          </c:spPr>
          <c:invertIfNegative val="0"/>
          <c:cat>
            <c:numRef>
              <c:f>'49'!$D$5:$H$5</c:f>
              <c:numCache>
                <c:formatCode>General</c:formatCode>
                <c:ptCount val="5"/>
                <c:pt idx="0">
                  <c:v>2023</c:v>
                </c:pt>
                <c:pt idx="1">
                  <c:v>2030</c:v>
                </c:pt>
                <c:pt idx="2">
                  <c:v>2035</c:v>
                </c:pt>
                <c:pt idx="3">
                  <c:v>2040</c:v>
                </c:pt>
                <c:pt idx="4">
                  <c:v>2050</c:v>
                </c:pt>
              </c:numCache>
            </c:numRef>
          </c:cat>
          <c:val>
            <c:numRef>
              <c:f>'49'!$D$9:$H$9</c:f>
              <c:numCache>
                <c:formatCode>#,##0.0</c:formatCode>
                <c:ptCount val="5"/>
                <c:pt idx="0">
                  <c:v>5857.67</c:v>
                </c:pt>
                <c:pt idx="1">
                  <c:v>3403.5119944194525</c:v>
                </c:pt>
                <c:pt idx="2">
                  <c:v>2866.4578422579693</c:v>
                </c:pt>
                <c:pt idx="3">
                  <c:v>2004.4353564618852</c:v>
                </c:pt>
                <c:pt idx="4">
                  <c:v>533.30613193343959</c:v>
                </c:pt>
              </c:numCache>
            </c:numRef>
          </c:val>
          <c:extLst>
            <c:ext xmlns:c16="http://schemas.microsoft.com/office/drawing/2014/chart" uri="{C3380CC4-5D6E-409C-BE32-E72D297353CC}">
              <c16:uniqueId val="{0000000F-8162-4E81-87EC-751958FDFC16}"/>
            </c:ext>
          </c:extLst>
        </c:ser>
        <c:ser>
          <c:idx val="5"/>
          <c:order val="4"/>
          <c:tx>
            <c:strRef>
              <c:f>'49'!$C$10</c:f>
              <c:strCache>
                <c:ptCount val="1"/>
                <c:pt idx="0">
                  <c:v>Imported biofuels **</c:v>
                </c:pt>
              </c:strCache>
            </c:strRef>
          </c:tx>
          <c:spPr>
            <a:solidFill>
              <a:schemeClr val="accent6"/>
            </a:solidFill>
            <a:ln>
              <a:noFill/>
            </a:ln>
            <a:effectLst/>
          </c:spPr>
          <c:invertIfNegative val="0"/>
          <c:cat>
            <c:numRef>
              <c:f>'49'!$D$5:$H$5</c:f>
              <c:numCache>
                <c:formatCode>General</c:formatCode>
                <c:ptCount val="5"/>
                <c:pt idx="0">
                  <c:v>2023</c:v>
                </c:pt>
                <c:pt idx="1">
                  <c:v>2030</c:v>
                </c:pt>
                <c:pt idx="2">
                  <c:v>2035</c:v>
                </c:pt>
                <c:pt idx="3">
                  <c:v>2040</c:v>
                </c:pt>
                <c:pt idx="4">
                  <c:v>2050</c:v>
                </c:pt>
              </c:numCache>
            </c:numRef>
          </c:cat>
          <c:val>
            <c:numRef>
              <c:f>'49'!$D$10:$H$10</c:f>
              <c:numCache>
                <c:formatCode>#,##0.0</c:formatCode>
                <c:ptCount val="5"/>
                <c:pt idx="0">
                  <c:v>150.53</c:v>
                </c:pt>
                <c:pt idx="1">
                  <c:v>223.68778303129568</c:v>
                </c:pt>
                <c:pt idx="2">
                  <c:v>307.53501216636892</c:v>
                </c:pt>
                <c:pt idx="3">
                  <c:v>426.19265963738599</c:v>
                </c:pt>
                <c:pt idx="4">
                  <c:v>635.34996752843267</c:v>
                </c:pt>
              </c:numCache>
            </c:numRef>
          </c:val>
          <c:extLst>
            <c:ext xmlns:c16="http://schemas.microsoft.com/office/drawing/2014/chart" uri="{C3380CC4-5D6E-409C-BE32-E72D297353CC}">
              <c16:uniqueId val="{00000013-8162-4E81-87EC-751958FDFC16}"/>
            </c:ext>
          </c:extLst>
        </c:ser>
        <c:ser>
          <c:idx val="6"/>
          <c:order val="5"/>
          <c:tx>
            <c:strRef>
              <c:f>'49'!$C$11</c:f>
              <c:strCache>
                <c:ptCount val="1"/>
                <c:pt idx="0">
                  <c:v>Coal</c:v>
                </c:pt>
              </c:strCache>
            </c:strRef>
          </c:tx>
          <c:spPr>
            <a:solidFill>
              <a:schemeClr val="accent1">
                <a:lumMod val="60000"/>
              </a:schemeClr>
            </a:solidFill>
            <a:ln>
              <a:noFill/>
            </a:ln>
            <a:effectLst/>
          </c:spPr>
          <c:invertIfNegative val="0"/>
          <c:cat>
            <c:numRef>
              <c:f>'49'!$D$5:$H$5</c:f>
              <c:numCache>
                <c:formatCode>General</c:formatCode>
                <c:ptCount val="5"/>
                <c:pt idx="0">
                  <c:v>2023</c:v>
                </c:pt>
                <c:pt idx="1">
                  <c:v>2030</c:v>
                </c:pt>
                <c:pt idx="2">
                  <c:v>2035</c:v>
                </c:pt>
                <c:pt idx="3">
                  <c:v>2040</c:v>
                </c:pt>
                <c:pt idx="4">
                  <c:v>2050</c:v>
                </c:pt>
              </c:numCache>
            </c:numRef>
          </c:cat>
          <c:val>
            <c:numRef>
              <c:f>'49'!$D$11:$H$11</c:f>
              <c:numCache>
                <c:formatCode>#,##0.0</c:formatCode>
                <c:ptCount val="5"/>
                <c:pt idx="0">
                  <c:v>1455.2</c:v>
                </c:pt>
                <c:pt idx="1">
                  <c:v>143.49172938458551</c:v>
                </c:pt>
                <c:pt idx="2">
                  <c:v>79.114837569462338</c:v>
                </c:pt>
                <c:pt idx="3">
                  <c:v>43.292521148084241</c:v>
                </c:pt>
                <c:pt idx="4">
                  <c:v>27.388906853981609</c:v>
                </c:pt>
              </c:numCache>
            </c:numRef>
          </c:val>
          <c:extLst>
            <c:ext xmlns:c16="http://schemas.microsoft.com/office/drawing/2014/chart" uri="{C3380CC4-5D6E-409C-BE32-E72D297353CC}">
              <c16:uniqueId val="{00000015-8162-4E81-87EC-751958FDFC16}"/>
            </c:ext>
          </c:extLst>
        </c:ser>
        <c:ser>
          <c:idx val="7"/>
          <c:order val="6"/>
          <c:tx>
            <c:strRef>
              <c:f>'49'!$C$12</c:f>
              <c:strCache>
                <c:ptCount val="1"/>
                <c:pt idx="0">
                  <c:v>Biomass</c:v>
                </c:pt>
              </c:strCache>
            </c:strRef>
          </c:tx>
          <c:spPr>
            <a:solidFill>
              <a:schemeClr val="accent2">
                <a:lumMod val="60000"/>
              </a:schemeClr>
            </a:solidFill>
            <a:ln>
              <a:noFill/>
            </a:ln>
            <a:effectLst/>
          </c:spPr>
          <c:invertIfNegative val="0"/>
          <c:cat>
            <c:numRef>
              <c:f>'49'!$D$5:$H$5</c:f>
              <c:numCache>
                <c:formatCode>General</c:formatCode>
                <c:ptCount val="5"/>
                <c:pt idx="0">
                  <c:v>2023</c:v>
                </c:pt>
                <c:pt idx="1">
                  <c:v>2030</c:v>
                </c:pt>
                <c:pt idx="2">
                  <c:v>2035</c:v>
                </c:pt>
                <c:pt idx="3">
                  <c:v>2040</c:v>
                </c:pt>
                <c:pt idx="4">
                  <c:v>2050</c:v>
                </c:pt>
              </c:numCache>
            </c:numRef>
          </c:cat>
          <c:val>
            <c:numRef>
              <c:f>'49'!$D$12:$H$12</c:f>
              <c:numCache>
                <c:formatCode>#,##0.0</c:formatCode>
                <c:ptCount val="5"/>
                <c:pt idx="0">
                  <c:v>1222.8399999999999</c:v>
                </c:pt>
                <c:pt idx="1">
                  <c:v>1854.888255037765</c:v>
                </c:pt>
                <c:pt idx="2">
                  <c:v>2066.4593134678389</c:v>
                </c:pt>
                <c:pt idx="3">
                  <c:v>2460.5226016308575</c:v>
                </c:pt>
                <c:pt idx="4">
                  <c:v>2689.7845388089881</c:v>
                </c:pt>
              </c:numCache>
            </c:numRef>
          </c:val>
          <c:extLst>
            <c:ext xmlns:c16="http://schemas.microsoft.com/office/drawing/2014/chart" uri="{C3380CC4-5D6E-409C-BE32-E72D297353CC}">
              <c16:uniqueId val="{00000017-8162-4E81-87EC-751958FDFC16}"/>
            </c:ext>
          </c:extLst>
        </c:ser>
        <c:ser>
          <c:idx val="8"/>
          <c:order val="7"/>
          <c:tx>
            <c:strRef>
              <c:f>'49'!$C$13</c:f>
              <c:strCache>
                <c:ptCount val="1"/>
                <c:pt idx="0">
                  <c:v>Ammonia</c:v>
                </c:pt>
              </c:strCache>
            </c:strRef>
          </c:tx>
          <c:spPr>
            <a:solidFill>
              <a:schemeClr val="accent3">
                <a:lumMod val="60000"/>
              </a:schemeClr>
            </a:solidFill>
            <a:ln>
              <a:noFill/>
            </a:ln>
            <a:effectLst/>
          </c:spPr>
          <c:invertIfNegative val="0"/>
          <c:cat>
            <c:numRef>
              <c:f>'49'!$D$5:$H$5</c:f>
              <c:numCache>
                <c:formatCode>General</c:formatCode>
                <c:ptCount val="5"/>
                <c:pt idx="0">
                  <c:v>2023</c:v>
                </c:pt>
                <c:pt idx="1">
                  <c:v>2030</c:v>
                </c:pt>
                <c:pt idx="2">
                  <c:v>2035</c:v>
                </c:pt>
                <c:pt idx="3">
                  <c:v>2040</c:v>
                </c:pt>
                <c:pt idx="4">
                  <c:v>2050</c:v>
                </c:pt>
              </c:numCache>
            </c:numRef>
          </c:cat>
          <c:val>
            <c:numRef>
              <c:f>'49'!$D$13:$H$13</c:f>
              <c:numCache>
                <c:formatCode>#,##0.0</c:formatCode>
                <c:ptCount val="5"/>
                <c:pt idx="0">
                  <c:v>0</c:v>
                </c:pt>
                <c:pt idx="1">
                  <c:v>30.21722536265813</c:v>
                </c:pt>
                <c:pt idx="2">
                  <c:v>31.650765423661838</c:v>
                </c:pt>
                <c:pt idx="3">
                  <c:v>40.272509893723488</c:v>
                </c:pt>
                <c:pt idx="4">
                  <c:v>35.980689143107789</c:v>
                </c:pt>
              </c:numCache>
            </c:numRef>
          </c:val>
          <c:extLst>
            <c:ext xmlns:c16="http://schemas.microsoft.com/office/drawing/2014/chart" uri="{C3380CC4-5D6E-409C-BE32-E72D297353CC}">
              <c16:uniqueId val="{00000019-8162-4E81-87EC-751958FDFC16}"/>
            </c:ext>
          </c:extLst>
        </c:ser>
        <c:ser>
          <c:idx val="9"/>
          <c:order val="8"/>
          <c:tx>
            <c:strRef>
              <c:f>'49'!$C$14</c:f>
              <c:strCache>
                <c:ptCount val="1"/>
                <c:pt idx="0">
                  <c:v>Nuclear</c:v>
                </c:pt>
              </c:strCache>
            </c:strRef>
          </c:tx>
          <c:spPr>
            <a:solidFill>
              <a:schemeClr val="accent4">
                <a:lumMod val="60000"/>
              </a:schemeClr>
            </a:solidFill>
            <a:ln>
              <a:noFill/>
            </a:ln>
            <a:effectLst/>
          </c:spPr>
          <c:invertIfNegative val="0"/>
          <c:cat>
            <c:numRef>
              <c:f>'49'!$D$5:$H$5</c:f>
              <c:numCache>
                <c:formatCode>General</c:formatCode>
                <c:ptCount val="5"/>
                <c:pt idx="0">
                  <c:v>2023</c:v>
                </c:pt>
                <c:pt idx="1">
                  <c:v>2030</c:v>
                </c:pt>
                <c:pt idx="2">
                  <c:v>2035</c:v>
                </c:pt>
                <c:pt idx="3">
                  <c:v>2040</c:v>
                </c:pt>
                <c:pt idx="4">
                  <c:v>2050</c:v>
                </c:pt>
              </c:numCache>
            </c:numRef>
          </c:cat>
          <c:val>
            <c:numRef>
              <c:f>'49'!$D$14:$H$14</c:f>
              <c:numCache>
                <c:formatCode>#,##0.0</c:formatCode>
                <c:ptCount val="5"/>
                <c:pt idx="0">
                  <c:v>1836.9657222300002</c:v>
                </c:pt>
                <c:pt idx="1">
                  <c:v>1755.9932272727272</c:v>
                </c:pt>
                <c:pt idx="2">
                  <c:v>1666.5072848484847</c:v>
                </c:pt>
                <c:pt idx="3">
                  <c:v>2080.2578575757575</c:v>
                </c:pt>
                <c:pt idx="4">
                  <c:v>2194.230121212121</c:v>
                </c:pt>
              </c:numCache>
            </c:numRef>
          </c:val>
          <c:extLst>
            <c:ext xmlns:c16="http://schemas.microsoft.com/office/drawing/2014/chart" uri="{C3380CC4-5D6E-409C-BE32-E72D297353CC}">
              <c16:uniqueId val="{0000001B-8162-4E81-87EC-751958FDFC16}"/>
            </c:ext>
          </c:extLst>
        </c:ser>
        <c:ser>
          <c:idx val="10"/>
          <c:order val="9"/>
          <c:tx>
            <c:strRef>
              <c:f>'49'!$C$15</c:f>
              <c:strCache>
                <c:ptCount val="1"/>
                <c:pt idx="0">
                  <c:v>Hydro (excl pump storage)</c:v>
                </c:pt>
              </c:strCache>
            </c:strRef>
          </c:tx>
          <c:spPr>
            <a:solidFill>
              <a:schemeClr val="accent5">
                <a:lumMod val="60000"/>
              </a:schemeClr>
            </a:solidFill>
            <a:ln>
              <a:noFill/>
            </a:ln>
            <a:effectLst/>
          </c:spPr>
          <c:invertIfNegative val="0"/>
          <c:cat>
            <c:numRef>
              <c:f>'49'!$D$5:$H$5</c:f>
              <c:numCache>
                <c:formatCode>General</c:formatCode>
                <c:ptCount val="5"/>
                <c:pt idx="0">
                  <c:v>2023</c:v>
                </c:pt>
                <c:pt idx="1">
                  <c:v>2030</c:v>
                </c:pt>
                <c:pt idx="2">
                  <c:v>2035</c:v>
                </c:pt>
                <c:pt idx="3">
                  <c:v>2040</c:v>
                </c:pt>
                <c:pt idx="4">
                  <c:v>2050</c:v>
                </c:pt>
              </c:numCache>
            </c:numRef>
          </c:cat>
          <c:val>
            <c:numRef>
              <c:f>'49'!$D$15:$H$15</c:f>
              <c:numCache>
                <c:formatCode>#,##0.0</c:formatCode>
                <c:ptCount val="5"/>
                <c:pt idx="0">
                  <c:v>330.43834029000004</c:v>
                </c:pt>
                <c:pt idx="1">
                  <c:v>318.95</c:v>
                </c:pt>
                <c:pt idx="2">
                  <c:v>319.10000000000002</c:v>
                </c:pt>
                <c:pt idx="3">
                  <c:v>325.67</c:v>
                </c:pt>
                <c:pt idx="4">
                  <c:v>307.42</c:v>
                </c:pt>
              </c:numCache>
            </c:numRef>
          </c:val>
          <c:extLst>
            <c:ext xmlns:c16="http://schemas.microsoft.com/office/drawing/2014/chart" uri="{C3380CC4-5D6E-409C-BE32-E72D297353CC}">
              <c16:uniqueId val="{0000001D-8162-4E81-87EC-751958FDFC16}"/>
            </c:ext>
          </c:extLst>
        </c:ser>
        <c:ser>
          <c:idx val="11"/>
          <c:order val="10"/>
          <c:tx>
            <c:strRef>
              <c:f>'49'!$C$16</c:f>
              <c:strCache>
                <c:ptCount val="1"/>
                <c:pt idx="0">
                  <c:v>Solar</c:v>
                </c:pt>
              </c:strCache>
            </c:strRef>
          </c:tx>
          <c:spPr>
            <a:solidFill>
              <a:schemeClr val="accent6">
                <a:lumMod val="60000"/>
              </a:schemeClr>
            </a:solidFill>
            <a:ln>
              <a:noFill/>
            </a:ln>
            <a:effectLst/>
          </c:spPr>
          <c:invertIfNegative val="0"/>
          <c:cat>
            <c:numRef>
              <c:f>'49'!$D$5:$H$5</c:f>
              <c:numCache>
                <c:formatCode>General</c:formatCode>
                <c:ptCount val="5"/>
                <c:pt idx="0">
                  <c:v>2023</c:v>
                </c:pt>
                <c:pt idx="1">
                  <c:v>2030</c:v>
                </c:pt>
                <c:pt idx="2">
                  <c:v>2035</c:v>
                </c:pt>
                <c:pt idx="3">
                  <c:v>2040</c:v>
                </c:pt>
                <c:pt idx="4">
                  <c:v>2050</c:v>
                </c:pt>
              </c:numCache>
            </c:numRef>
          </c:cat>
          <c:val>
            <c:numRef>
              <c:f>'49'!$D$16:$H$16</c:f>
              <c:numCache>
                <c:formatCode>#,##0.0</c:formatCode>
                <c:ptCount val="5"/>
                <c:pt idx="0">
                  <c:v>297.10000000000002</c:v>
                </c:pt>
                <c:pt idx="1">
                  <c:v>696.3</c:v>
                </c:pt>
                <c:pt idx="2">
                  <c:v>954.61</c:v>
                </c:pt>
                <c:pt idx="3">
                  <c:v>1201.9100000000001</c:v>
                </c:pt>
                <c:pt idx="4">
                  <c:v>1654.54</c:v>
                </c:pt>
              </c:numCache>
            </c:numRef>
          </c:val>
          <c:extLst>
            <c:ext xmlns:c16="http://schemas.microsoft.com/office/drawing/2014/chart" uri="{C3380CC4-5D6E-409C-BE32-E72D297353CC}">
              <c16:uniqueId val="{0000001F-8162-4E81-87EC-751958FDFC16}"/>
            </c:ext>
          </c:extLst>
        </c:ser>
        <c:ser>
          <c:idx val="12"/>
          <c:order val="11"/>
          <c:tx>
            <c:strRef>
              <c:f>'49'!$C$17</c:f>
              <c:strCache>
                <c:ptCount val="1"/>
                <c:pt idx="0">
                  <c:v>Wind</c:v>
                </c:pt>
              </c:strCache>
            </c:strRef>
          </c:tx>
          <c:spPr>
            <a:solidFill>
              <a:schemeClr val="accent1">
                <a:lumMod val="80000"/>
                <a:lumOff val="20000"/>
              </a:schemeClr>
            </a:solidFill>
            <a:ln>
              <a:noFill/>
            </a:ln>
            <a:effectLst/>
          </c:spPr>
          <c:invertIfNegative val="0"/>
          <c:cat>
            <c:numRef>
              <c:f>'49'!$D$5:$H$5</c:f>
              <c:numCache>
                <c:formatCode>General</c:formatCode>
                <c:ptCount val="5"/>
                <c:pt idx="0">
                  <c:v>2023</c:v>
                </c:pt>
                <c:pt idx="1">
                  <c:v>2030</c:v>
                </c:pt>
                <c:pt idx="2">
                  <c:v>2035</c:v>
                </c:pt>
                <c:pt idx="3">
                  <c:v>2040</c:v>
                </c:pt>
                <c:pt idx="4">
                  <c:v>2050</c:v>
                </c:pt>
              </c:numCache>
            </c:numRef>
          </c:cat>
          <c:val>
            <c:numRef>
              <c:f>'49'!$D$17:$H$17</c:f>
              <c:numCache>
                <c:formatCode>#,##0.0</c:formatCode>
                <c:ptCount val="5"/>
                <c:pt idx="0">
                  <c:v>480.45076790000002</c:v>
                </c:pt>
                <c:pt idx="1">
                  <c:v>1103.98</c:v>
                </c:pt>
                <c:pt idx="2">
                  <c:v>1819.21</c:v>
                </c:pt>
                <c:pt idx="3">
                  <c:v>2243.33</c:v>
                </c:pt>
                <c:pt idx="4">
                  <c:v>2942.35</c:v>
                </c:pt>
              </c:numCache>
            </c:numRef>
          </c:val>
          <c:extLst>
            <c:ext xmlns:c16="http://schemas.microsoft.com/office/drawing/2014/chart" uri="{C3380CC4-5D6E-409C-BE32-E72D297353CC}">
              <c16:uniqueId val="{00000021-8162-4E81-87EC-751958FDFC16}"/>
            </c:ext>
          </c:extLst>
        </c:ser>
        <c:ser>
          <c:idx val="13"/>
          <c:order val="12"/>
          <c:tx>
            <c:strRef>
              <c:f>'49'!$C$18</c:f>
              <c:strCache>
                <c:ptCount val="1"/>
                <c:pt idx="0">
                  <c:v>Other RES***</c:v>
                </c:pt>
              </c:strCache>
            </c:strRef>
          </c:tx>
          <c:spPr>
            <a:solidFill>
              <a:schemeClr val="accent2">
                <a:lumMod val="80000"/>
                <a:lumOff val="20000"/>
              </a:schemeClr>
            </a:solidFill>
            <a:ln>
              <a:noFill/>
            </a:ln>
            <a:effectLst/>
          </c:spPr>
          <c:invertIfNegative val="0"/>
          <c:cat>
            <c:numRef>
              <c:f>'49'!$D$5:$H$5</c:f>
              <c:numCache>
                <c:formatCode>General</c:formatCode>
                <c:ptCount val="5"/>
                <c:pt idx="0">
                  <c:v>2023</c:v>
                </c:pt>
                <c:pt idx="1">
                  <c:v>2030</c:v>
                </c:pt>
                <c:pt idx="2">
                  <c:v>2035</c:v>
                </c:pt>
                <c:pt idx="3">
                  <c:v>2040</c:v>
                </c:pt>
                <c:pt idx="4">
                  <c:v>2050</c:v>
                </c:pt>
              </c:numCache>
            </c:numRef>
          </c:cat>
          <c:val>
            <c:numRef>
              <c:f>'49'!$D$18:$H$18</c:f>
              <c:numCache>
                <c:formatCode>#,##0.0</c:formatCode>
                <c:ptCount val="5"/>
                <c:pt idx="0">
                  <c:v>285.65503093000001</c:v>
                </c:pt>
                <c:pt idx="1">
                  <c:v>196.79</c:v>
                </c:pt>
                <c:pt idx="2">
                  <c:v>177.4</c:v>
                </c:pt>
                <c:pt idx="3">
                  <c:v>168.54</c:v>
                </c:pt>
                <c:pt idx="4">
                  <c:v>164.67</c:v>
                </c:pt>
              </c:numCache>
            </c:numRef>
          </c:val>
          <c:extLst>
            <c:ext xmlns:c16="http://schemas.microsoft.com/office/drawing/2014/chart" uri="{C3380CC4-5D6E-409C-BE32-E72D297353CC}">
              <c16:uniqueId val="{00000023-8162-4E81-87EC-751958FDFC16}"/>
            </c:ext>
          </c:extLst>
        </c:ser>
        <c:dLbls>
          <c:showLegendKey val="0"/>
          <c:showVal val="0"/>
          <c:showCatName val="0"/>
          <c:showSerName val="0"/>
          <c:showPercent val="0"/>
          <c:showBubbleSize val="0"/>
        </c:dLbls>
        <c:gapWidth val="150"/>
        <c:overlap val="100"/>
        <c:axId val="343913992"/>
        <c:axId val="343916040"/>
      </c:barChart>
      <c:catAx>
        <c:axId val="343913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3916040"/>
        <c:crosses val="autoZero"/>
        <c:auto val="1"/>
        <c:lblAlgn val="ctr"/>
        <c:lblOffset val="100"/>
        <c:noMultiLvlLbl val="0"/>
      </c:catAx>
      <c:valAx>
        <c:axId val="34391604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TWh</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39139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Primary energy supply mix, EU27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'50'!$D$5</c:f>
              <c:strCache>
                <c:ptCount val="1"/>
                <c:pt idx="0">
                  <c:v>Natural gas ****</c:v>
                </c:pt>
              </c:strCache>
            </c:strRef>
          </c:tx>
          <c:spPr>
            <a:solidFill>
              <a:schemeClr val="accent1"/>
            </a:solidFill>
            <a:ln>
              <a:noFill/>
            </a:ln>
            <a:effectLst/>
          </c:spPr>
          <c:invertIfNegative val="0"/>
          <c:cat>
            <c:numRef>
              <c:f>'50'!$E$4:$I$4</c:f>
              <c:numCache>
                <c:formatCode>General</c:formatCode>
                <c:ptCount val="5"/>
                <c:pt idx="0">
                  <c:v>2023</c:v>
                </c:pt>
                <c:pt idx="1">
                  <c:v>2030</c:v>
                </c:pt>
                <c:pt idx="2">
                  <c:v>2035</c:v>
                </c:pt>
                <c:pt idx="3">
                  <c:v>2040</c:v>
                </c:pt>
                <c:pt idx="4">
                  <c:v>2050</c:v>
                </c:pt>
              </c:numCache>
            </c:numRef>
          </c:cat>
          <c:val>
            <c:numRef>
              <c:f>'50'!$E$5:$I$5</c:f>
              <c:numCache>
                <c:formatCode>0.0%</c:formatCode>
                <c:ptCount val="5"/>
                <c:pt idx="0">
                  <c:v>0.21893229383373869</c:v>
                </c:pt>
                <c:pt idx="1">
                  <c:v>0.22741989042670888</c:v>
                </c:pt>
                <c:pt idx="2">
                  <c:v>0.16533803646558048</c:v>
                </c:pt>
                <c:pt idx="3">
                  <c:v>0.10586524049825372</c:v>
                </c:pt>
                <c:pt idx="4">
                  <c:v>5.0899038940145455E-2</c:v>
                </c:pt>
              </c:numCache>
            </c:numRef>
          </c:val>
          <c:extLst>
            <c:ext xmlns:c16="http://schemas.microsoft.com/office/drawing/2014/chart" uri="{C3380CC4-5D6E-409C-BE32-E72D297353CC}">
              <c16:uniqueId val="{00000000-2A3C-4B35-A6F0-A8AD34B5AC08}"/>
            </c:ext>
          </c:extLst>
        </c:ser>
        <c:ser>
          <c:idx val="1"/>
          <c:order val="1"/>
          <c:tx>
            <c:strRef>
              <c:f>'50'!$D$6</c:f>
              <c:strCache>
                <c:ptCount val="1"/>
                <c:pt idx="0">
                  <c:v>Imported E-methane</c:v>
                </c:pt>
              </c:strCache>
            </c:strRef>
          </c:tx>
          <c:spPr>
            <a:solidFill>
              <a:schemeClr val="accent2"/>
            </a:solidFill>
            <a:ln>
              <a:noFill/>
            </a:ln>
            <a:effectLst/>
          </c:spPr>
          <c:invertIfNegative val="0"/>
          <c:cat>
            <c:numRef>
              <c:f>'50'!$E$4:$I$4</c:f>
              <c:numCache>
                <c:formatCode>General</c:formatCode>
                <c:ptCount val="5"/>
                <c:pt idx="0">
                  <c:v>2023</c:v>
                </c:pt>
                <c:pt idx="1">
                  <c:v>2030</c:v>
                </c:pt>
                <c:pt idx="2">
                  <c:v>2035</c:v>
                </c:pt>
                <c:pt idx="3">
                  <c:v>2040</c:v>
                </c:pt>
                <c:pt idx="4">
                  <c:v>2050</c:v>
                </c:pt>
              </c:numCache>
            </c:numRef>
          </c:cat>
          <c:val>
            <c:numRef>
              <c:f>'50'!$E$6:$I$6</c:f>
              <c:numCache>
                <c:formatCode>0.0%</c:formatCode>
                <c:ptCount val="5"/>
                <c:pt idx="0">
                  <c:v>0</c:v>
                </c:pt>
                <c:pt idx="1">
                  <c:v>1.4927383770725974E-4</c:v>
                </c:pt>
                <c:pt idx="2">
                  <c:v>8.2471112715882221E-4</c:v>
                </c:pt>
                <c:pt idx="3">
                  <c:v>1.8219337815562971E-3</c:v>
                </c:pt>
                <c:pt idx="4">
                  <c:v>3.9314444479405649E-3</c:v>
                </c:pt>
              </c:numCache>
            </c:numRef>
          </c:val>
          <c:extLst>
            <c:ext xmlns:c16="http://schemas.microsoft.com/office/drawing/2014/chart" uri="{C3380CC4-5D6E-409C-BE32-E72D297353CC}">
              <c16:uniqueId val="{00000001-2A3C-4B35-A6F0-A8AD34B5AC08}"/>
            </c:ext>
          </c:extLst>
        </c:ser>
        <c:ser>
          <c:idx val="2"/>
          <c:order val="2"/>
          <c:tx>
            <c:strRef>
              <c:f>'50'!$D$7</c:f>
              <c:strCache>
                <c:ptCount val="1"/>
                <c:pt idx="0">
                  <c:v>Imported hydrogen</c:v>
                </c:pt>
              </c:strCache>
            </c:strRef>
          </c:tx>
          <c:spPr>
            <a:solidFill>
              <a:schemeClr val="accent3"/>
            </a:solidFill>
            <a:ln>
              <a:noFill/>
            </a:ln>
            <a:effectLst/>
          </c:spPr>
          <c:invertIfNegative val="0"/>
          <c:cat>
            <c:numRef>
              <c:f>'50'!$E$4:$I$4</c:f>
              <c:numCache>
                <c:formatCode>General</c:formatCode>
                <c:ptCount val="5"/>
                <c:pt idx="0">
                  <c:v>2023</c:v>
                </c:pt>
                <c:pt idx="1">
                  <c:v>2030</c:v>
                </c:pt>
                <c:pt idx="2">
                  <c:v>2035</c:v>
                </c:pt>
                <c:pt idx="3">
                  <c:v>2040</c:v>
                </c:pt>
                <c:pt idx="4">
                  <c:v>2050</c:v>
                </c:pt>
              </c:numCache>
            </c:numRef>
          </c:cat>
          <c:val>
            <c:numRef>
              <c:f>'50'!$E$7:$I$7</c:f>
              <c:numCache>
                <c:formatCode>0.0%</c:formatCode>
                <c:ptCount val="5"/>
                <c:pt idx="0">
                  <c:v>0</c:v>
                </c:pt>
                <c:pt idx="1">
                  <c:v>5.4468397227689525E-3</c:v>
                </c:pt>
                <c:pt idx="2">
                  <c:v>9.1166303300658572E-3</c:v>
                </c:pt>
                <c:pt idx="3">
                  <c:v>1.9512956653644338E-2</c:v>
                </c:pt>
                <c:pt idx="4">
                  <c:v>2.5487500117165426E-2</c:v>
                </c:pt>
              </c:numCache>
            </c:numRef>
          </c:val>
          <c:extLst>
            <c:ext xmlns:c16="http://schemas.microsoft.com/office/drawing/2014/chart" uri="{C3380CC4-5D6E-409C-BE32-E72D297353CC}">
              <c16:uniqueId val="{00000002-2A3C-4B35-A6F0-A8AD34B5AC08}"/>
            </c:ext>
          </c:extLst>
        </c:ser>
        <c:ser>
          <c:idx val="3"/>
          <c:order val="3"/>
          <c:tx>
            <c:strRef>
              <c:f>'50'!$D$8</c:f>
              <c:strCache>
                <c:ptCount val="1"/>
                <c:pt idx="0">
                  <c:v>Oil</c:v>
                </c:pt>
              </c:strCache>
            </c:strRef>
          </c:tx>
          <c:spPr>
            <a:solidFill>
              <a:schemeClr val="accent4"/>
            </a:solidFill>
            <a:ln>
              <a:noFill/>
            </a:ln>
            <a:effectLst/>
          </c:spPr>
          <c:invertIfNegative val="0"/>
          <c:cat>
            <c:numRef>
              <c:f>'50'!$E$4:$I$4</c:f>
              <c:numCache>
                <c:formatCode>General</c:formatCode>
                <c:ptCount val="5"/>
                <c:pt idx="0">
                  <c:v>2023</c:v>
                </c:pt>
                <c:pt idx="1">
                  <c:v>2030</c:v>
                </c:pt>
                <c:pt idx="2">
                  <c:v>2035</c:v>
                </c:pt>
                <c:pt idx="3">
                  <c:v>2040</c:v>
                </c:pt>
                <c:pt idx="4">
                  <c:v>2050</c:v>
                </c:pt>
              </c:numCache>
            </c:numRef>
          </c:cat>
          <c:val>
            <c:numRef>
              <c:f>'50'!$E$8:$I$8</c:f>
              <c:numCache>
                <c:formatCode>0.0%</c:formatCode>
                <c:ptCount val="5"/>
                <c:pt idx="0">
                  <c:v>0.38393005900139937</c:v>
                </c:pt>
                <c:pt idx="1">
                  <c:v>0.26834808373050423</c:v>
                </c:pt>
                <c:pt idx="2">
                  <c:v>0.22978387847431858</c:v>
                </c:pt>
                <c:pt idx="3">
                  <c:v>0.159123478885657</c:v>
                </c:pt>
                <c:pt idx="4">
                  <c:v>4.3850797158831688E-2</c:v>
                </c:pt>
              </c:numCache>
            </c:numRef>
          </c:val>
          <c:extLst>
            <c:ext xmlns:c16="http://schemas.microsoft.com/office/drawing/2014/chart" uri="{C3380CC4-5D6E-409C-BE32-E72D297353CC}">
              <c16:uniqueId val="{00000003-2A3C-4B35-A6F0-A8AD34B5AC08}"/>
            </c:ext>
          </c:extLst>
        </c:ser>
        <c:ser>
          <c:idx val="5"/>
          <c:order val="4"/>
          <c:tx>
            <c:strRef>
              <c:f>'50'!$D$9</c:f>
              <c:strCache>
                <c:ptCount val="1"/>
                <c:pt idx="0">
                  <c:v>Imported biofuels **</c:v>
                </c:pt>
              </c:strCache>
            </c:strRef>
          </c:tx>
          <c:spPr>
            <a:solidFill>
              <a:schemeClr val="accent6"/>
            </a:solidFill>
            <a:ln>
              <a:noFill/>
            </a:ln>
            <a:effectLst/>
          </c:spPr>
          <c:invertIfNegative val="0"/>
          <c:cat>
            <c:numRef>
              <c:f>'50'!$E$4:$I$4</c:f>
              <c:numCache>
                <c:formatCode>General</c:formatCode>
                <c:ptCount val="5"/>
                <c:pt idx="0">
                  <c:v>2023</c:v>
                </c:pt>
                <c:pt idx="1">
                  <c:v>2030</c:v>
                </c:pt>
                <c:pt idx="2">
                  <c:v>2035</c:v>
                </c:pt>
                <c:pt idx="3">
                  <c:v>2040</c:v>
                </c:pt>
                <c:pt idx="4">
                  <c:v>2050</c:v>
                </c:pt>
              </c:numCache>
            </c:numRef>
          </c:cat>
          <c:val>
            <c:numRef>
              <c:f>'50'!$E$9:$I$9</c:f>
              <c:numCache>
                <c:formatCode>0.0%</c:formatCode>
                <c:ptCount val="5"/>
                <c:pt idx="0">
                  <c:v>9.8662081990758509E-3</c:v>
                </c:pt>
                <c:pt idx="1">
                  <c:v>1.7636543672769352E-2</c:v>
                </c:pt>
                <c:pt idx="2">
                  <c:v>2.4652931161397943E-2</c:v>
                </c:pt>
                <c:pt idx="3">
                  <c:v>3.3833597306295142E-2</c:v>
                </c:pt>
                <c:pt idx="4">
                  <c:v>5.2241294226177772E-2</c:v>
                </c:pt>
              </c:numCache>
            </c:numRef>
          </c:val>
          <c:extLst>
            <c:ext xmlns:c16="http://schemas.microsoft.com/office/drawing/2014/chart" uri="{C3380CC4-5D6E-409C-BE32-E72D297353CC}">
              <c16:uniqueId val="{00000004-2A3C-4B35-A6F0-A8AD34B5AC08}"/>
            </c:ext>
          </c:extLst>
        </c:ser>
        <c:ser>
          <c:idx val="6"/>
          <c:order val="5"/>
          <c:tx>
            <c:strRef>
              <c:f>'50'!$D$10</c:f>
              <c:strCache>
                <c:ptCount val="1"/>
                <c:pt idx="0">
                  <c:v>Coal</c:v>
                </c:pt>
              </c:strCache>
            </c:strRef>
          </c:tx>
          <c:spPr>
            <a:solidFill>
              <a:schemeClr val="accent1">
                <a:lumMod val="60000"/>
              </a:schemeClr>
            </a:solidFill>
            <a:ln>
              <a:noFill/>
            </a:ln>
            <a:effectLst/>
          </c:spPr>
          <c:invertIfNegative val="0"/>
          <c:cat>
            <c:numRef>
              <c:f>'50'!$E$4:$I$4</c:f>
              <c:numCache>
                <c:formatCode>General</c:formatCode>
                <c:ptCount val="5"/>
                <c:pt idx="0">
                  <c:v>2023</c:v>
                </c:pt>
                <c:pt idx="1">
                  <c:v>2030</c:v>
                </c:pt>
                <c:pt idx="2">
                  <c:v>2035</c:v>
                </c:pt>
                <c:pt idx="3">
                  <c:v>2040</c:v>
                </c:pt>
                <c:pt idx="4">
                  <c:v>2050</c:v>
                </c:pt>
              </c:numCache>
            </c:numRef>
          </c:cat>
          <c:val>
            <c:numRef>
              <c:f>'50'!$E$10:$I$10</c:f>
              <c:numCache>
                <c:formatCode>0.0%</c:formatCode>
                <c:ptCount val="5"/>
                <c:pt idx="0">
                  <c:v>9.5378370898127812E-2</c:v>
                </c:pt>
                <c:pt idx="1">
                  <c:v>1.1313528694673411E-2</c:v>
                </c:pt>
                <c:pt idx="2">
                  <c:v>6.342083233729528E-3</c:v>
                </c:pt>
                <c:pt idx="3">
                  <c:v>3.4368065563231023E-3</c:v>
                </c:pt>
                <c:pt idx="4">
                  <c:v>2.2520374826779208E-3</c:v>
                </c:pt>
              </c:numCache>
            </c:numRef>
          </c:val>
          <c:extLst>
            <c:ext xmlns:c16="http://schemas.microsoft.com/office/drawing/2014/chart" uri="{C3380CC4-5D6E-409C-BE32-E72D297353CC}">
              <c16:uniqueId val="{00000005-2A3C-4B35-A6F0-A8AD34B5AC08}"/>
            </c:ext>
          </c:extLst>
        </c:ser>
        <c:ser>
          <c:idx val="7"/>
          <c:order val="6"/>
          <c:tx>
            <c:strRef>
              <c:f>'50'!$D$11</c:f>
              <c:strCache>
                <c:ptCount val="1"/>
                <c:pt idx="0">
                  <c:v>Biomass</c:v>
                </c:pt>
              </c:strCache>
            </c:strRef>
          </c:tx>
          <c:spPr>
            <a:solidFill>
              <a:schemeClr val="accent2">
                <a:lumMod val="60000"/>
              </a:schemeClr>
            </a:solidFill>
            <a:ln>
              <a:noFill/>
            </a:ln>
            <a:effectLst/>
          </c:spPr>
          <c:invertIfNegative val="0"/>
          <c:cat>
            <c:numRef>
              <c:f>'50'!$E$4:$I$4</c:f>
              <c:numCache>
                <c:formatCode>General</c:formatCode>
                <c:ptCount val="5"/>
                <c:pt idx="0">
                  <c:v>2023</c:v>
                </c:pt>
                <c:pt idx="1">
                  <c:v>2030</c:v>
                </c:pt>
                <c:pt idx="2">
                  <c:v>2035</c:v>
                </c:pt>
                <c:pt idx="3">
                  <c:v>2040</c:v>
                </c:pt>
                <c:pt idx="4">
                  <c:v>2050</c:v>
                </c:pt>
              </c:numCache>
            </c:numRef>
          </c:cat>
          <c:val>
            <c:numRef>
              <c:f>'50'!$E$11:$I$11</c:f>
              <c:numCache>
                <c:formatCode>0.0%</c:formatCode>
                <c:ptCount val="5"/>
                <c:pt idx="0">
                  <c:v>8.0148767914421798E-2</c:v>
                </c:pt>
                <c:pt idx="1">
                  <c:v>0.14624767287135909</c:v>
                </c:pt>
                <c:pt idx="2">
                  <c:v>0.16565359125741649</c:v>
                </c:pt>
                <c:pt idx="3">
                  <c:v>0.19533027841785355</c:v>
                </c:pt>
                <c:pt idx="4">
                  <c:v>0.22116602294570181</c:v>
                </c:pt>
              </c:numCache>
            </c:numRef>
          </c:val>
          <c:extLst>
            <c:ext xmlns:c16="http://schemas.microsoft.com/office/drawing/2014/chart" uri="{C3380CC4-5D6E-409C-BE32-E72D297353CC}">
              <c16:uniqueId val="{00000006-2A3C-4B35-A6F0-A8AD34B5AC08}"/>
            </c:ext>
          </c:extLst>
        </c:ser>
        <c:ser>
          <c:idx val="8"/>
          <c:order val="7"/>
          <c:tx>
            <c:strRef>
              <c:f>'50'!$D$12</c:f>
              <c:strCache>
                <c:ptCount val="1"/>
                <c:pt idx="0">
                  <c:v>Ammonia</c:v>
                </c:pt>
              </c:strCache>
            </c:strRef>
          </c:tx>
          <c:spPr>
            <a:solidFill>
              <a:schemeClr val="accent3">
                <a:lumMod val="60000"/>
              </a:schemeClr>
            </a:solidFill>
            <a:ln>
              <a:noFill/>
            </a:ln>
            <a:effectLst/>
          </c:spPr>
          <c:invertIfNegative val="0"/>
          <c:cat>
            <c:numRef>
              <c:f>'50'!$E$4:$I$4</c:f>
              <c:numCache>
                <c:formatCode>General</c:formatCode>
                <c:ptCount val="5"/>
                <c:pt idx="0">
                  <c:v>2023</c:v>
                </c:pt>
                <c:pt idx="1">
                  <c:v>2030</c:v>
                </c:pt>
                <c:pt idx="2">
                  <c:v>2035</c:v>
                </c:pt>
                <c:pt idx="3">
                  <c:v>2040</c:v>
                </c:pt>
                <c:pt idx="4">
                  <c:v>2050</c:v>
                </c:pt>
              </c:numCache>
            </c:numRef>
          </c:cat>
          <c:val>
            <c:numRef>
              <c:f>'50'!$E$12:$I$12</c:f>
              <c:numCache>
                <c:formatCode>0.0%</c:formatCode>
                <c:ptCount val="5"/>
                <c:pt idx="0">
                  <c:v>0</c:v>
                </c:pt>
                <c:pt idx="1">
                  <c:v>2.3824609800163878E-3</c:v>
                </c:pt>
                <c:pt idx="2">
                  <c:v>2.5372205125476083E-3</c:v>
                </c:pt>
                <c:pt idx="3">
                  <c:v>3.1970608865420783E-3</c:v>
                </c:pt>
                <c:pt idx="4">
                  <c:v>2.9584919556978118E-3</c:v>
                </c:pt>
              </c:numCache>
            </c:numRef>
          </c:val>
          <c:extLst>
            <c:ext xmlns:c16="http://schemas.microsoft.com/office/drawing/2014/chart" uri="{C3380CC4-5D6E-409C-BE32-E72D297353CC}">
              <c16:uniqueId val="{00000007-2A3C-4B35-A6F0-A8AD34B5AC08}"/>
            </c:ext>
          </c:extLst>
        </c:ser>
        <c:ser>
          <c:idx val="9"/>
          <c:order val="8"/>
          <c:tx>
            <c:strRef>
              <c:f>'50'!$D$13</c:f>
              <c:strCache>
                <c:ptCount val="1"/>
                <c:pt idx="0">
                  <c:v>Nuclear</c:v>
                </c:pt>
              </c:strCache>
            </c:strRef>
          </c:tx>
          <c:spPr>
            <a:solidFill>
              <a:schemeClr val="accent4">
                <a:lumMod val="60000"/>
              </a:schemeClr>
            </a:solidFill>
            <a:ln>
              <a:noFill/>
            </a:ln>
            <a:effectLst/>
          </c:spPr>
          <c:invertIfNegative val="0"/>
          <c:cat>
            <c:numRef>
              <c:f>'50'!$E$4:$I$4</c:f>
              <c:numCache>
                <c:formatCode>General</c:formatCode>
                <c:ptCount val="5"/>
                <c:pt idx="0">
                  <c:v>2023</c:v>
                </c:pt>
                <c:pt idx="1">
                  <c:v>2030</c:v>
                </c:pt>
                <c:pt idx="2">
                  <c:v>2035</c:v>
                </c:pt>
                <c:pt idx="3">
                  <c:v>2040</c:v>
                </c:pt>
                <c:pt idx="4">
                  <c:v>2050</c:v>
                </c:pt>
              </c:numCache>
            </c:numRef>
          </c:cat>
          <c:val>
            <c:numRef>
              <c:f>'50'!$E$13:$I$13</c:f>
              <c:numCache>
                <c:formatCode>0.0%</c:formatCode>
                <c:ptCount val="5"/>
                <c:pt idx="0">
                  <c:v>0.12040049339059936</c:v>
                </c:pt>
                <c:pt idx="1">
                  <c:v>0.13845034727511138</c:v>
                </c:pt>
                <c:pt idx="2">
                  <c:v>0.13359223421075805</c:v>
                </c:pt>
                <c:pt idx="3">
                  <c:v>0.16514270026695793</c:v>
                </c:pt>
                <c:pt idx="4">
                  <c:v>0.18041933929437767</c:v>
                </c:pt>
              </c:numCache>
            </c:numRef>
          </c:val>
          <c:extLst>
            <c:ext xmlns:c16="http://schemas.microsoft.com/office/drawing/2014/chart" uri="{C3380CC4-5D6E-409C-BE32-E72D297353CC}">
              <c16:uniqueId val="{00000008-2A3C-4B35-A6F0-A8AD34B5AC08}"/>
            </c:ext>
          </c:extLst>
        </c:ser>
        <c:ser>
          <c:idx val="10"/>
          <c:order val="9"/>
          <c:tx>
            <c:strRef>
              <c:f>'50'!$D$14</c:f>
              <c:strCache>
                <c:ptCount val="1"/>
                <c:pt idx="0">
                  <c:v>Hydro (excl pump storage)</c:v>
                </c:pt>
              </c:strCache>
            </c:strRef>
          </c:tx>
          <c:spPr>
            <a:solidFill>
              <a:schemeClr val="accent5">
                <a:lumMod val="60000"/>
              </a:schemeClr>
            </a:solidFill>
            <a:ln>
              <a:noFill/>
            </a:ln>
            <a:effectLst/>
          </c:spPr>
          <c:invertIfNegative val="0"/>
          <c:cat>
            <c:numRef>
              <c:f>'50'!$E$4:$I$4</c:f>
              <c:numCache>
                <c:formatCode>General</c:formatCode>
                <c:ptCount val="5"/>
                <c:pt idx="0">
                  <c:v>2023</c:v>
                </c:pt>
                <c:pt idx="1">
                  <c:v>2030</c:v>
                </c:pt>
                <c:pt idx="2">
                  <c:v>2035</c:v>
                </c:pt>
                <c:pt idx="3">
                  <c:v>2040</c:v>
                </c:pt>
                <c:pt idx="4">
                  <c:v>2050</c:v>
                </c:pt>
              </c:numCache>
            </c:numRef>
          </c:cat>
          <c:val>
            <c:numRef>
              <c:f>'50'!$E$14:$I$14</c:f>
              <c:numCache>
                <c:formatCode>0.0%</c:formatCode>
                <c:ptCount val="5"/>
                <c:pt idx="0">
                  <c:v>2.1657964938937187E-2</c:v>
                </c:pt>
                <c:pt idx="1">
                  <c:v>2.5147442243829556E-2</c:v>
                </c:pt>
                <c:pt idx="2">
                  <c:v>2.558001535560564E-2</c:v>
                </c:pt>
                <c:pt idx="3">
                  <c:v>2.5853536858462072E-2</c:v>
                </c:pt>
                <c:pt idx="4">
                  <c:v>2.5277436832941785E-2</c:v>
                </c:pt>
              </c:numCache>
            </c:numRef>
          </c:val>
          <c:extLst>
            <c:ext xmlns:c16="http://schemas.microsoft.com/office/drawing/2014/chart" uri="{C3380CC4-5D6E-409C-BE32-E72D297353CC}">
              <c16:uniqueId val="{00000009-2A3C-4B35-A6F0-A8AD34B5AC08}"/>
            </c:ext>
          </c:extLst>
        </c:ser>
        <c:ser>
          <c:idx val="11"/>
          <c:order val="10"/>
          <c:tx>
            <c:strRef>
              <c:f>'50'!$D$15</c:f>
              <c:strCache>
                <c:ptCount val="1"/>
                <c:pt idx="0">
                  <c:v>Solar</c:v>
                </c:pt>
              </c:strCache>
            </c:strRef>
          </c:tx>
          <c:spPr>
            <a:solidFill>
              <a:schemeClr val="accent6">
                <a:lumMod val="60000"/>
              </a:schemeClr>
            </a:solidFill>
            <a:ln>
              <a:noFill/>
            </a:ln>
            <a:effectLst/>
          </c:spPr>
          <c:invertIfNegative val="0"/>
          <c:cat>
            <c:numRef>
              <c:f>'50'!$E$4:$I$4</c:f>
              <c:numCache>
                <c:formatCode>General</c:formatCode>
                <c:ptCount val="5"/>
                <c:pt idx="0">
                  <c:v>2023</c:v>
                </c:pt>
                <c:pt idx="1">
                  <c:v>2030</c:v>
                </c:pt>
                <c:pt idx="2">
                  <c:v>2035</c:v>
                </c:pt>
                <c:pt idx="3">
                  <c:v>2040</c:v>
                </c:pt>
                <c:pt idx="4">
                  <c:v>2050</c:v>
                </c:pt>
              </c:numCache>
            </c:numRef>
          </c:cat>
          <c:val>
            <c:numRef>
              <c:f>'50'!$E$15:$I$15</c:f>
              <c:numCache>
                <c:formatCode>0.0%</c:formatCode>
                <c:ptCount val="5"/>
                <c:pt idx="0">
                  <c:v>1.9472865581249159E-2</c:v>
                </c:pt>
                <c:pt idx="1">
                  <c:v>5.4899401267842977E-2</c:v>
                </c:pt>
                <c:pt idx="2">
                  <c:v>7.6524407579488238E-2</c:v>
                </c:pt>
                <c:pt idx="3">
                  <c:v>9.5414451701274758E-2</c:v>
                </c:pt>
                <c:pt idx="4">
                  <c:v>0.13604362220276983</c:v>
                </c:pt>
              </c:numCache>
            </c:numRef>
          </c:val>
          <c:extLst>
            <c:ext xmlns:c16="http://schemas.microsoft.com/office/drawing/2014/chart" uri="{C3380CC4-5D6E-409C-BE32-E72D297353CC}">
              <c16:uniqueId val="{0000000A-2A3C-4B35-A6F0-A8AD34B5AC08}"/>
            </c:ext>
          </c:extLst>
        </c:ser>
        <c:ser>
          <c:idx val="12"/>
          <c:order val="11"/>
          <c:tx>
            <c:strRef>
              <c:f>'50'!$D$16</c:f>
              <c:strCache>
                <c:ptCount val="1"/>
                <c:pt idx="0">
                  <c:v>Wind</c:v>
                </c:pt>
              </c:strCache>
            </c:strRef>
          </c:tx>
          <c:spPr>
            <a:solidFill>
              <a:schemeClr val="accent1">
                <a:lumMod val="80000"/>
                <a:lumOff val="20000"/>
              </a:schemeClr>
            </a:solidFill>
            <a:ln>
              <a:noFill/>
            </a:ln>
            <a:effectLst/>
          </c:spPr>
          <c:invertIfNegative val="0"/>
          <c:cat>
            <c:numRef>
              <c:f>'50'!$E$4:$I$4</c:f>
              <c:numCache>
                <c:formatCode>General</c:formatCode>
                <c:ptCount val="5"/>
                <c:pt idx="0">
                  <c:v>2023</c:v>
                </c:pt>
                <c:pt idx="1">
                  <c:v>2030</c:v>
                </c:pt>
                <c:pt idx="2">
                  <c:v>2035</c:v>
                </c:pt>
                <c:pt idx="3">
                  <c:v>2040</c:v>
                </c:pt>
                <c:pt idx="4">
                  <c:v>2050</c:v>
                </c:pt>
              </c:numCache>
            </c:numRef>
          </c:cat>
          <c:val>
            <c:numRef>
              <c:f>'50'!$E$16:$I$16</c:f>
              <c:numCache>
                <c:formatCode>0.0%</c:formatCode>
                <c:ptCount val="5"/>
                <c:pt idx="0">
                  <c:v>3.1490249820682048E-2</c:v>
                </c:pt>
                <c:pt idx="1">
                  <c:v>8.7042712927866292E-2</c:v>
                </c:pt>
                <c:pt idx="2">
                  <c:v>0.14583334294914238</c:v>
                </c:pt>
                <c:pt idx="3">
                  <c:v>0.17808829441058041</c:v>
                </c:pt>
                <c:pt idx="4">
                  <c:v>0.24193307613494977</c:v>
                </c:pt>
              </c:numCache>
            </c:numRef>
          </c:val>
          <c:extLst>
            <c:ext xmlns:c16="http://schemas.microsoft.com/office/drawing/2014/chart" uri="{C3380CC4-5D6E-409C-BE32-E72D297353CC}">
              <c16:uniqueId val="{0000000B-2A3C-4B35-A6F0-A8AD34B5AC08}"/>
            </c:ext>
          </c:extLst>
        </c:ser>
        <c:ser>
          <c:idx val="13"/>
          <c:order val="12"/>
          <c:tx>
            <c:strRef>
              <c:f>'50'!$D$17</c:f>
              <c:strCache>
                <c:ptCount val="1"/>
                <c:pt idx="0">
                  <c:v>Other RES***</c:v>
                </c:pt>
              </c:strCache>
            </c:strRef>
          </c:tx>
          <c:spPr>
            <a:solidFill>
              <a:schemeClr val="accent2">
                <a:lumMod val="80000"/>
                <a:lumOff val="20000"/>
              </a:schemeClr>
            </a:solidFill>
            <a:ln>
              <a:noFill/>
            </a:ln>
            <a:effectLst/>
          </c:spPr>
          <c:invertIfNegative val="0"/>
          <c:cat>
            <c:numRef>
              <c:f>'50'!$E$4:$I$4</c:f>
              <c:numCache>
                <c:formatCode>General</c:formatCode>
                <c:ptCount val="5"/>
                <c:pt idx="0">
                  <c:v>2023</c:v>
                </c:pt>
                <c:pt idx="1">
                  <c:v>2030</c:v>
                </c:pt>
                <c:pt idx="2">
                  <c:v>2035</c:v>
                </c:pt>
                <c:pt idx="3">
                  <c:v>2040</c:v>
                </c:pt>
                <c:pt idx="4">
                  <c:v>2050</c:v>
                </c:pt>
              </c:numCache>
            </c:numRef>
          </c:cat>
          <c:val>
            <c:numRef>
              <c:f>'50'!$E$17:$I$17</c:f>
              <c:numCache>
                <c:formatCode>0.0%</c:formatCode>
                <c:ptCount val="5"/>
                <c:pt idx="0">
                  <c:v>1.8722726421768632E-2</c:v>
                </c:pt>
                <c:pt idx="1">
                  <c:v>1.5515802348842195E-2</c:v>
                </c:pt>
                <c:pt idx="2">
                  <c:v>1.4220917342790474E-2</c:v>
                </c:pt>
                <c:pt idx="3">
                  <c:v>1.3379663776599618E-2</c:v>
                </c:pt>
                <c:pt idx="4">
                  <c:v>1.3539898260622352E-2</c:v>
                </c:pt>
              </c:numCache>
            </c:numRef>
          </c:val>
          <c:extLst>
            <c:ext xmlns:c16="http://schemas.microsoft.com/office/drawing/2014/chart" uri="{C3380CC4-5D6E-409C-BE32-E72D297353CC}">
              <c16:uniqueId val="{0000000C-2A3C-4B35-A6F0-A8AD34B5AC08}"/>
            </c:ext>
          </c:extLst>
        </c:ser>
        <c:dLbls>
          <c:showLegendKey val="0"/>
          <c:showVal val="0"/>
          <c:showCatName val="0"/>
          <c:showSerName val="0"/>
          <c:showPercent val="0"/>
          <c:showBubbleSize val="0"/>
        </c:dLbls>
        <c:gapWidth val="150"/>
        <c:overlap val="100"/>
        <c:axId val="343913992"/>
        <c:axId val="343916040"/>
      </c:barChart>
      <c:catAx>
        <c:axId val="343913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3916040"/>
        <c:crosses val="autoZero"/>
        <c:auto val="1"/>
        <c:lblAlgn val="ctr"/>
        <c:lblOffset val="100"/>
        <c:noMultiLvlLbl val="0"/>
      </c:catAx>
      <c:valAx>
        <c:axId val="34391604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39139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100" b="0" i="0" u="none" strike="noStrike" kern="1200" spc="0" baseline="0">
                <a:solidFill>
                  <a:sysClr val="windowText" lastClr="000000">
                    <a:lumMod val="65000"/>
                    <a:lumOff val="35000"/>
                  </a:sysClr>
                </a:solidFill>
              </a:rPr>
              <a:t>Primary energy supply mix</a:t>
            </a:r>
            <a:r>
              <a:rPr lang="pl-PL" sz="1100" b="0" i="0" u="none" strike="noStrike" kern="1200" spc="0" baseline="0">
                <a:solidFill>
                  <a:sysClr val="windowText" lastClr="000000">
                    <a:lumMod val="65000"/>
                    <a:lumOff val="35000"/>
                  </a:sysClr>
                </a:solidFill>
              </a:rPr>
              <a:t> for </a:t>
            </a:r>
            <a:r>
              <a:rPr lang="en-US" sz="1100" b="0" i="0" u="none" strike="noStrike" kern="1200" spc="0" baseline="0">
                <a:solidFill>
                  <a:sysClr val="windowText" lastClr="000000">
                    <a:lumMod val="65000"/>
                    <a:lumOff val="35000"/>
                  </a:sysClr>
                </a:solidFill>
              </a:rPr>
              <a:t>NT_BM and </a:t>
            </a:r>
            <a:r>
              <a:rPr lang="pl-PL" sz="1100" b="0" i="0" u="none" strike="noStrike" kern="1200" spc="0" baseline="0">
                <a:solidFill>
                  <a:sysClr val="windowText" lastClr="000000">
                    <a:lumMod val="65000"/>
                    <a:lumOff val="35000"/>
                  </a:sysClr>
                </a:solidFill>
              </a:rPr>
              <a:t>LEV and HEV </a:t>
            </a:r>
            <a:r>
              <a:rPr lang="en-US" sz="1100" b="0" i="0" u="none" strike="noStrike" kern="1200" spc="0" baseline="0">
                <a:solidFill>
                  <a:sysClr val="windowText" lastClr="000000">
                    <a:lumMod val="65000"/>
                    <a:lumOff val="35000"/>
                  </a:sysClr>
                </a:solidFill>
              </a:rPr>
              <a:t>variants, EU27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'51'!$C$4</c:f>
              <c:strCache>
                <c:ptCount val="1"/>
                <c:pt idx="0">
                  <c:v>Natural gas ****</c:v>
                </c:pt>
              </c:strCache>
            </c:strRef>
          </c:tx>
          <c:spPr>
            <a:solidFill>
              <a:schemeClr val="accent1"/>
            </a:solidFill>
            <a:ln>
              <a:noFill/>
            </a:ln>
            <a:effectLst/>
          </c:spPr>
          <c:invertIfNegative val="0"/>
          <c:cat>
            <c:multiLvlStrRef>
              <c:f>'51'!$D$2:$I$3</c:f>
              <c:multiLvlStrCache>
                <c:ptCount val="6"/>
                <c:lvl>
                  <c:pt idx="0">
                    <c:v>LEV</c:v>
                  </c:pt>
                  <c:pt idx="1">
                    <c:v>NT_BM</c:v>
                  </c:pt>
                  <c:pt idx="2">
                    <c:v>HEV</c:v>
                  </c:pt>
                  <c:pt idx="3">
                    <c:v>LEV</c:v>
                  </c:pt>
                  <c:pt idx="4">
                    <c:v>NT_BM</c:v>
                  </c:pt>
                  <c:pt idx="5">
                    <c:v>HEV</c:v>
                  </c:pt>
                </c:lvl>
                <c:lvl>
                  <c:pt idx="0">
                    <c:v>2035</c:v>
                  </c:pt>
                  <c:pt idx="3">
                    <c:v>2040</c:v>
                  </c:pt>
                </c:lvl>
              </c:multiLvlStrCache>
            </c:multiLvlStrRef>
          </c:cat>
          <c:val>
            <c:numRef>
              <c:f>'51'!$D$4:$I$4</c:f>
              <c:numCache>
                <c:formatCode>#,##0</c:formatCode>
                <c:ptCount val="6"/>
                <c:pt idx="0">
                  <c:v>1900.5153701183085</c:v>
                </c:pt>
                <c:pt idx="1">
                  <c:v>2062.5228993306673</c:v>
                </c:pt>
                <c:pt idx="2">
                  <c:v>2266.1707878092338</c:v>
                </c:pt>
                <c:pt idx="3">
                  <c:v>1251.394174650593</c:v>
                </c:pt>
                <c:pt idx="4">
                  <c:v>1333.5557553233434</c:v>
                </c:pt>
                <c:pt idx="5">
                  <c:v>1464.6367735363788</c:v>
                </c:pt>
              </c:numCache>
            </c:numRef>
          </c:val>
          <c:extLst>
            <c:ext xmlns:c16="http://schemas.microsoft.com/office/drawing/2014/chart" uri="{C3380CC4-5D6E-409C-BE32-E72D297353CC}">
              <c16:uniqueId val="{00000000-F5C6-498F-9CFB-AF89DA20E4AE}"/>
            </c:ext>
          </c:extLst>
        </c:ser>
        <c:ser>
          <c:idx val="1"/>
          <c:order val="1"/>
          <c:tx>
            <c:strRef>
              <c:f>'51'!$C$5</c:f>
              <c:strCache>
                <c:ptCount val="1"/>
                <c:pt idx="0">
                  <c:v>Imported E-methane</c:v>
                </c:pt>
              </c:strCache>
            </c:strRef>
          </c:tx>
          <c:spPr>
            <a:solidFill>
              <a:schemeClr val="accent2"/>
            </a:solidFill>
            <a:ln>
              <a:noFill/>
            </a:ln>
            <a:effectLst/>
          </c:spPr>
          <c:invertIfNegative val="0"/>
          <c:cat>
            <c:multiLvlStrRef>
              <c:f>'51'!$D$2:$I$3</c:f>
              <c:multiLvlStrCache>
                <c:ptCount val="6"/>
                <c:lvl>
                  <c:pt idx="0">
                    <c:v>LEV</c:v>
                  </c:pt>
                  <c:pt idx="1">
                    <c:v>NT_BM</c:v>
                  </c:pt>
                  <c:pt idx="2">
                    <c:v>HEV</c:v>
                  </c:pt>
                  <c:pt idx="3">
                    <c:v>LEV</c:v>
                  </c:pt>
                  <c:pt idx="4">
                    <c:v>NT_BM</c:v>
                  </c:pt>
                  <c:pt idx="5">
                    <c:v>HEV</c:v>
                  </c:pt>
                </c:lvl>
                <c:lvl>
                  <c:pt idx="0">
                    <c:v>2035</c:v>
                  </c:pt>
                  <c:pt idx="3">
                    <c:v>2040</c:v>
                  </c:pt>
                </c:lvl>
              </c:multiLvlStrCache>
            </c:multiLvlStrRef>
          </c:cat>
          <c:val>
            <c:numRef>
              <c:f>'51'!$D$5:$I$5</c:f>
              <c:numCache>
                <c:formatCode>#,##0</c:formatCode>
                <c:ptCount val="6"/>
                <c:pt idx="0">
                  <c:v>10.031454450537282</c:v>
                </c:pt>
                <c:pt idx="1">
                  <c:v>10.287926610595633</c:v>
                </c:pt>
                <c:pt idx="2">
                  <c:v>11.68038051269248</c:v>
                </c:pt>
                <c:pt idx="3">
                  <c:v>20.779304507637075</c:v>
                </c:pt>
                <c:pt idx="4">
                  <c:v>22.950406278560347</c:v>
                </c:pt>
                <c:pt idx="5">
                  <c:v>25.84088865877866</c:v>
                </c:pt>
              </c:numCache>
            </c:numRef>
          </c:val>
          <c:extLst>
            <c:ext xmlns:c16="http://schemas.microsoft.com/office/drawing/2014/chart" uri="{C3380CC4-5D6E-409C-BE32-E72D297353CC}">
              <c16:uniqueId val="{00000001-F5C6-498F-9CFB-AF89DA20E4AE}"/>
            </c:ext>
          </c:extLst>
        </c:ser>
        <c:ser>
          <c:idx val="2"/>
          <c:order val="2"/>
          <c:tx>
            <c:strRef>
              <c:f>'51'!$C$6</c:f>
              <c:strCache>
                <c:ptCount val="1"/>
                <c:pt idx="0">
                  <c:v>Imported hydrogen</c:v>
                </c:pt>
              </c:strCache>
            </c:strRef>
          </c:tx>
          <c:spPr>
            <a:solidFill>
              <a:schemeClr val="accent3"/>
            </a:solidFill>
            <a:ln>
              <a:noFill/>
            </a:ln>
            <a:effectLst/>
          </c:spPr>
          <c:invertIfNegative val="0"/>
          <c:cat>
            <c:multiLvlStrRef>
              <c:f>'51'!$D$2:$I$3</c:f>
              <c:multiLvlStrCache>
                <c:ptCount val="6"/>
                <c:lvl>
                  <c:pt idx="0">
                    <c:v>LEV</c:v>
                  </c:pt>
                  <c:pt idx="1">
                    <c:v>NT_BM</c:v>
                  </c:pt>
                  <c:pt idx="2">
                    <c:v>HEV</c:v>
                  </c:pt>
                  <c:pt idx="3">
                    <c:v>LEV</c:v>
                  </c:pt>
                  <c:pt idx="4">
                    <c:v>NT_BM</c:v>
                  </c:pt>
                  <c:pt idx="5">
                    <c:v>HEV</c:v>
                  </c:pt>
                </c:lvl>
                <c:lvl>
                  <c:pt idx="0">
                    <c:v>2035</c:v>
                  </c:pt>
                  <c:pt idx="3">
                    <c:v>2040</c:v>
                  </c:pt>
                </c:lvl>
              </c:multiLvlStrCache>
            </c:multiLvlStrRef>
          </c:cat>
          <c:val>
            <c:numRef>
              <c:f>'51'!$D$6:$I$6</c:f>
              <c:numCache>
                <c:formatCode>#,##0</c:formatCode>
                <c:ptCount val="6"/>
                <c:pt idx="0">
                  <c:v>110.9583868427284</c:v>
                </c:pt>
                <c:pt idx="1">
                  <c:v>113.72615293158952</c:v>
                </c:pt>
                <c:pt idx="2">
                  <c:v>149.56623127209667</c:v>
                </c:pt>
                <c:pt idx="3">
                  <c:v>227.46524154042959</c:v>
                </c:pt>
                <c:pt idx="4">
                  <c:v>245.79942884342262</c:v>
                </c:pt>
                <c:pt idx="5">
                  <c:v>295.69873832609352</c:v>
                </c:pt>
              </c:numCache>
            </c:numRef>
          </c:val>
          <c:extLst>
            <c:ext xmlns:c16="http://schemas.microsoft.com/office/drawing/2014/chart" uri="{C3380CC4-5D6E-409C-BE32-E72D297353CC}">
              <c16:uniqueId val="{00000002-F5C6-498F-9CFB-AF89DA20E4AE}"/>
            </c:ext>
          </c:extLst>
        </c:ser>
        <c:ser>
          <c:idx val="3"/>
          <c:order val="3"/>
          <c:tx>
            <c:strRef>
              <c:f>'51'!$C$7</c:f>
              <c:strCache>
                <c:ptCount val="1"/>
                <c:pt idx="0">
                  <c:v>Oil</c:v>
                </c:pt>
              </c:strCache>
            </c:strRef>
          </c:tx>
          <c:spPr>
            <a:solidFill>
              <a:schemeClr val="accent4"/>
            </a:solidFill>
            <a:ln>
              <a:noFill/>
            </a:ln>
            <a:effectLst/>
          </c:spPr>
          <c:invertIfNegative val="0"/>
          <c:cat>
            <c:multiLvlStrRef>
              <c:f>'51'!$D$2:$I$3</c:f>
              <c:multiLvlStrCache>
                <c:ptCount val="6"/>
                <c:lvl>
                  <c:pt idx="0">
                    <c:v>LEV</c:v>
                  </c:pt>
                  <c:pt idx="1">
                    <c:v>NT_BM</c:v>
                  </c:pt>
                  <c:pt idx="2">
                    <c:v>HEV</c:v>
                  </c:pt>
                  <c:pt idx="3">
                    <c:v>LEV</c:v>
                  </c:pt>
                  <c:pt idx="4">
                    <c:v>NT_BM</c:v>
                  </c:pt>
                  <c:pt idx="5">
                    <c:v>HEV</c:v>
                  </c:pt>
                </c:lvl>
                <c:lvl>
                  <c:pt idx="0">
                    <c:v>2035</c:v>
                  </c:pt>
                  <c:pt idx="3">
                    <c:v>2040</c:v>
                  </c:pt>
                </c:lvl>
              </c:multiLvlStrCache>
            </c:multiLvlStrRef>
          </c:cat>
          <c:val>
            <c:numRef>
              <c:f>'51'!$D$7:$I$7</c:f>
              <c:numCache>
                <c:formatCode>#,##0</c:formatCode>
                <c:ptCount val="6"/>
                <c:pt idx="0">
                  <c:v>3491.8018056059664</c:v>
                </c:pt>
                <c:pt idx="1">
                  <c:v>3372.1910003459361</c:v>
                </c:pt>
                <c:pt idx="2">
                  <c:v>3253.8920762460407</c:v>
                </c:pt>
                <c:pt idx="3">
                  <c:v>2514.8062572896288</c:v>
                </c:pt>
                <c:pt idx="4">
                  <c:v>2326.8009540972557</c:v>
                </c:pt>
                <c:pt idx="5">
                  <c:v>2139.2515478485302</c:v>
                </c:pt>
              </c:numCache>
            </c:numRef>
          </c:val>
          <c:extLst>
            <c:ext xmlns:c16="http://schemas.microsoft.com/office/drawing/2014/chart" uri="{C3380CC4-5D6E-409C-BE32-E72D297353CC}">
              <c16:uniqueId val="{00000003-F5C6-498F-9CFB-AF89DA20E4AE}"/>
            </c:ext>
          </c:extLst>
        </c:ser>
        <c:ser>
          <c:idx val="5"/>
          <c:order val="4"/>
          <c:tx>
            <c:strRef>
              <c:f>'51'!$C$8</c:f>
              <c:strCache>
                <c:ptCount val="1"/>
                <c:pt idx="0">
                  <c:v>Imported biofuels **</c:v>
                </c:pt>
              </c:strCache>
            </c:strRef>
          </c:tx>
          <c:spPr>
            <a:solidFill>
              <a:schemeClr val="accent6"/>
            </a:solidFill>
            <a:ln>
              <a:noFill/>
            </a:ln>
            <a:effectLst/>
          </c:spPr>
          <c:invertIfNegative val="0"/>
          <c:cat>
            <c:multiLvlStrRef>
              <c:f>'51'!$D$2:$I$3</c:f>
              <c:multiLvlStrCache>
                <c:ptCount val="6"/>
                <c:lvl>
                  <c:pt idx="0">
                    <c:v>LEV</c:v>
                  </c:pt>
                  <c:pt idx="1">
                    <c:v>NT_BM</c:v>
                  </c:pt>
                  <c:pt idx="2">
                    <c:v>HEV</c:v>
                  </c:pt>
                  <c:pt idx="3">
                    <c:v>LEV</c:v>
                  </c:pt>
                  <c:pt idx="4">
                    <c:v>NT_BM</c:v>
                  </c:pt>
                  <c:pt idx="5">
                    <c:v>HEV</c:v>
                  </c:pt>
                </c:lvl>
                <c:lvl>
                  <c:pt idx="0">
                    <c:v>2035</c:v>
                  </c:pt>
                  <c:pt idx="3">
                    <c:v>2040</c:v>
                  </c:pt>
                </c:lvl>
              </c:multiLvlStrCache>
            </c:multiLvlStrRef>
          </c:cat>
          <c:val>
            <c:numRef>
              <c:f>'51'!$D$8:$I$8</c:f>
              <c:numCache>
                <c:formatCode>#,##0</c:formatCode>
                <c:ptCount val="6"/>
                <c:pt idx="0">
                  <c:v>306.95754318680986</c:v>
                </c:pt>
                <c:pt idx="1">
                  <c:v>307.53501216636892</c:v>
                </c:pt>
                <c:pt idx="2">
                  <c:v>310.66255584761075</c:v>
                </c:pt>
                <c:pt idx="3">
                  <c:v>414.83723434945335</c:v>
                </c:pt>
                <c:pt idx="4">
                  <c:v>426.19265963738599</c:v>
                </c:pt>
                <c:pt idx="5">
                  <c:v>458.5119091933289</c:v>
                </c:pt>
              </c:numCache>
            </c:numRef>
          </c:val>
          <c:extLst>
            <c:ext xmlns:c16="http://schemas.microsoft.com/office/drawing/2014/chart" uri="{C3380CC4-5D6E-409C-BE32-E72D297353CC}">
              <c16:uniqueId val="{00000004-F5C6-498F-9CFB-AF89DA20E4AE}"/>
            </c:ext>
          </c:extLst>
        </c:ser>
        <c:ser>
          <c:idx val="6"/>
          <c:order val="5"/>
          <c:tx>
            <c:strRef>
              <c:f>'51'!$C$9</c:f>
              <c:strCache>
                <c:ptCount val="1"/>
                <c:pt idx="0">
                  <c:v>Coal</c:v>
                </c:pt>
              </c:strCache>
            </c:strRef>
          </c:tx>
          <c:spPr>
            <a:solidFill>
              <a:schemeClr val="accent1">
                <a:lumMod val="60000"/>
              </a:schemeClr>
            </a:solidFill>
            <a:ln>
              <a:noFill/>
            </a:ln>
            <a:effectLst/>
          </c:spPr>
          <c:invertIfNegative val="0"/>
          <c:cat>
            <c:multiLvlStrRef>
              <c:f>'51'!$D$2:$I$3</c:f>
              <c:multiLvlStrCache>
                <c:ptCount val="6"/>
                <c:lvl>
                  <c:pt idx="0">
                    <c:v>LEV</c:v>
                  </c:pt>
                  <c:pt idx="1">
                    <c:v>NT_BM</c:v>
                  </c:pt>
                  <c:pt idx="2">
                    <c:v>HEV</c:v>
                  </c:pt>
                  <c:pt idx="3">
                    <c:v>LEV</c:v>
                  </c:pt>
                  <c:pt idx="4">
                    <c:v>NT_BM</c:v>
                  </c:pt>
                  <c:pt idx="5">
                    <c:v>HEV</c:v>
                  </c:pt>
                </c:lvl>
                <c:lvl>
                  <c:pt idx="0">
                    <c:v>2035</c:v>
                  </c:pt>
                  <c:pt idx="3">
                    <c:v>2040</c:v>
                  </c:pt>
                </c:lvl>
              </c:multiLvlStrCache>
            </c:multiLvlStrRef>
          </c:cat>
          <c:val>
            <c:numRef>
              <c:f>'51'!$D$9:$I$9</c:f>
              <c:numCache>
                <c:formatCode>#,##0</c:formatCode>
                <c:ptCount val="6"/>
                <c:pt idx="0">
                  <c:v>219.14069098131026</c:v>
                </c:pt>
                <c:pt idx="1">
                  <c:v>203.22912653567522</c:v>
                </c:pt>
                <c:pt idx="2">
                  <c:v>198.83296164219618</c:v>
                </c:pt>
                <c:pt idx="3">
                  <c:v>121.09308615623594</c:v>
                </c:pt>
                <c:pt idx="4">
                  <c:v>106.13929173568971</c:v>
                </c:pt>
                <c:pt idx="5">
                  <c:v>100.4292054712903</c:v>
                </c:pt>
              </c:numCache>
            </c:numRef>
          </c:val>
          <c:extLst>
            <c:ext xmlns:c16="http://schemas.microsoft.com/office/drawing/2014/chart" uri="{C3380CC4-5D6E-409C-BE32-E72D297353CC}">
              <c16:uniqueId val="{00000005-F5C6-498F-9CFB-AF89DA20E4AE}"/>
            </c:ext>
          </c:extLst>
        </c:ser>
        <c:ser>
          <c:idx val="7"/>
          <c:order val="6"/>
          <c:tx>
            <c:strRef>
              <c:f>'51'!$C$10</c:f>
              <c:strCache>
                <c:ptCount val="1"/>
                <c:pt idx="0">
                  <c:v>Biomass</c:v>
                </c:pt>
              </c:strCache>
            </c:strRef>
          </c:tx>
          <c:spPr>
            <a:solidFill>
              <a:schemeClr val="accent2">
                <a:lumMod val="60000"/>
              </a:schemeClr>
            </a:solidFill>
            <a:ln>
              <a:noFill/>
            </a:ln>
            <a:effectLst/>
          </c:spPr>
          <c:invertIfNegative val="0"/>
          <c:cat>
            <c:multiLvlStrRef>
              <c:f>'51'!$D$2:$I$3</c:f>
              <c:multiLvlStrCache>
                <c:ptCount val="6"/>
                <c:lvl>
                  <c:pt idx="0">
                    <c:v>LEV</c:v>
                  </c:pt>
                  <c:pt idx="1">
                    <c:v>NT_BM</c:v>
                  </c:pt>
                  <c:pt idx="2">
                    <c:v>HEV</c:v>
                  </c:pt>
                  <c:pt idx="3">
                    <c:v>LEV</c:v>
                  </c:pt>
                  <c:pt idx="4">
                    <c:v>NT_BM</c:v>
                  </c:pt>
                  <c:pt idx="5">
                    <c:v>HEV</c:v>
                  </c:pt>
                </c:lvl>
                <c:lvl>
                  <c:pt idx="0">
                    <c:v>2035</c:v>
                  </c:pt>
                  <c:pt idx="3">
                    <c:v>2040</c:v>
                  </c:pt>
                </c:lvl>
              </c:multiLvlStrCache>
            </c:multiLvlStrRef>
          </c:cat>
          <c:val>
            <c:numRef>
              <c:f>'51'!$D$10:$I$10</c:f>
              <c:numCache>
                <c:formatCode>#,##0</c:formatCode>
                <c:ptCount val="6"/>
                <c:pt idx="0">
                  <c:v>2019.850287797922</c:v>
                </c:pt>
                <c:pt idx="1">
                  <c:v>2066.4593134678389</c:v>
                </c:pt>
                <c:pt idx="2">
                  <c:v>2104.9906815464983</c:v>
                </c:pt>
                <c:pt idx="3">
                  <c:v>2406.0837341248002</c:v>
                </c:pt>
                <c:pt idx="4">
                  <c:v>2460.5226016308575</c:v>
                </c:pt>
                <c:pt idx="5">
                  <c:v>2502.9262008426531</c:v>
                </c:pt>
              </c:numCache>
            </c:numRef>
          </c:val>
          <c:extLst>
            <c:ext xmlns:c16="http://schemas.microsoft.com/office/drawing/2014/chart" uri="{C3380CC4-5D6E-409C-BE32-E72D297353CC}">
              <c16:uniqueId val="{00000006-F5C6-498F-9CFB-AF89DA20E4AE}"/>
            </c:ext>
          </c:extLst>
        </c:ser>
        <c:ser>
          <c:idx val="8"/>
          <c:order val="7"/>
          <c:tx>
            <c:strRef>
              <c:f>'51'!$C$11</c:f>
              <c:strCache>
                <c:ptCount val="1"/>
                <c:pt idx="0">
                  <c:v>Ammonia</c:v>
                </c:pt>
              </c:strCache>
            </c:strRef>
          </c:tx>
          <c:spPr>
            <a:solidFill>
              <a:schemeClr val="accent3">
                <a:lumMod val="60000"/>
              </a:schemeClr>
            </a:solidFill>
            <a:ln>
              <a:noFill/>
            </a:ln>
            <a:effectLst/>
          </c:spPr>
          <c:invertIfNegative val="0"/>
          <c:cat>
            <c:multiLvlStrRef>
              <c:f>'51'!$D$2:$I$3</c:f>
              <c:multiLvlStrCache>
                <c:ptCount val="6"/>
                <c:lvl>
                  <c:pt idx="0">
                    <c:v>LEV</c:v>
                  </c:pt>
                  <c:pt idx="1">
                    <c:v>NT_BM</c:v>
                  </c:pt>
                  <c:pt idx="2">
                    <c:v>HEV</c:v>
                  </c:pt>
                  <c:pt idx="3">
                    <c:v>LEV</c:v>
                  </c:pt>
                  <c:pt idx="4">
                    <c:v>NT_BM</c:v>
                  </c:pt>
                  <c:pt idx="5">
                    <c:v>HEV</c:v>
                  </c:pt>
                </c:lvl>
                <c:lvl>
                  <c:pt idx="0">
                    <c:v>2035</c:v>
                  </c:pt>
                  <c:pt idx="3">
                    <c:v>2040</c:v>
                  </c:pt>
                </c:lvl>
              </c:multiLvlStrCache>
            </c:multiLvlStrRef>
          </c:cat>
          <c:val>
            <c:numRef>
              <c:f>'51'!$D$11:$I$11</c:f>
              <c:numCache>
                <c:formatCode>#,##0</c:formatCode>
                <c:ptCount val="6"/>
                <c:pt idx="0">
                  <c:v>27.814837969543966</c:v>
                </c:pt>
                <c:pt idx="1">
                  <c:v>31.650765423661838</c:v>
                </c:pt>
                <c:pt idx="2">
                  <c:v>35.487377263676869</c:v>
                </c:pt>
                <c:pt idx="3">
                  <c:v>34.593759367272654</c:v>
                </c:pt>
                <c:pt idx="4">
                  <c:v>40.272509893723488</c:v>
                </c:pt>
                <c:pt idx="5">
                  <c:v>45.980994468959679</c:v>
                </c:pt>
              </c:numCache>
            </c:numRef>
          </c:val>
          <c:extLst>
            <c:ext xmlns:c16="http://schemas.microsoft.com/office/drawing/2014/chart" uri="{C3380CC4-5D6E-409C-BE32-E72D297353CC}">
              <c16:uniqueId val="{00000007-F5C6-498F-9CFB-AF89DA20E4AE}"/>
            </c:ext>
          </c:extLst>
        </c:ser>
        <c:ser>
          <c:idx val="9"/>
          <c:order val="8"/>
          <c:tx>
            <c:strRef>
              <c:f>'51'!$C$12</c:f>
              <c:strCache>
                <c:ptCount val="1"/>
                <c:pt idx="0">
                  <c:v>Nuclear</c:v>
                </c:pt>
              </c:strCache>
            </c:strRef>
          </c:tx>
          <c:spPr>
            <a:solidFill>
              <a:schemeClr val="accent4">
                <a:lumMod val="60000"/>
              </a:schemeClr>
            </a:solidFill>
            <a:ln>
              <a:noFill/>
            </a:ln>
            <a:effectLst/>
          </c:spPr>
          <c:invertIfNegative val="0"/>
          <c:cat>
            <c:multiLvlStrRef>
              <c:f>'51'!$D$2:$I$3</c:f>
              <c:multiLvlStrCache>
                <c:ptCount val="6"/>
                <c:lvl>
                  <c:pt idx="0">
                    <c:v>LEV</c:v>
                  </c:pt>
                  <c:pt idx="1">
                    <c:v>NT_BM</c:v>
                  </c:pt>
                  <c:pt idx="2">
                    <c:v>HEV</c:v>
                  </c:pt>
                  <c:pt idx="3">
                    <c:v>LEV</c:v>
                  </c:pt>
                  <c:pt idx="4">
                    <c:v>NT_BM</c:v>
                  </c:pt>
                  <c:pt idx="5">
                    <c:v>HEV</c:v>
                  </c:pt>
                </c:lvl>
                <c:lvl>
                  <c:pt idx="0">
                    <c:v>2035</c:v>
                  </c:pt>
                  <c:pt idx="3">
                    <c:v>2040</c:v>
                  </c:pt>
                </c:lvl>
              </c:multiLvlStrCache>
            </c:multiLvlStrRef>
          </c:cat>
          <c:val>
            <c:numRef>
              <c:f>'51'!$D$12:$I$12</c:f>
              <c:numCache>
                <c:formatCode>#,##0</c:formatCode>
                <c:ptCount val="6"/>
                <c:pt idx="0">
                  <c:v>1458.2269382851073</c:v>
                </c:pt>
                <c:pt idx="1">
                  <c:v>1666.5072848484847</c:v>
                </c:pt>
                <c:pt idx="2">
                  <c:v>1788.7384405290861</c:v>
                </c:pt>
                <c:pt idx="3">
                  <c:v>1799.4558199809944</c:v>
                </c:pt>
                <c:pt idx="4">
                  <c:v>2080.2578575757575</c:v>
                </c:pt>
                <c:pt idx="5">
                  <c:v>2213.0791295976728</c:v>
                </c:pt>
              </c:numCache>
            </c:numRef>
          </c:val>
          <c:extLst>
            <c:ext xmlns:c16="http://schemas.microsoft.com/office/drawing/2014/chart" uri="{C3380CC4-5D6E-409C-BE32-E72D297353CC}">
              <c16:uniqueId val="{00000008-F5C6-498F-9CFB-AF89DA20E4AE}"/>
            </c:ext>
          </c:extLst>
        </c:ser>
        <c:ser>
          <c:idx val="10"/>
          <c:order val="9"/>
          <c:tx>
            <c:strRef>
              <c:f>'51'!$C$13</c:f>
              <c:strCache>
                <c:ptCount val="1"/>
                <c:pt idx="0">
                  <c:v>Hydro (excl pump storage)</c:v>
                </c:pt>
              </c:strCache>
            </c:strRef>
          </c:tx>
          <c:spPr>
            <a:solidFill>
              <a:schemeClr val="accent5">
                <a:lumMod val="60000"/>
              </a:schemeClr>
            </a:solidFill>
            <a:ln>
              <a:noFill/>
            </a:ln>
            <a:effectLst/>
          </c:spPr>
          <c:invertIfNegative val="0"/>
          <c:cat>
            <c:multiLvlStrRef>
              <c:f>'51'!$D$2:$I$3</c:f>
              <c:multiLvlStrCache>
                <c:ptCount val="6"/>
                <c:lvl>
                  <c:pt idx="0">
                    <c:v>LEV</c:v>
                  </c:pt>
                  <c:pt idx="1">
                    <c:v>NT_BM</c:v>
                  </c:pt>
                  <c:pt idx="2">
                    <c:v>HEV</c:v>
                  </c:pt>
                  <c:pt idx="3">
                    <c:v>LEV</c:v>
                  </c:pt>
                  <c:pt idx="4">
                    <c:v>NT_BM</c:v>
                  </c:pt>
                  <c:pt idx="5">
                    <c:v>HEV</c:v>
                  </c:pt>
                </c:lvl>
                <c:lvl>
                  <c:pt idx="0">
                    <c:v>2035</c:v>
                  </c:pt>
                  <c:pt idx="3">
                    <c:v>2040</c:v>
                  </c:pt>
                </c:lvl>
              </c:multiLvlStrCache>
            </c:multiLvlStrRef>
          </c:cat>
          <c:val>
            <c:numRef>
              <c:f>'51'!$D$13:$I$13</c:f>
              <c:numCache>
                <c:formatCode>#,##0</c:formatCode>
                <c:ptCount val="6"/>
                <c:pt idx="0">
                  <c:v>317.43998069162632</c:v>
                </c:pt>
                <c:pt idx="1">
                  <c:v>319.10000000000002</c:v>
                </c:pt>
                <c:pt idx="2">
                  <c:v>320.10042023976916</c:v>
                </c:pt>
                <c:pt idx="3">
                  <c:v>323.987846644988</c:v>
                </c:pt>
                <c:pt idx="4">
                  <c:v>325.67</c:v>
                </c:pt>
                <c:pt idx="5">
                  <c:v>326.711432847948</c:v>
                </c:pt>
              </c:numCache>
            </c:numRef>
          </c:val>
          <c:extLst>
            <c:ext xmlns:c16="http://schemas.microsoft.com/office/drawing/2014/chart" uri="{C3380CC4-5D6E-409C-BE32-E72D297353CC}">
              <c16:uniqueId val="{00000009-F5C6-498F-9CFB-AF89DA20E4AE}"/>
            </c:ext>
          </c:extLst>
        </c:ser>
        <c:ser>
          <c:idx val="11"/>
          <c:order val="10"/>
          <c:tx>
            <c:strRef>
              <c:f>'51'!$C$14</c:f>
              <c:strCache>
                <c:ptCount val="1"/>
                <c:pt idx="0">
                  <c:v>Solar</c:v>
                </c:pt>
              </c:strCache>
            </c:strRef>
          </c:tx>
          <c:spPr>
            <a:solidFill>
              <a:schemeClr val="accent6">
                <a:lumMod val="60000"/>
              </a:schemeClr>
            </a:solidFill>
            <a:ln>
              <a:noFill/>
            </a:ln>
            <a:effectLst/>
          </c:spPr>
          <c:invertIfNegative val="0"/>
          <c:cat>
            <c:multiLvlStrRef>
              <c:f>'51'!$D$2:$I$3</c:f>
              <c:multiLvlStrCache>
                <c:ptCount val="6"/>
                <c:lvl>
                  <c:pt idx="0">
                    <c:v>LEV</c:v>
                  </c:pt>
                  <c:pt idx="1">
                    <c:v>NT_BM</c:v>
                  </c:pt>
                  <c:pt idx="2">
                    <c:v>HEV</c:v>
                  </c:pt>
                  <c:pt idx="3">
                    <c:v>LEV</c:v>
                  </c:pt>
                  <c:pt idx="4">
                    <c:v>NT_BM</c:v>
                  </c:pt>
                  <c:pt idx="5">
                    <c:v>HEV</c:v>
                  </c:pt>
                </c:lvl>
                <c:lvl>
                  <c:pt idx="0">
                    <c:v>2035</c:v>
                  </c:pt>
                  <c:pt idx="3">
                    <c:v>2040</c:v>
                  </c:pt>
                </c:lvl>
              </c:multiLvlStrCache>
            </c:multiLvlStrRef>
          </c:cat>
          <c:val>
            <c:numRef>
              <c:f>'51'!$D$14:$I$14</c:f>
              <c:numCache>
                <c:formatCode>#,##0</c:formatCode>
                <c:ptCount val="6"/>
                <c:pt idx="0">
                  <c:v>927.43867887978854</c:v>
                </c:pt>
                <c:pt idx="1">
                  <c:v>954.61</c:v>
                </c:pt>
                <c:pt idx="2">
                  <c:v>973.36019197945643</c:v>
                </c:pt>
                <c:pt idx="3">
                  <c:v>1169.1040776789771</c:v>
                </c:pt>
                <c:pt idx="4">
                  <c:v>1201.9100000000001</c:v>
                </c:pt>
                <c:pt idx="5">
                  <c:v>1225.832241414249</c:v>
                </c:pt>
              </c:numCache>
            </c:numRef>
          </c:val>
          <c:extLst>
            <c:ext xmlns:c16="http://schemas.microsoft.com/office/drawing/2014/chart" uri="{C3380CC4-5D6E-409C-BE32-E72D297353CC}">
              <c16:uniqueId val="{0000000A-F5C6-498F-9CFB-AF89DA20E4AE}"/>
            </c:ext>
          </c:extLst>
        </c:ser>
        <c:ser>
          <c:idx val="12"/>
          <c:order val="11"/>
          <c:tx>
            <c:strRef>
              <c:f>'51'!$C$15</c:f>
              <c:strCache>
                <c:ptCount val="1"/>
                <c:pt idx="0">
                  <c:v>Wind</c:v>
                </c:pt>
              </c:strCache>
            </c:strRef>
          </c:tx>
          <c:spPr>
            <a:solidFill>
              <a:schemeClr val="accent1">
                <a:lumMod val="80000"/>
                <a:lumOff val="20000"/>
              </a:schemeClr>
            </a:solidFill>
            <a:ln>
              <a:noFill/>
            </a:ln>
            <a:effectLst/>
          </c:spPr>
          <c:invertIfNegative val="0"/>
          <c:cat>
            <c:multiLvlStrRef>
              <c:f>'51'!$D$2:$I$3</c:f>
              <c:multiLvlStrCache>
                <c:ptCount val="6"/>
                <c:lvl>
                  <c:pt idx="0">
                    <c:v>LEV</c:v>
                  </c:pt>
                  <c:pt idx="1">
                    <c:v>NT_BM</c:v>
                  </c:pt>
                  <c:pt idx="2">
                    <c:v>HEV</c:v>
                  </c:pt>
                  <c:pt idx="3">
                    <c:v>LEV</c:v>
                  </c:pt>
                  <c:pt idx="4">
                    <c:v>NT_BM</c:v>
                  </c:pt>
                  <c:pt idx="5">
                    <c:v>HEV</c:v>
                  </c:pt>
                </c:lvl>
                <c:lvl>
                  <c:pt idx="0">
                    <c:v>2035</c:v>
                  </c:pt>
                  <c:pt idx="3">
                    <c:v>2040</c:v>
                  </c:pt>
                </c:lvl>
              </c:multiLvlStrCache>
            </c:multiLvlStrRef>
          </c:cat>
          <c:val>
            <c:numRef>
              <c:f>'51'!$D$15:$I$15</c:f>
              <c:numCache>
                <c:formatCode>#,##0</c:formatCode>
                <c:ptCount val="6"/>
                <c:pt idx="0">
                  <c:v>1784.3899864223877</c:v>
                </c:pt>
                <c:pt idx="1">
                  <c:v>1819.21</c:v>
                </c:pt>
                <c:pt idx="2">
                  <c:v>1846.2446307003602</c:v>
                </c:pt>
                <c:pt idx="3">
                  <c:v>1786.3585257522921</c:v>
                </c:pt>
                <c:pt idx="4">
                  <c:v>2243.33</c:v>
                </c:pt>
                <c:pt idx="5">
                  <c:v>2274.1301411137206</c:v>
                </c:pt>
              </c:numCache>
            </c:numRef>
          </c:val>
          <c:extLst>
            <c:ext xmlns:c16="http://schemas.microsoft.com/office/drawing/2014/chart" uri="{C3380CC4-5D6E-409C-BE32-E72D297353CC}">
              <c16:uniqueId val="{0000000B-F5C6-498F-9CFB-AF89DA20E4AE}"/>
            </c:ext>
          </c:extLst>
        </c:ser>
        <c:ser>
          <c:idx val="13"/>
          <c:order val="12"/>
          <c:tx>
            <c:strRef>
              <c:f>'51'!$C$16</c:f>
              <c:strCache>
                <c:ptCount val="1"/>
                <c:pt idx="0">
                  <c:v>Other RES***</c:v>
                </c:pt>
              </c:strCache>
            </c:strRef>
          </c:tx>
          <c:spPr>
            <a:solidFill>
              <a:schemeClr val="accent2">
                <a:lumMod val="80000"/>
                <a:lumOff val="20000"/>
              </a:schemeClr>
            </a:solidFill>
            <a:ln>
              <a:noFill/>
            </a:ln>
            <a:effectLst/>
          </c:spPr>
          <c:invertIfNegative val="0"/>
          <c:cat>
            <c:multiLvlStrRef>
              <c:f>'51'!$D$2:$I$3</c:f>
              <c:multiLvlStrCache>
                <c:ptCount val="6"/>
                <c:lvl>
                  <c:pt idx="0">
                    <c:v>LEV</c:v>
                  </c:pt>
                  <c:pt idx="1">
                    <c:v>NT_BM</c:v>
                  </c:pt>
                  <c:pt idx="2">
                    <c:v>HEV</c:v>
                  </c:pt>
                  <c:pt idx="3">
                    <c:v>LEV</c:v>
                  </c:pt>
                  <c:pt idx="4">
                    <c:v>NT_BM</c:v>
                  </c:pt>
                  <c:pt idx="5">
                    <c:v>HEV</c:v>
                  </c:pt>
                </c:lvl>
                <c:lvl>
                  <c:pt idx="0">
                    <c:v>2035</c:v>
                  </c:pt>
                  <c:pt idx="3">
                    <c:v>2040</c:v>
                  </c:pt>
                </c:lvl>
              </c:multiLvlStrCache>
            </c:multiLvlStrRef>
          </c:cat>
          <c:val>
            <c:numRef>
              <c:f>'51'!$D$16:$I$16</c:f>
              <c:numCache>
                <c:formatCode>#,##0</c:formatCode>
                <c:ptCount val="6"/>
                <c:pt idx="0">
                  <c:v>173.35098966870279</c:v>
                </c:pt>
                <c:pt idx="1">
                  <c:v>177.4</c:v>
                </c:pt>
                <c:pt idx="2">
                  <c:v>179.82983645994651</c:v>
                </c:pt>
                <c:pt idx="3">
                  <c:v>165.283446931752</c:v>
                </c:pt>
                <c:pt idx="4">
                  <c:v>168.54</c:v>
                </c:pt>
                <c:pt idx="5">
                  <c:v>170.52704353242399</c:v>
                </c:pt>
              </c:numCache>
            </c:numRef>
          </c:val>
          <c:extLst>
            <c:ext xmlns:c16="http://schemas.microsoft.com/office/drawing/2014/chart" uri="{C3380CC4-5D6E-409C-BE32-E72D297353CC}">
              <c16:uniqueId val="{0000000C-F5C6-498F-9CFB-AF89DA20E4AE}"/>
            </c:ext>
          </c:extLst>
        </c:ser>
        <c:dLbls>
          <c:showLegendKey val="0"/>
          <c:showVal val="0"/>
          <c:showCatName val="0"/>
          <c:showSerName val="0"/>
          <c:showPercent val="0"/>
          <c:showBubbleSize val="0"/>
        </c:dLbls>
        <c:gapWidth val="150"/>
        <c:overlap val="100"/>
        <c:axId val="780684808"/>
        <c:axId val="1361802760"/>
      </c:barChart>
      <c:catAx>
        <c:axId val="7806848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61802760"/>
        <c:crosses val="autoZero"/>
        <c:auto val="1"/>
        <c:lblAlgn val="ctr"/>
        <c:lblOffset val="100"/>
        <c:noMultiLvlLbl val="0"/>
      </c:catAx>
      <c:valAx>
        <c:axId val="136180276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TWh</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06848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Primary energy supply mix</a:t>
            </a:r>
            <a:r>
              <a:rPr lang="pl-PL" baseline="0"/>
              <a:t> for </a:t>
            </a:r>
            <a:r>
              <a:rPr lang="pl-PL"/>
              <a:t>NT</a:t>
            </a:r>
            <a:r>
              <a:rPr lang="en-US"/>
              <a:t>_BM</a:t>
            </a:r>
            <a:r>
              <a:rPr lang="en-US" baseline="0"/>
              <a:t> and</a:t>
            </a:r>
            <a:r>
              <a:rPr lang="pl-PL"/>
              <a:t> LEV and HEV </a:t>
            </a:r>
            <a:r>
              <a:rPr lang="en-US"/>
              <a:t>variants, EU27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'52'!$D$4</c:f>
              <c:strCache>
                <c:ptCount val="1"/>
                <c:pt idx="0">
                  <c:v>Natural gas ****</c:v>
                </c:pt>
              </c:strCache>
            </c:strRef>
          </c:tx>
          <c:spPr>
            <a:solidFill>
              <a:schemeClr val="accent1"/>
            </a:solidFill>
            <a:ln>
              <a:noFill/>
            </a:ln>
            <a:effectLst/>
          </c:spPr>
          <c:invertIfNegative val="0"/>
          <c:cat>
            <c:multiLvlStrRef>
              <c:f>'52'!$E$2:$L$3</c:f>
              <c:multiLvlStrCache>
                <c:ptCount val="6"/>
                <c:lvl>
                  <c:pt idx="0">
                    <c:v>LEV</c:v>
                  </c:pt>
                  <c:pt idx="1">
                    <c:v>NT_BM</c:v>
                  </c:pt>
                  <c:pt idx="2">
                    <c:v>HEV</c:v>
                  </c:pt>
                  <c:pt idx="3">
                    <c:v>LEV</c:v>
                  </c:pt>
                  <c:pt idx="4">
                    <c:v>NT_BM</c:v>
                  </c:pt>
                  <c:pt idx="5">
                    <c:v>HEV</c:v>
                  </c:pt>
                </c:lvl>
                <c:lvl>
                  <c:pt idx="0">
                    <c:v>2035</c:v>
                  </c:pt>
                  <c:pt idx="3">
                    <c:v>2040</c:v>
                  </c:pt>
                </c:lvl>
              </c:multiLvlStrCache>
            </c:multiLvlStrRef>
          </c:cat>
          <c:val>
            <c:numRef>
              <c:f>'52'!$E$4:$J$4</c:f>
              <c:numCache>
                <c:formatCode>0%</c:formatCode>
                <c:ptCount val="6"/>
                <c:pt idx="0">
                  <c:v>0.14908438589914272</c:v>
                </c:pt>
                <c:pt idx="1">
                  <c:v>0.15739127767577327</c:v>
                </c:pt>
                <c:pt idx="2">
                  <c:v>0.16861946118984114</c:v>
                </c:pt>
                <c:pt idx="3">
                  <c:v>0.10227783991470898</c:v>
                </c:pt>
                <c:pt idx="4">
                  <c:v>0.1027239075847813</c:v>
                </c:pt>
                <c:pt idx="5">
                  <c:v>0.11059240782735533</c:v>
                </c:pt>
              </c:numCache>
            </c:numRef>
          </c:val>
          <c:extLst>
            <c:ext xmlns:c16="http://schemas.microsoft.com/office/drawing/2014/chart" uri="{C3380CC4-5D6E-409C-BE32-E72D297353CC}">
              <c16:uniqueId val="{0000000D-D34D-446F-B223-DFE1FF69A7CA}"/>
            </c:ext>
          </c:extLst>
        </c:ser>
        <c:ser>
          <c:idx val="1"/>
          <c:order val="1"/>
          <c:tx>
            <c:strRef>
              <c:f>'52'!$D$5</c:f>
              <c:strCache>
                <c:ptCount val="1"/>
                <c:pt idx="0">
                  <c:v>Imported E-methane</c:v>
                </c:pt>
              </c:strCache>
            </c:strRef>
          </c:tx>
          <c:spPr>
            <a:solidFill>
              <a:schemeClr val="accent2"/>
            </a:solidFill>
            <a:ln>
              <a:noFill/>
            </a:ln>
            <a:effectLst/>
          </c:spPr>
          <c:invertIfNegative val="0"/>
          <c:cat>
            <c:multiLvlStrRef>
              <c:f>'52'!$E$2:$L$3</c:f>
              <c:multiLvlStrCache>
                <c:ptCount val="6"/>
                <c:lvl>
                  <c:pt idx="0">
                    <c:v>LEV</c:v>
                  </c:pt>
                  <c:pt idx="1">
                    <c:v>NT_BM</c:v>
                  </c:pt>
                  <c:pt idx="2">
                    <c:v>HEV</c:v>
                  </c:pt>
                  <c:pt idx="3">
                    <c:v>LEV</c:v>
                  </c:pt>
                  <c:pt idx="4">
                    <c:v>NT_BM</c:v>
                  </c:pt>
                  <c:pt idx="5">
                    <c:v>HEV</c:v>
                  </c:pt>
                </c:lvl>
                <c:lvl>
                  <c:pt idx="0">
                    <c:v>2035</c:v>
                  </c:pt>
                  <c:pt idx="3">
                    <c:v>2040</c:v>
                  </c:pt>
                </c:lvl>
              </c:multiLvlStrCache>
            </c:multiLvlStrRef>
          </c:cat>
          <c:val>
            <c:numRef>
              <c:f>'52'!$E$5:$J$5</c:f>
              <c:numCache>
                <c:formatCode>0%</c:formatCode>
                <c:ptCount val="6"/>
                <c:pt idx="0">
                  <c:v>7.8690930362771794E-4</c:v>
                </c:pt>
                <c:pt idx="1">
                  <c:v>7.8507245393576424E-4</c:v>
                </c:pt>
                <c:pt idx="2">
                  <c:v>8.6910460550351158E-4</c:v>
                </c:pt>
                <c:pt idx="3">
                  <c:v>1.69831570501317E-3</c:v>
                </c:pt>
                <c:pt idx="4">
                  <c:v>1.7678716500461487E-3</c:v>
                </c:pt>
                <c:pt idx="5">
                  <c:v>1.9512046596185974E-3</c:v>
                </c:pt>
              </c:numCache>
            </c:numRef>
          </c:val>
          <c:extLst>
            <c:ext xmlns:c16="http://schemas.microsoft.com/office/drawing/2014/chart" uri="{C3380CC4-5D6E-409C-BE32-E72D297353CC}">
              <c16:uniqueId val="{0000000F-D34D-446F-B223-DFE1FF69A7CA}"/>
            </c:ext>
          </c:extLst>
        </c:ser>
        <c:ser>
          <c:idx val="2"/>
          <c:order val="2"/>
          <c:tx>
            <c:strRef>
              <c:f>'52'!$D$6</c:f>
              <c:strCache>
                <c:ptCount val="1"/>
                <c:pt idx="0">
                  <c:v>Imported hydrogen</c:v>
                </c:pt>
              </c:strCache>
            </c:strRef>
          </c:tx>
          <c:spPr>
            <a:solidFill>
              <a:schemeClr val="accent3"/>
            </a:solidFill>
            <a:ln>
              <a:noFill/>
            </a:ln>
            <a:effectLst/>
          </c:spPr>
          <c:invertIfNegative val="0"/>
          <c:cat>
            <c:multiLvlStrRef>
              <c:f>'52'!$E$2:$L$3</c:f>
              <c:multiLvlStrCache>
                <c:ptCount val="6"/>
                <c:lvl>
                  <c:pt idx="0">
                    <c:v>LEV</c:v>
                  </c:pt>
                  <c:pt idx="1">
                    <c:v>NT_BM</c:v>
                  </c:pt>
                  <c:pt idx="2">
                    <c:v>HEV</c:v>
                  </c:pt>
                  <c:pt idx="3">
                    <c:v>LEV</c:v>
                  </c:pt>
                  <c:pt idx="4">
                    <c:v>NT_BM</c:v>
                  </c:pt>
                  <c:pt idx="5">
                    <c:v>HEV</c:v>
                  </c:pt>
                </c:lvl>
                <c:lvl>
                  <c:pt idx="0">
                    <c:v>2035</c:v>
                  </c:pt>
                  <c:pt idx="3">
                    <c:v>2040</c:v>
                  </c:pt>
                </c:lvl>
              </c:multiLvlStrCache>
            </c:multiLvlStrRef>
          </c:cat>
          <c:val>
            <c:numRef>
              <c:f>'52'!$E$6:$J$6</c:f>
              <c:numCache>
                <c:formatCode>0%</c:formatCode>
                <c:ptCount val="6"/>
                <c:pt idx="0">
                  <c:v>8.7040406107201963E-3</c:v>
                </c:pt>
                <c:pt idx="1">
                  <c:v>8.6784512893709129E-3</c:v>
                </c:pt>
                <c:pt idx="2">
                  <c:v>1.1128807001204319E-2</c:v>
                </c:pt>
                <c:pt idx="3">
                  <c:v>1.8590987581453694E-2</c:v>
                </c:pt>
                <c:pt idx="4">
                  <c:v>1.8933949864572107E-2</c:v>
                </c:pt>
                <c:pt idx="5">
                  <c:v>2.2327744362197324E-2</c:v>
                </c:pt>
              </c:numCache>
            </c:numRef>
          </c:val>
          <c:extLst>
            <c:ext xmlns:c16="http://schemas.microsoft.com/office/drawing/2014/chart" uri="{C3380CC4-5D6E-409C-BE32-E72D297353CC}">
              <c16:uniqueId val="{00000011-D34D-446F-B223-DFE1FF69A7CA}"/>
            </c:ext>
          </c:extLst>
        </c:ser>
        <c:ser>
          <c:idx val="3"/>
          <c:order val="3"/>
          <c:tx>
            <c:strRef>
              <c:f>'52'!$D$7</c:f>
              <c:strCache>
                <c:ptCount val="1"/>
                <c:pt idx="0">
                  <c:v>Oil</c:v>
                </c:pt>
              </c:strCache>
            </c:strRef>
          </c:tx>
          <c:spPr>
            <a:solidFill>
              <a:schemeClr val="accent4"/>
            </a:solidFill>
            <a:ln>
              <a:noFill/>
            </a:ln>
            <a:effectLst/>
          </c:spPr>
          <c:invertIfNegative val="0"/>
          <c:cat>
            <c:multiLvlStrRef>
              <c:f>'52'!$E$2:$L$3</c:f>
              <c:multiLvlStrCache>
                <c:ptCount val="6"/>
                <c:lvl>
                  <c:pt idx="0">
                    <c:v>LEV</c:v>
                  </c:pt>
                  <c:pt idx="1">
                    <c:v>NT_BM</c:v>
                  </c:pt>
                  <c:pt idx="2">
                    <c:v>HEV</c:v>
                  </c:pt>
                  <c:pt idx="3">
                    <c:v>LEV</c:v>
                  </c:pt>
                  <c:pt idx="4">
                    <c:v>NT_BM</c:v>
                  </c:pt>
                  <c:pt idx="5">
                    <c:v>HEV</c:v>
                  </c:pt>
                </c:lvl>
                <c:lvl>
                  <c:pt idx="0">
                    <c:v>2035</c:v>
                  </c:pt>
                  <c:pt idx="3">
                    <c:v>2040</c:v>
                  </c:pt>
                </c:lvl>
              </c:multiLvlStrCache>
            </c:multiLvlStrRef>
          </c:cat>
          <c:val>
            <c:numRef>
              <c:f>'52'!$E$7:$J$7</c:f>
              <c:numCache>
                <c:formatCode>0%</c:formatCode>
                <c:ptCount val="6"/>
                <c:pt idx="0">
                  <c:v>0.27391155896722746</c:v>
                </c:pt>
                <c:pt idx="1">
                  <c:v>0.25733214903137885</c:v>
                </c:pt>
                <c:pt idx="2">
                  <c:v>0.2421130532694378</c:v>
                </c:pt>
                <c:pt idx="3">
                  <c:v>0.20553791683694989</c:v>
                </c:pt>
                <c:pt idx="4">
                  <c:v>0.17923366550123238</c:v>
                </c:pt>
                <c:pt idx="5">
                  <c:v>0.16153150316834475</c:v>
                </c:pt>
              </c:numCache>
            </c:numRef>
          </c:val>
          <c:extLst>
            <c:ext xmlns:c16="http://schemas.microsoft.com/office/drawing/2014/chart" uri="{C3380CC4-5D6E-409C-BE32-E72D297353CC}">
              <c16:uniqueId val="{00000013-D34D-446F-B223-DFE1FF69A7CA}"/>
            </c:ext>
          </c:extLst>
        </c:ser>
        <c:ser>
          <c:idx val="5"/>
          <c:order val="4"/>
          <c:tx>
            <c:strRef>
              <c:f>'52'!$D$8</c:f>
              <c:strCache>
                <c:ptCount val="1"/>
                <c:pt idx="0">
                  <c:v>Imported biofuels **</c:v>
                </c:pt>
              </c:strCache>
            </c:strRef>
          </c:tx>
          <c:spPr>
            <a:solidFill>
              <a:schemeClr val="accent6"/>
            </a:solidFill>
            <a:ln>
              <a:noFill/>
            </a:ln>
            <a:effectLst/>
          </c:spPr>
          <c:invertIfNegative val="0"/>
          <c:cat>
            <c:multiLvlStrRef>
              <c:f>'52'!$E$2:$L$3</c:f>
              <c:multiLvlStrCache>
                <c:ptCount val="6"/>
                <c:lvl>
                  <c:pt idx="0">
                    <c:v>LEV</c:v>
                  </c:pt>
                  <c:pt idx="1">
                    <c:v>NT_BM</c:v>
                  </c:pt>
                  <c:pt idx="2">
                    <c:v>HEV</c:v>
                  </c:pt>
                  <c:pt idx="3">
                    <c:v>LEV</c:v>
                  </c:pt>
                  <c:pt idx="4">
                    <c:v>NT_BM</c:v>
                  </c:pt>
                  <c:pt idx="5">
                    <c:v>HEV</c:v>
                  </c:pt>
                </c:lvl>
                <c:lvl>
                  <c:pt idx="0">
                    <c:v>2035</c:v>
                  </c:pt>
                  <c:pt idx="3">
                    <c:v>2040</c:v>
                  </c:pt>
                </c:lvl>
              </c:multiLvlStrCache>
            </c:multiLvlStrRef>
          </c:cat>
          <c:val>
            <c:numRef>
              <c:f>'52'!$E$8:$J$8</c:f>
              <c:numCache>
                <c:formatCode>0%</c:formatCode>
                <c:ptCount val="6"/>
                <c:pt idx="0">
                  <c:v>2.40790353725297E-2</c:v>
                </c:pt>
                <c:pt idx="1">
                  <c:v>2.3468019923854999E-2</c:v>
                </c:pt>
                <c:pt idx="2">
                  <c:v>2.3115536154944345E-2</c:v>
                </c:pt>
                <c:pt idx="3">
                  <c:v>3.39051092812548E-2</c:v>
                </c:pt>
                <c:pt idx="4">
                  <c:v>3.2829655008528483E-2</c:v>
                </c:pt>
                <c:pt idx="5">
                  <c:v>3.4621509558832919E-2</c:v>
                </c:pt>
              </c:numCache>
            </c:numRef>
          </c:val>
          <c:extLst>
            <c:ext xmlns:c16="http://schemas.microsoft.com/office/drawing/2014/chart" uri="{C3380CC4-5D6E-409C-BE32-E72D297353CC}">
              <c16:uniqueId val="{00000017-D34D-446F-B223-DFE1FF69A7CA}"/>
            </c:ext>
          </c:extLst>
        </c:ser>
        <c:ser>
          <c:idx val="6"/>
          <c:order val="5"/>
          <c:tx>
            <c:strRef>
              <c:f>'52'!$D$9</c:f>
              <c:strCache>
                <c:ptCount val="1"/>
                <c:pt idx="0">
                  <c:v>Coal</c:v>
                </c:pt>
              </c:strCache>
            </c:strRef>
          </c:tx>
          <c:spPr>
            <a:solidFill>
              <a:schemeClr val="accent1">
                <a:lumMod val="60000"/>
              </a:schemeClr>
            </a:solidFill>
            <a:ln>
              <a:noFill/>
            </a:ln>
            <a:effectLst/>
          </c:spPr>
          <c:invertIfNegative val="0"/>
          <c:cat>
            <c:multiLvlStrRef>
              <c:f>'52'!$E$2:$L$3</c:f>
              <c:multiLvlStrCache>
                <c:ptCount val="6"/>
                <c:lvl>
                  <c:pt idx="0">
                    <c:v>LEV</c:v>
                  </c:pt>
                  <c:pt idx="1">
                    <c:v>NT_BM</c:v>
                  </c:pt>
                  <c:pt idx="2">
                    <c:v>HEV</c:v>
                  </c:pt>
                  <c:pt idx="3">
                    <c:v>LEV</c:v>
                  </c:pt>
                  <c:pt idx="4">
                    <c:v>NT_BM</c:v>
                  </c:pt>
                  <c:pt idx="5">
                    <c:v>HEV</c:v>
                  </c:pt>
                </c:lvl>
                <c:lvl>
                  <c:pt idx="0">
                    <c:v>2035</c:v>
                  </c:pt>
                  <c:pt idx="3">
                    <c:v>2040</c:v>
                  </c:pt>
                </c:lvl>
              </c:multiLvlStrCache>
            </c:multiLvlStrRef>
          </c:cat>
          <c:val>
            <c:numRef>
              <c:f>'52'!$E$9:$J$9</c:f>
              <c:numCache>
                <c:formatCode>0%</c:formatCode>
                <c:ptCount val="6"/>
                <c:pt idx="0">
                  <c:v>1.7190313666565444E-2</c:v>
                </c:pt>
                <c:pt idx="1">
                  <c:v>1.5508429941195619E-2</c:v>
                </c:pt>
                <c:pt idx="2">
                  <c:v>1.4794607290520673E-2</c:v>
                </c:pt>
                <c:pt idx="3">
                  <c:v>9.8970728260930809E-3</c:v>
                </c:pt>
                <c:pt idx="4">
                  <c:v>8.1759182185281044E-3</c:v>
                </c:pt>
                <c:pt idx="5">
                  <c:v>7.5832505710210704E-3</c:v>
                </c:pt>
              </c:numCache>
            </c:numRef>
          </c:val>
          <c:extLst>
            <c:ext xmlns:c16="http://schemas.microsoft.com/office/drawing/2014/chart" uri="{C3380CC4-5D6E-409C-BE32-E72D297353CC}">
              <c16:uniqueId val="{00000019-D34D-446F-B223-DFE1FF69A7CA}"/>
            </c:ext>
          </c:extLst>
        </c:ser>
        <c:ser>
          <c:idx val="7"/>
          <c:order val="6"/>
          <c:tx>
            <c:strRef>
              <c:f>'52'!$D$10</c:f>
              <c:strCache>
                <c:ptCount val="1"/>
                <c:pt idx="0">
                  <c:v>Biomass</c:v>
                </c:pt>
              </c:strCache>
            </c:strRef>
          </c:tx>
          <c:spPr>
            <a:solidFill>
              <a:schemeClr val="accent2">
                <a:lumMod val="60000"/>
              </a:schemeClr>
            </a:solidFill>
            <a:ln>
              <a:noFill/>
            </a:ln>
            <a:effectLst/>
          </c:spPr>
          <c:invertIfNegative val="0"/>
          <c:cat>
            <c:multiLvlStrRef>
              <c:f>'52'!$E$2:$L$3</c:f>
              <c:multiLvlStrCache>
                <c:ptCount val="6"/>
                <c:lvl>
                  <c:pt idx="0">
                    <c:v>LEV</c:v>
                  </c:pt>
                  <c:pt idx="1">
                    <c:v>NT_BM</c:v>
                  </c:pt>
                  <c:pt idx="2">
                    <c:v>HEV</c:v>
                  </c:pt>
                  <c:pt idx="3">
                    <c:v>LEV</c:v>
                  </c:pt>
                  <c:pt idx="4">
                    <c:v>NT_BM</c:v>
                  </c:pt>
                  <c:pt idx="5">
                    <c:v>HEV</c:v>
                  </c:pt>
                </c:lvl>
                <c:lvl>
                  <c:pt idx="0">
                    <c:v>2035</c:v>
                  </c:pt>
                  <c:pt idx="3">
                    <c:v>2040</c:v>
                  </c:pt>
                </c:lvl>
              </c:multiLvlStrCache>
            </c:multiLvlStrRef>
          </c:cat>
          <c:val>
            <c:numRef>
              <c:f>'52'!$E$10:$J$10</c:f>
              <c:numCache>
                <c:formatCode>0%</c:formatCode>
                <c:ptCount val="6"/>
                <c:pt idx="0">
                  <c:v>0.15844551667362439</c:v>
                </c:pt>
                <c:pt idx="1">
                  <c:v>0.15769166573483989</c:v>
                </c:pt>
                <c:pt idx="2">
                  <c:v>0.15662649807393336</c:v>
                </c:pt>
                <c:pt idx="3">
                  <c:v>0.1966519039046295</c:v>
                </c:pt>
                <c:pt idx="4">
                  <c:v>0.189534254815547</c:v>
                </c:pt>
                <c:pt idx="5">
                  <c:v>0.18899200140729533</c:v>
                </c:pt>
              </c:numCache>
            </c:numRef>
          </c:val>
          <c:extLst>
            <c:ext xmlns:c16="http://schemas.microsoft.com/office/drawing/2014/chart" uri="{C3380CC4-5D6E-409C-BE32-E72D297353CC}">
              <c16:uniqueId val="{0000001B-D34D-446F-B223-DFE1FF69A7CA}"/>
            </c:ext>
          </c:extLst>
        </c:ser>
        <c:ser>
          <c:idx val="8"/>
          <c:order val="7"/>
          <c:tx>
            <c:strRef>
              <c:f>'52'!$D$11</c:f>
              <c:strCache>
                <c:ptCount val="1"/>
                <c:pt idx="0">
                  <c:v>Ammonia</c:v>
                </c:pt>
              </c:strCache>
            </c:strRef>
          </c:tx>
          <c:spPr>
            <a:solidFill>
              <a:schemeClr val="accent3">
                <a:lumMod val="60000"/>
              </a:schemeClr>
            </a:solidFill>
            <a:ln>
              <a:noFill/>
            </a:ln>
            <a:effectLst/>
          </c:spPr>
          <c:invertIfNegative val="0"/>
          <c:cat>
            <c:multiLvlStrRef>
              <c:f>'52'!$E$2:$L$3</c:f>
              <c:multiLvlStrCache>
                <c:ptCount val="6"/>
                <c:lvl>
                  <c:pt idx="0">
                    <c:v>LEV</c:v>
                  </c:pt>
                  <c:pt idx="1">
                    <c:v>NT_BM</c:v>
                  </c:pt>
                  <c:pt idx="2">
                    <c:v>HEV</c:v>
                  </c:pt>
                  <c:pt idx="3">
                    <c:v>LEV</c:v>
                  </c:pt>
                  <c:pt idx="4">
                    <c:v>NT_BM</c:v>
                  </c:pt>
                  <c:pt idx="5">
                    <c:v>HEV</c:v>
                  </c:pt>
                </c:lvl>
                <c:lvl>
                  <c:pt idx="0">
                    <c:v>2035</c:v>
                  </c:pt>
                  <c:pt idx="3">
                    <c:v>2040</c:v>
                  </c:pt>
                </c:lvl>
              </c:multiLvlStrCache>
            </c:multiLvlStrRef>
          </c:cat>
          <c:val>
            <c:numRef>
              <c:f>'52'!$E$11:$J$11</c:f>
              <c:numCache>
                <c:formatCode>0%</c:formatCode>
                <c:ptCount val="6"/>
                <c:pt idx="0">
                  <c:v>2.1819123921715407E-3</c:v>
                </c:pt>
                <c:pt idx="1">
                  <c:v>2.4152722915527117E-3</c:v>
                </c:pt>
                <c:pt idx="2">
                  <c:v>2.6405169749039821E-3</c:v>
                </c:pt>
                <c:pt idx="3">
                  <c:v>2.8273864896340801E-3</c:v>
                </c:pt>
                <c:pt idx="4">
                  <c:v>3.1021946911600762E-3</c:v>
                </c:pt>
                <c:pt idx="5">
                  <c:v>3.4719522167536601E-3</c:v>
                </c:pt>
              </c:numCache>
            </c:numRef>
          </c:val>
          <c:extLst>
            <c:ext xmlns:c16="http://schemas.microsoft.com/office/drawing/2014/chart" uri="{C3380CC4-5D6E-409C-BE32-E72D297353CC}">
              <c16:uniqueId val="{0000001D-D34D-446F-B223-DFE1FF69A7CA}"/>
            </c:ext>
          </c:extLst>
        </c:ser>
        <c:ser>
          <c:idx val="9"/>
          <c:order val="8"/>
          <c:tx>
            <c:strRef>
              <c:f>'52'!$D$12</c:f>
              <c:strCache>
                <c:ptCount val="1"/>
                <c:pt idx="0">
                  <c:v>Nuclear</c:v>
                </c:pt>
              </c:strCache>
            </c:strRef>
          </c:tx>
          <c:spPr>
            <a:solidFill>
              <a:schemeClr val="accent4">
                <a:lumMod val="60000"/>
              </a:schemeClr>
            </a:solidFill>
            <a:ln>
              <a:noFill/>
            </a:ln>
            <a:effectLst/>
          </c:spPr>
          <c:invertIfNegative val="0"/>
          <c:cat>
            <c:multiLvlStrRef>
              <c:f>'52'!$E$2:$L$3</c:f>
              <c:multiLvlStrCache>
                <c:ptCount val="6"/>
                <c:lvl>
                  <c:pt idx="0">
                    <c:v>LEV</c:v>
                  </c:pt>
                  <c:pt idx="1">
                    <c:v>NT_BM</c:v>
                  </c:pt>
                  <c:pt idx="2">
                    <c:v>HEV</c:v>
                  </c:pt>
                  <c:pt idx="3">
                    <c:v>LEV</c:v>
                  </c:pt>
                  <c:pt idx="4">
                    <c:v>NT_BM</c:v>
                  </c:pt>
                  <c:pt idx="5">
                    <c:v>HEV</c:v>
                  </c:pt>
                </c:lvl>
                <c:lvl>
                  <c:pt idx="0">
                    <c:v>2035</c:v>
                  </c:pt>
                  <c:pt idx="3">
                    <c:v>2040</c:v>
                  </c:pt>
                </c:lvl>
              </c:multiLvlStrCache>
            </c:multiLvlStrRef>
          </c:cat>
          <c:val>
            <c:numRef>
              <c:f>'52'!$E$12:$J$12</c:f>
              <c:numCache>
                <c:formatCode>0%</c:formatCode>
                <c:ptCount val="6"/>
                <c:pt idx="0">
                  <c:v>0.11438942879072272</c:v>
                </c:pt>
                <c:pt idx="1">
                  <c:v>0.12717129633004642</c:v>
                </c:pt>
                <c:pt idx="2">
                  <c:v>0.13309504900252964</c:v>
                </c:pt>
                <c:pt idx="3">
                  <c:v>0.14707152871396048</c:v>
                </c:pt>
                <c:pt idx="4">
                  <c:v>0.16024243085532924</c:v>
                </c:pt>
                <c:pt idx="5">
                  <c:v>0.1671061071774976</c:v>
                </c:pt>
              </c:numCache>
            </c:numRef>
          </c:val>
          <c:extLst>
            <c:ext xmlns:c16="http://schemas.microsoft.com/office/drawing/2014/chart" uri="{C3380CC4-5D6E-409C-BE32-E72D297353CC}">
              <c16:uniqueId val="{0000001F-D34D-446F-B223-DFE1FF69A7CA}"/>
            </c:ext>
          </c:extLst>
        </c:ser>
        <c:ser>
          <c:idx val="10"/>
          <c:order val="9"/>
          <c:tx>
            <c:strRef>
              <c:f>'52'!$D$13</c:f>
              <c:strCache>
                <c:ptCount val="1"/>
                <c:pt idx="0">
                  <c:v>Hydro (excl pump storage)</c:v>
                </c:pt>
              </c:strCache>
            </c:strRef>
          </c:tx>
          <c:spPr>
            <a:solidFill>
              <a:schemeClr val="accent5">
                <a:lumMod val="60000"/>
              </a:schemeClr>
            </a:solidFill>
            <a:ln>
              <a:noFill/>
            </a:ln>
            <a:effectLst/>
          </c:spPr>
          <c:invertIfNegative val="0"/>
          <c:cat>
            <c:multiLvlStrRef>
              <c:f>'52'!$E$2:$L$3</c:f>
              <c:multiLvlStrCache>
                <c:ptCount val="6"/>
                <c:lvl>
                  <c:pt idx="0">
                    <c:v>LEV</c:v>
                  </c:pt>
                  <c:pt idx="1">
                    <c:v>NT_BM</c:v>
                  </c:pt>
                  <c:pt idx="2">
                    <c:v>HEV</c:v>
                  </c:pt>
                  <c:pt idx="3">
                    <c:v>LEV</c:v>
                  </c:pt>
                  <c:pt idx="4">
                    <c:v>NT_BM</c:v>
                  </c:pt>
                  <c:pt idx="5">
                    <c:v>HEV</c:v>
                  </c:pt>
                </c:lvl>
                <c:lvl>
                  <c:pt idx="0">
                    <c:v>2035</c:v>
                  </c:pt>
                  <c:pt idx="3">
                    <c:v>2040</c:v>
                  </c:pt>
                </c:lvl>
              </c:multiLvlStrCache>
            </c:multiLvlStrRef>
          </c:cat>
          <c:val>
            <c:numRef>
              <c:f>'52'!$E$13:$J$13</c:f>
              <c:numCache>
                <c:formatCode>0%</c:formatCode>
                <c:ptCount val="6"/>
                <c:pt idx="0">
                  <c:v>2.4901321675867737E-2</c:v>
                </c:pt>
                <c:pt idx="1">
                  <c:v>2.43505450158337E-2</c:v>
                </c:pt>
                <c:pt idx="2">
                  <c:v>2.3817781377215078E-2</c:v>
                </c:pt>
                <c:pt idx="3">
                  <c:v>2.6479887620317256E-2</c:v>
                </c:pt>
                <c:pt idx="4">
                  <c:v>2.5086386414360461E-2</c:v>
                </c:pt>
                <c:pt idx="5">
                  <c:v>2.4669463908201152E-2</c:v>
                </c:pt>
              </c:numCache>
            </c:numRef>
          </c:val>
          <c:extLst>
            <c:ext xmlns:c16="http://schemas.microsoft.com/office/drawing/2014/chart" uri="{C3380CC4-5D6E-409C-BE32-E72D297353CC}">
              <c16:uniqueId val="{00000021-D34D-446F-B223-DFE1FF69A7CA}"/>
            </c:ext>
          </c:extLst>
        </c:ser>
        <c:ser>
          <c:idx val="11"/>
          <c:order val="10"/>
          <c:tx>
            <c:strRef>
              <c:f>'52'!$D$14</c:f>
              <c:strCache>
                <c:ptCount val="1"/>
                <c:pt idx="0">
                  <c:v>Solar</c:v>
                </c:pt>
              </c:strCache>
            </c:strRef>
          </c:tx>
          <c:spPr>
            <a:solidFill>
              <a:schemeClr val="accent6">
                <a:lumMod val="60000"/>
              </a:schemeClr>
            </a:solidFill>
            <a:ln>
              <a:noFill/>
            </a:ln>
            <a:effectLst/>
          </c:spPr>
          <c:invertIfNegative val="0"/>
          <c:cat>
            <c:multiLvlStrRef>
              <c:f>'52'!$E$2:$L$3</c:f>
              <c:multiLvlStrCache>
                <c:ptCount val="6"/>
                <c:lvl>
                  <c:pt idx="0">
                    <c:v>LEV</c:v>
                  </c:pt>
                  <c:pt idx="1">
                    <c:v>NT_BM</c:v>
                  </c:pt>
                  <c:pt idx="2">
                    <c:v>HEV</c:v>
                  </c:pt>
                  <c:pt idx="3">
                    <c:v>LEV</c:v>
                  </c:pt>
                  <c:pt idx="4">
                    <c:v>NT_BM</c:v>
                  </c:pt>
                  <c:pt idx="5">
                    <c:v>HEV</c:v>
                  </c:pt>
                </c:lvl>
                <c:lvl>
                  <c:pt idx="0">
                    <c:v>2035</c:v>
                  </c:pt>
                  <c:pt idx="3">
                    <c:v>2040</c:v>
                  </c:pt>
                </c:lvl>
              </c:multiLvlStrCache>
            </c:multiLvlStrRef>
          </c:cat>
          <c:val>
            <c:numRef>
              <c:f>'52'!$E$14:$J$14</c:f>
              <c:numCache>
                <c:formatCode>0%</c:formatCode>
                <c:ptCount val="6"/>
                <c:pt idx="0">
                  <c:v>7.2752174527953586E-2</c:v>
                </c:pt>
                <c:pt idx="1">
                  <c:v>7.2846360945048594E-2</c:v>
                </c:pt>
                <c:pt idx="2">
                  <c:v>7.2425022861530464E-2</c:v>
                </c:pt>
                <c:pt idx="3">
                  <c:v>9.5552178620194175E-2</c:v>
                </c:pt>
                <c:pt idx="4">
                  <c:v>9.2583224415156387E-2</c:v>
                </c:pt>
                <c:pt idx="5">
                  <c:v>9.2560655051065102E-2</c:v>
                </c:pt>
              </c:numCache>
            </c:numRef>
          </c:val>
          <c:extLst>
            <c:ext xmlns:c16="http://schemas.microsoft.com/office/drawing/2014/chart" uri="{C3380CC4-5D6E-409C-BE32-E72D297353CC}">
              <c16:uniqueId val="{00000023-D34D-446F-B223-DFE1FF69A7CA}"/>
            </c:ext>
          </c:extLst>
        </c:ser>
        <c:ser>
          <c:idx val="12"/>
          <c:order val="11"/>
          <c:tx>
            <c:strRef>
              <c:f>'52'!$D$15</c:f>
              <c:strCache>
                <c:ptCount val="1"/>
                <c:pt idx="0">
                  <c:v>Wind</c:v>
                </c:pt>
              </c:strCache>
            </c:strRef>
          </c:tx>
          <c:spPr>
            <a:solidFill>
              <a:schemeClr val="accent1">
                <a:lumMod val="80000"/>
                <a:lumOff val="20000"/>
              </a:schemeClr>
            </a:solidFill>
            <a:ln>
              <a:noFill/>
            </a:ln>
            <a:effectLst/>
          </c:spPr>
          <c:invertIfNegative val="0"/>
          <c:cat>
            <c:multiLvlStrRef>
              <c:f>'52'!$E$2:$L$3</c:f>
              <c:multiLvlStrCache>
                <c:ptCount val="6"/>
                <c:lvl>
                  <c:pt idx="0">
                    <c:v>LEV</c:v>
                  </c:pt>
                  <c:pt idx="1">
                    <c:v>NT_BM</c:v>
                  </c:pt>
                  <c:pt idx="2">
                    <c:v>HEV</c:v>
                  </c:pt>
                  <c:pt idx="3">
                    <c:v>LEV</c:v>
                  </c:pt>
                  <c:pt idx="4">
                    <c:v>NT_BM</c:v>
                  </c:pt>
                  <c:pt idx="5">
                    <c:v>HEV</c:v>
                  </c:pt>
                </c:lvl>
                <c:lvl>
                  <c:pt idx="0">
                    <c:v>2035</c:v>
                  </c:pt>
                  <c:pt idx="3">
                    <c:v>2040</c:v>
                  </c:pt>
                </c:lvl>
              </c:multiLvlStrCache>
            </c:multiLvlStrRef>
          </c:cat>
          <c:val>
            <c:numRef>
              <c:f>'52'!$E$15:$J$15</c:f>
              <c:numCache>
                <c:formatCode>0%</c:formatCode>
                <c:ptCount val="6"/>
                <c:pt idx="0">
                  <c:v>0.13997502441340479</c:v>
                </c:pt>
                <c:pt idx="1">
                  <c:v>0.13882405201584086</c:v>
                </c:pt>
                <c:pt idx="2">
                  <c:v>0.13737392456386135</c:v>
                </c:pt>
                <c:pt idx="3">
                  <c:v>0.146001072266604</c:v>
                </c:pt>
                <c:pt idx="4">
                  <c:v>0.17280389116261013</c:v>
                </c:pt>
                <c:pt idx="5">
                  <c:v>0.17171597256245111</c:v>
                </c:pt>
              </c:numCache>
            </c:numRef>
          </c:val>
          <c:extLst>
            <c:ext xmlns:c16="http://schemas.microsoft.com/office/drawing/2014/chart" uri="{C3380CC4-5D6E-409C-BE32-E72D297353CC}">
              <c16:uniqueId val="{00000025-D34D-446F-B223-DFE1FF69A7CA}"/>
            </c:ext>
          </c:extLst>
        </c:ser>
        <c:ser>
          <c:idx val="13"/>
          <c:order val="12"/>
          <c:tx>
            <c:strRef>
              <c:f>'52'!$D$16</c:f>
              <c:strCache>
                <c:ptCount val="1"/>
                <c:pt idx="0">
                  <c:v>Other RES***</c:v>
                </c:pt>
              </c:strCache>
            </c:strRef>
          </c:tx>
          <c:spPr>
            <a:solidFill>
              <a:schemeClr val="accent2">
                <a:lumMod val="80000"/>
                <a:lumOff val="20000"/>
              </a:schemeClr>
            </a:solidFill>
            <a:ln>
              <a:noFill/>
            </a:ln>
            <a:effectLst/>
          </c:spPr>
          <c:invertIfNegative val="0"/>
          <c:cat>
            <c:multiLvlStrRef>
              <c:f>'52'!$E$2:$L$3</c:f>
              <c:multiLvlStrCache>
                <c:ptCount val="6"/>
                <c:lvl>
                  <c:pt idx="0">
                    <c:v>LEV</c:v>
                  </c:pt>
                  <c:pt idx="1">
                    <c:v>NT_BM</c:v>
                  </c:pt>
                  <c:pt idx="2">
                    <c:v>HEV</c:v>
                  </c:pt>
                  <c:pt idx="3">
                    <c:v>LEV</c:v>
                  </c:pt>
                  <c:pt idx="4">
                    <c:v>NT_BM</c:v>
                  </c:pt>
                  <c:pt idx="5">
                    <c:v>HEV</c:v>
                  </c:pt>
                </c:lvl>
                <c:lvl>
                  <c:pt idx="0">
                    <c:v>2035</c:v>
                  </c:pt>
                  <c:pt idx="3">
                    <c:v>2040</c:v>
                  </c:pt>
                </c:lvl>
              </c:multiLvlStrCache>
            </c:multiLvlStrRef>
          </c:cat>
          <c:val>
            <c:numRef>
              <c:f>'52'!$E$16:$J$16</c:f>
              <c:numCache>
                <c:formatCode>0%</c:formatCode>
                <c:ptCount val="6"/>
                <c:pt idx="0">
                  <c:v>1.3598377706442009E-2</c:v>
                </c:pt>
                <c:pt idx="1">
                  <c:v>1.3537407351328417E-2</c:v>
                </c:pt>
                <c:pt idx="2">
                  <c:v>1.3380637634574434E-2</c:v>
                </c:pt>
                <c:pt idx="3">
                  <c:v>1.3508800239186904E-2</c:v>
                </c:pt>
                <c:pt idx="4">
                  <c:v>1.2982649818148161E-2</c:v>
                </c:pt>
                <c:pt idx="5">
                  <c:v>1.2876227529366064E-2</c:v>
                </c:pt>
              </c:numCache>
            </c:numRef>
          </c:val>
          <c:extLst>
            <c:ext xmlns:c16="http://schemas.microsoft.com/office/drawing/2014/chart" uri="{C3380CC4-5D6E-409C-BE32-E72D297353CC}">
              <c16:uniqueId val="{00000027-D34D-446F-B223-DFE1FF69A7CA}"/>
            </c:ext>
          </c:extLst>
        </c:ser>
        <c:dLbls>
          <c:showLegendKey val="0"/>
          <c:showVal val="0"/>
          <c:showCatName val="0"/>
          <c:showSerName val="0"/>
          <c:showPercent val="0"/>
          <c:showBubbleSize val="0"/>
        </c:dLbls>
        <c:gapWidth val="150"/>
        <c:overlap val="100"/>
        <c:axId val="2075398151"/>
        <c:axId val="2075400199"/>
      </c:barChart>
      <c:catAx>
        <c:axId val="20753981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5400199"/>
        <c:crosses val="autoZero"/>
        <c:auto val="1"/>
        <c:lblAlgn val="ctr"/>
        <c:lblOffset val="100"/>
        <c:noMultiLvlLbl val="0"/>
      </c:catAx>
      <c:valAx>
        <c:axId val="2075400199"/>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53981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pl-PL"/>
              <a:t>Share of fossil, low carbon and renewable energy, EU27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'53'!$C$26</c:f>
              <c:strCache>
                <c:ptCount val="1"/>
                <c:pt idx="0">
                  <c:v>Fossil fuel</c:v>
                </c:pt>
              </c:strCache>
            </c:strRef>
          </c:tx>
          <c:spPr>
            <a:solidFill>
              <a:schemeClr val="accent1"/>
            </a:solidFill>
            <a:ln>
              <a:noFill/>
            </a:ln>
            <a:effectLst/>
          </c:spPr>
          <c:invertIfNegative val="0"/>
          <c:cat>
            <c:numRef>
              <c:f>'53'!$D$25:$H$25</c:f>
              <c:numCache>
                <c:formatCode>General</c:formatCode>
                <c:ptCount val="5"/>
                <c:pt idx="0">
                  <c:v>2023</c:v>
                </c:pt>
                <c:pt idx="1">
                  <c:v>2030</c:v>
                </c:pt>
                <c:pt idx="2">
                  <c:v>2035</c:v>
                </c:pt>
                <c:pt idx="3">
                  <c:v>2040</c:v>
                </c:pt>
                <c:pt idx="4">
                  <c:v>2050</c:v>
                </c:pt>
              </c:numCache>
            </c:numRef>
          </c:cat>
          <c:val>
            <c:numRef>
              <c:f>'53'!$D$26:$H$26</c:f>
              <c:numCache>
                <c:formatCode>0%</c:formatCode>
                <c:ptCount val="5"/>
                <c:pt idx="0">
                  <c:v>0.69824072373326584</c:v>
                </c:pt>
                <c:pt idx="1">
                  <c:v>0.50708150285188647</c:v>
                </c:pt>
                <c:pt idx="2">
                  <c:v>0.4014639981736286</c:v>
                </c:pt>
                <c:pt idx="3">
                  <c:v>0.26842552594023383</c:v>
                </c:pt>
                <c:pt idx="4">
                  <c:v>9.700187358165506E-2</c:v>
                </c:pt>
              </c:numCache>
            </c:numRef>
          </c:val>
          <c:extLst>
            <c:ext xmlns:c16="http://schemas.microsoft.com/office/drawing/2014/chart" uri="{C3380CC4-5D6E-409C-BE32-E72D297353CC}">
              <c16:uniqueId val="{00000000-5A95-41EE-ABA2-3890D8442E0D}"/>
            </c:ext>
          </c:extLst>
        </c:ser>
        <c:ser>
          <c:idx val="1"/>
          <c:order val="1"/>
          <c:tx>
            <c:strRef>
              <c:f>'53'!$C$27</c:f>
              <c:strCache>
                <c:ptCount val="1"/>
                <c:pt idx="0">
                  <c:v>Low Carbon</c:v>
                </c:pt>
              </c:strCache>
            </c:strRef>
          </c:tx>
          <c:spPr>
            <a:solidFill>
              <a:schemeClr val="accent2"/>
            </a:solidFill>
            <a:ln>
              <a:noFill/>
            </a:ln>
            <a:effectLst/>
          </c:spPr>
          <c:invertIfNegative val="0"/>
          <c:cat>
            <c:numRef>
              <c:f>'53'!$D$25:$H$25</c:f>
              <c:numCache>
                <c:formatCode>General</c:formatCode>
                <c:ptCount val="5"/>
                <c:pt idx="0">
                  <c:v>2023</c:v>
                </c:pt>
                <c:pt idx="1">
                  <c:v>2030</c:v>
                </c:pt>
                <c:pt idx="2">
                  <c:v>2035</c:v>
                </c:pt>
                <c:pt idx="3">
                  <c:v>2040</c:v>
                </c:pt>
                <c:pt idx="4">
                  <c:v>2050</c:v>
                </c:pt>
              </c:numCache>
            </c:numRef>
          </c:cat>
          <c:val>
            <c:numRef>
              <c:f>'53'!$D$27:$H$27</c:f>
              <c:numCache>
                <c:formatCode>0%</c:formatCode>
                <c:ptCount val="5"/>
                <c:pt idx="0">
                  <c:v>0.12040049339059936</c:v>
                </c:pt>
                <c:pt idx="1">
                  <c:v>0.13845034727511138</c:v>
                </c:pt>
                <c:pt idx="2">
                  <c:v>0.13359223421075805</c:v>
                </c:pt>
                <c:pt idx="3">
                  <c:v>0.16514270026695793</c:v>
                </c:pt>
                <c:pt idx="4">
                  <c:v>0.18041933929437767</c:v>
                </c:pt>
              </c:numCache>
            </c:numRef>
          </c:val>
          <c:extLst>
            <c:ext xmlns:c16="http://schemas.microsoft.com/office/drawing/2014/chart" uri="{C3380CC4-5D6E-409C-BE32-E72D297353CC}">
              <c16:uniqueId val="{00000001-5A95-41EE-ABA2-3890D8442E0D}"/>
            </c:ext>
          </c:extLst>
        </c:ser>
        <c:ser>
          <c:idx val="2"/>
          <c:order val="2"/>
          <c:tx>
            <c:strRef>
              <c:f>'53'!$C$28</c:f>
              <c:strCache>
                <c:ptCount val="1"/>
                <c:pt idx="0">
                  <c:v>Renewable</c:v>
                </c:pt>
              </c:strCache>
            </c:strRef>
          </c:tx>
          <c:spPr>
            <a:solidFill>
              <a:schemeClr val="accent3"/>
            </a:solidFill>
            <a:ln>
              <a:noFill/>
            </a:ln>
            <a:effectLst/>
          </c:spPr>
          <c:invertIfNegative val="0"/>
          <c:cat>
            <c:numRef>
              <c:f>'53'!$D$25:$H$25</c:f>
              <c:numCache>
                <c:formatCode>General</c:formatCode>
                <c:ptCount val="5"/>
                <c:pt idx="0">
                  <c:v>2023</c:v>
                </c:pt>
                <c:pt idx="1">
                  <c:v>2030</c:v>
                </c:pt>
                <c:pt idx="2">
                  <c:v>2035</c:v>
                </c:pt>
                <c:pt idx="3">
                  <c:v>2040</c:v>
                </c:pt>
                <c:pt idx="4">
                  <c:v>2050</c:v>
                </c:pt>
              </c:numCache>
            </c:numRef>
          </c:cat>
          <c:val>
            <c:numRef>
              <c:f>'53'!$D$28:$H$28</c:f>
              <c:numCache>
                <c:formatCode>0%</c:formatCode>
                <c:ptCount val="5"/>
                <c:pt idx="0">
                  <c:v>0.18135878287613469</c:v>
                </c:pt>
                <c:pt idx="1">
                  <c:v>0.35446814987300207</c:v>
                </c:pt>
                <c:pt idx="2">
                  <c:v>0.46494376761561346</c:v>
                </c:pt>
                <c:pt idx="3">
                  <c:v>0.56643177379280829</c:v>
                </c:pt>
                <c:pt idx="4">
                  <c:v>0.72257878712396706</c:v>
                </c:pt>
              </c:numCache>
            </c:numRef>
          </c:val>
          <c:extLst>
            <c:ext xmlns:c16="http://schemas.microsoft.com/office/drawing/2014/chart" uri="{C3380CC4-5D6E-409C-BE32-E72D297353CC}">
              <c16:uniqueId val="{00000002-5A95-41EE-ABA2-3890D8442E0D}"/>
            </c:ext>
          </c:extLst>
        </c:ser>
        <c:dLbls>
          <c:showLegendKey val="0"/>
          <c:showVal val="0"/>
          <c:showCatName val="0"/>
          <c:showSerName val="0"/>
          <c:showPercent val="0"/>
          <c:showBubbleSize val="0"/>
        </c:dLbls>
        <c:gapWidth val="150"/>
        <c:overlap val="100"/>
        <c:axId val="531096032"/>
        <c:axId val="531103712"/>
      </c:barChart>
      <c:catAx>
        <c:axId val="531096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1103712"/>
        <c:crosses val="autoZero"/>
        <c:auto val="1"/>
        <c:lblAlgn val="ctr"/>
        <c:lblOffset val="100"/>
        <c:noMultiLvlLbl val="0"/>
      </c:catAx>
      <c:valAx>
        <c:axId val="5311037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10960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pl-PL" sz="1400" b="0" i="0" u="none" strike="noStrike" kern="1200" spc="0" baseline="0">
                <a:solidFill>
                  <a:sysClr val="windowText" lastClr="000000">
                    <a:lumMod val="65000"/>
                    <a:lumOff val="35000"/>
                  </a:sysClr>
                </a:solidFill>
              </a:rPr>
              <a:t>Share of fossil, low carbon and renewable energy for NT</a:t>
            </a:r>
            <a:r>
              <a:rPr lang="en-US" sz="1400" b="0" i="0" u="none" strike="noStrike" kern="1200" spc="0" baseline="0">
                <a:solidFill>
                  <a:sysClr val="windowText" lastClr="000000">
                    <a:lumMod val="65000"/>
                    <a:lumOff val="35000"/>
                  </a:sysClr>
                </a:solidFill>
              </a:rPr>
              <a:t>_BM and</a:t>
            </a:r>
            <a:r>
              <a:rPr lang="pl-PL" sz="1400" b="0" i="0" u="none" strike="noStrike" kern="1200" spc="0" baseline="0">
                <a:solidFill>
                  <a:sysClr val="windowText" lastClr="000000">
                    <a:lumMod val="65000"/>
                    <a:lumOff val="35000"/>
                  </a:sysClr>
                </a:solidFill>
              </a:rPr>
              <a:t> LEV and HEV </a:t>
            </a:r>
            <a:r>
              <a:rPr lang="en-US" sz="1400" b="0" i="0" u="none" strike="noStrike" kern="1200" spc="0" baseline="0">
                <a:solidFill>
                  <a:sysClr val="windowText" lastClr="000000">
                    <a:lumMod val="65000"/>
                    <a:lumOff val="35000"/>
                  </a:sysClr>
                </a:solidFill>
              </a:rPr>
              <a:t>variants, EU27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'54'!$A$26</c:f>
              <c:strCache>
                <c:ptCount val="1"/>
                <c:pt idx="0">
                  <c:v>Fossil fuel</c:v>
                </c:pt>
              </c:strCache>
            </c:strRef>
          </c:tx>
          <c:spPr>
            <a:solidFill>
              <a:schemeClr val="accent1"/>
            </a:solidFill>
            <a:ln>
              <a:noFill/>
            </a:ln>
            <a:effectLst/>
          </c:spPr>
          <c:invertIfNegative val="0"/>
          <c:cat>
            <c:multiLvlStrRef>
              <c:f>'54'!$B$24:$G$25</c:f>
              <c:multiLvlStrCache>
                <c:ptCount val="6"/>
                <c:lvl>
                  <c:pt idx="0">
                    <c:v>LEV</c:v>
                  </c:pt>
                  <c:pt idx="1">
                    <c:v>NT_BM</c:v>
                  </c:pt>
                  <c:pt idx="2">
                    <c:v>HEV</c:v>
                  </c:pt>
                  <c:pt idx="3">
                    <c:v>LEV</c:v>
                  </c:pt>
                  <c:pt idx="4">
                    <c:v>NT_BM</c:v>
                  </c:pt>
                  <c:pt idx="5">
                    <c:v>HEV</c:v>
                  </c:pt>
                </c:lvl>
                <c:lvl>
                  <c:pt idx="0">
                    <c:v>2035</c:v>
                  </c:pt>
                  <c:pt idx="3">
                    <c:v>2040</c:v>
                  </c:pt>
                </c:lvl>
              </c:multiLvlStrCache>
            </c:multiLvlStrRef>
          </c:cat>
          <c:val>
            <c:numRef>
              <c:f>'54'!$B$26:$G$26</c:f>
              <c:numCache>
                <c:formatCode>0%</c:formatCode>
                <c:ptCount val="6"/>
                <c:pt idx="0">
                  <c:v>0.44018625853293558</c:v>
                </c:pt>
                <c:pt idx="1">
                  <c:v>0.43023185664834773</c:v>
                </c:pt>
                <c:pt idx="2">
                  <c:v>0.42552712174979962</c:v>
                </c:pt>
                <c:pt idx="3">
                  <c:v>0.31771282957775193</c:v>
                </c:pt>
                <c:pt idx="4">
                  <c:v>0.29013349130454175</c:v>
                </c:pt>
                <c:pt idx="5">
                  <c:v>0.27970716156672115</c:v>
                </c:pt>
              </c:numCache>
            </c:numRef>
          </c:val>
          <c:extLst>
            <c:ext xmlns:c16="http://schemas.microsoft.com/office/drawing/2014/chart" uri="{C3380CC4-5D6E-409C-BE32-E72D297353CC}">
              <c16:uniqueId val="{00000000-A36B-41A7-98D8-907DF6B598FF}"/>
            </c:ext>
          </c:extLst>
        </c:ser>
        <c:ser>
          <c:idx val="1"/>
          <c:order val="1"/>
          <c:tx>
            <c:strRef>
              <c:f>'54'!$A$27</c:f>
              <c:strCache>
                <c:ptCount val="1"/>
                <c:pt idx="0">
                  <c:v>Low Carbon</c:v>
                </c:pt>
              </c:strCache>
            </c:strRef>
          </c:tx>
          <c:spPr>
            <a:solidFill>
              <a:schemeClr val="accent2"/>
            </a:solidFill>
            <a:ln>
              <a:noFill/>
            </a:ln>
            <a:effectLst/>
          </c:spPr>
          <c:invertIfNegative val="0"/>
          <c:cat>
            <c:multiLvlStrRef>
              <c:f>'54'!$B$24:$G$25</c:f>
              <c:multiLvlStrCache>
                <c:ptCount val="6"/>
                <c:lvl>
                  <c:pt idx="0">
                    <c:v>LEV</c:v>
                  </c:pt>
                  <c:pt idx="1">
                    <c:v>NT_BM</c:v>
                  </c:pt>
                  <c:pt idx="2">
                    <c:v>HEV</c:v>
                  </c:pt>
                  <c:pt idx="3">
                    <c:v>LEV</c:v>
                  </c:pt>
                  <c:pt idx="4">
                    <c:v>NT_BM</c:v>
                  </c:pt>
                  <c:pt idx="5">
                    <c:v>HEV</c:v>
                  </c:pt>
                </c:lvl>
                <c:lvl>
                  <c:pt idx="0">
                    <c:v>2035</c:v>
                  </c:pt>
                  <c:pt idx="3">
                    <c:v>2040</c:v>
                  </c:pt>
                </c:lvl>
              </c:multiLvlStrCache>
            </c:multiLvlStrRef>
          </c:cat>
          <c:val>
            <c:numRef>
              <c:f>'54'!$B$27:$G$27</c:f>
              <c:numCache>
                <c:formatCode>0%</c:formatCode>
                <c:ptCount val="6"/>
                <c:pt idx="0">
                  <c:v>0.11438942879072272</c:v>
                </c:pt>
                <c:pt idx="1">
                  <c:v>0.12717129633004642</c:v>
                </c:pt>
                <c:pt idx="2">
                  <c:v>0.13309504900252964</c:v>
                </c:pt>
                <c:pt idx="3">
                  <c:v>0.14707152871396048</c:v>
                </c:pt>
                <c:pt idx="4">
                  <c:v>0.16024243085532924</c:v>
                </c:pt>
                <c:pt idx="5">
                  <c:v>0.1671061071774976</c:v>
                </c:pt>
              </c:numCache>
            </c:numRef>
          </c:val>
          <c:extLst>
            <c:ext xmlns:c16="http://schemas.microsoft.com/office/drawing/2014/chart" uri="{C3380CC4-5D6E-409C-BE32-E72D297353CC}">
              <c16:uniqueId val="{00000002-A36B-41A7-98D8-907DF6B598FF}"/>
            </c:ext>
          </c:extLst>
        </c:ser>
        <c:ser>
          <c:idx val="2"/>
          <c:order val="2"/>
          <c:tx>
            <c:strRef>
              <c:f>'54'!$A$28</c:f>
              <c:strCache>
                <c:ptCount val="1"/>
                <c:pt idx="0">
                  <c:v>Renewable</c:v>
                </c:pt>
              </c:strCache>
            </c:strRef>
          </c:tx>
          <c:spPr>
            <a:solidFill>
              <a:schemeClr val="accent3"/>
            </a:solidFill>
            <a:ln>
              <a:noFill/>
            </a:ln>
            <a:effectLst/>
          </c:spPr>
          <c:invertIfNegative val="0"/>
          <c:cat>
            <c:multiLvlStrRef>
              <c:f>'54'!$B$24:$G$25</c:f>
              <c:multiLvlStrCache>
                <c:ptCount val="6"/>
                <c:lvl>
                  <c:pt idx="0">
                    <c:v>LEV</c:v>
                  </c:pt>
                  <c:pt idx="1">
                    <c:v>NT_BM</c:v>
                  </c:pt>
                  <c:pt idx="2">
                    <c:v>HEV</c:v>
                  </c:pt>
                  <c:pt idx="3">
                    <c:v>LEV</c:v>
                  </c:pt>
                  <c:pt idx="4">
                    <c:v>NT_BM</c:v>
                  </c:pt>
                  <c:pt idx="5">
                    <c:v>HEV</c:v>
                  </c:pt>
                </c:lvl>
                <c:lvl>
                  <c:pt idx="0">
                    <c:v>2035</c:v>
                  </c:pt>
                  <c:pt idx="3">
                    <c:v>2040</c:v>
                  </c:pt>
                </c:lvl>
              </c:multiLvlStrCache>
            </c:multiLvlStrRef>
          </c:cat>
          <c:val>
            <c:numRef>
              <c:f>'54'!$B$28:$G$28</c:f>
              <c:numCache>
                <c:formatCode>0%</c:formatCode>
                <c:ptCount val="6"/>
                <c:pt idx="0">
                  <c:v>0.44542431267634164</c:v>
                </c:pt>
                <c:pt idx="1">
                  <c:v>0.44259684702160584</c:v>
                </c:pt>
                <c:pt idx="2">
                  <c:v>0.44137782924767077</c:v>
                </c:pt>
                <c:pt idx="3">
                  <c:v>0.53521564170828761</c:v>
                </c:pt>
                <c:pt idx="4">
                  <c:v>0.5496240778401289</c:v>
                </c:pt>
                <c:pt idx="5">
                  <c:v>0.55318673125578122</c:v>
                </c:pt>
              </c:numCache>
            </c:numRef>
          </c:val>
          <c:extLst>
            <c:ext xmlns:c16="http://schemas.microsoft.com/office/drawing/2014/chart" uri="{C3380CC4-5D6E-409C-BE32-E72D297353CC}">
              <c16:uniqueId val="{00000004-A36B-41A7-98D8-907DF6B598FF}"/>
            </c:ext>
          </c:extLst>
        </c:ser>
        <c:dLbls>
          <c:showLegendKey val="0"/>
          <c:showVal val="0"/>
          <c:showCatName val="0"/>
          <c:showSerName val="0"/>
          <c:showPercent val="0"/>
          <c:showBubbleSize val="0"/>
        </c:dLbls>
        <c:gapWidth val="150"/>
        <c:overlap val="100"/>
        <c:axId val="645015048"/>
        <c:axId val="645017096"/>
      </c:barChart>
      <c:catAx>
        <c:axId val="6450150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5017096"/>
        <c:crosses val="autoZero"/>
        <c:auto val="1"/>
        <c:lblAlgn val="ctr"/>
        <c:lblOffset val="100"/>
        <c:noMultiLvlLbl val="0"/>
      </c:catAx>
      <c:valAx>
        <c:axId val="64501709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50150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Electricity demand for final use and electrolysis, EU27 (TWh)</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'55'!$B$3</c:f>
              <c:strCache>
                <c:ptCount val="1"/>
                <c:pt idx="0">
                  <c:v>Final demand (inc. T&amp;D losses, excl. pump storage)</c:v>
                </c:pt>
              </c:strCache>
            </c:strRef>
          </c:tx>
          <c:spPr>
            <a:solidFill>
              <a:schemeClr val="accent1"/>
            </a:solidFill>
            <a:ln>
              <a:noFill/>
            </a:ln>
            <a:effectLst/>
          </c:spPr>
          <c:invertIfNegative val="0"/>
          <c:cat>
            <c:numRef>
              <c:f>'55'!$C$2:$F$2</c:f>
              <c:numCache>
                <c:formatCode>General</c:formatCode>
                <c:ptCount val="4"/>
                <c:pt idx="0">
                  <c:v>2030</c:v>
                </c:pt>
                <c:pt idx="1">
                  <c:v>2035</c:v>
                </c:pt>
                <c:pt idx="2">
                  <c:v>2040</c:v>
                </c:pt>
                <c:pt idx="3">
                  <c:v>2050</c:v>
                </c:pt>
              </c:numCache>
            </c:numRef>
          </c:cat>
          <c:val>
            <c:numRef>
              <c:f>'55'!$C$3:$F$3</c:f>
              <c:numCache>
                <c:formatCode>General</c:formatCode>
                <c:ptCount val="4"/>
                <c:pt idx="0">
                  <c:v>3279.2199999999993</c:v>
                </c:pt>
                <c:pt idx="1">
                  <c:v>3829.9199999999996</c:v>
                </c:pt>
                <c:pt idx="2">
                  <c:v>4327.8</c:v>
                </c:pt>
                <c:pt idx="3">
                  <c:v>5043.3999999999996</c:v>
                </c:pt>
              </c:numCache>
            </c:numRef>
          </c:val>
          <c:extLst>
            <c:ext xmlns:c16="http://schemas.microsoft.com/office/drawing/2014/chart" uri="{C3380CC4-5D6E-409C-BE32-E72D297353CC}">
              <c16:uniqueId val="{00000000-3647-4976-B67E-1A93CEC2049E}"/>
            </c:ext>
          </c:extLst>
        </c:ser>
        <c:ser>
          <c:idx val="1"/>
          <c:order val="1"/>
          <c:tx>
            <c:strRef>
              <c:f>'55'!$B$4</c:f>
              <c:strCache>
                <c:ptCount val="1"/>
                <c:pt idx="0">
                  <c:v>Demand from network-connected electrolyser</c:v>
                </c:pt>
              </c:strCache>
            </c:strRef>
          </c:tx>
          <c:spPr>
            <a:solidFill>
              <a:schemeClr val="accent2"/>
            </a:solidFill>
            <a:ln>
              <a:noFill/>
            </a:ln>
            <a:effectLst/>
          </c:spPr>
          <c:invertIfNegative val="0"/>
          <c:cat>
            <c:numRef>
              <c:f>'55'!$C$2:$F$2</c:f>
              <c:numCache>
                <c:formatCode>General</c:formatCode>
                <c:ptCount val="4"/>
                <c:pt idx="0">
                  <c:v>2030</c:v>
                </c:pt>
                <c:pt idx="1">
                  <c:v>2035</c:v>
                </c:pt>
                <c:pt idx="2">
                  <c:v>2040</c:v>
                </c:pt>
                <c:pt idx="3">
                  <c:v>2050</c:v>
                </c:pt>
              </c:numCache>
            </c:numRef>
          </c:cat>
          <c:val>
            <c:numRef>
              <c:f>'55'!$C$4:$F$4</c:f>
              <c:numCache>
                <c:formatCode>General</c:formatCode>
                <c:ptCount val="4"/>
                <c:pt idx="0">
                  <c:v>141.61000000000001</c:v>
                </c:pt>
                <c:pt idx="1">
                  <c:v>431.07</c:v>
                </c:pt>
                <c:pt idx="2">
                  <c:v>750.54</c:v>
                </c:pt>
                <c:pt idx="3">
                  <c:v>1291.06</c:v>
                </c:pt>
              </c:numCache>
            </c:numRef>
          </c:val>
          <c:extLst>
            <c:ext xmlns:c16="http://schemas.microsoft.com/office/drawing/2014/chart" uri="{C3380CC4-5D6E-409C-BE32-E72D297353CC}">
              <c16:uniqueId val="{00000001-3647-4976-B67E-1A93CEC2049E}"/>
            </c:ext>
          </c:extLst>
        </c:ser>
        <c:ser>
          <c:idx val="2"/>
          <c:order val="2"/>
          <c:tx>
            <c:strRef>
              <c:f>'55'!$B$5</c:f>
              <c:strCache>
                <c:ptCount val="1"/>
                <c:pt idx="0">
                  <c:v>Demand from offgrid electrolyser</c:v>
                </c:pt>
              </c:strCache>
            </c:strRef>
          </c:tx>
          <c:spPr>
            <a:solidFill>
              <a:schemeClr val="accent3"/>
            </a:solidFill>
            <a:ln>
              <a:noFill/>
            </a:ln>
            <a:effectLst/>
          </c:spPr>
          <c:invertIfNegative val="0"/>
          <c:cat>
            <c:numRef>
              <c:f>'55'!$C$2:$F$2</c:f>
              <c:numCache>
                <c:formatCode>General</c:formatCode>
                <c:ptCount val="4"/>
                <c:pt idx="0">
                  <c:v>2030</c:v>
                </c:pt>
                <c:pt idx="1">
                  <c:v>2035</c:v>
                </c:pt>
                <c:pt idx="2">
                  <c:v>2040</c:v>
                </c:pt>
                <c:pt idx="3">
                  <c:v>2050</c:v>
                </c:pt>
              </c:numCache>
            </c:numRef>
          </c:cat>
          <c:val>
            <c:numRef>
              <c:f>'55'!$C$5:$F$5</c:f>
              <c:numCache>
                <c:formatCode>0.00</c:formatCode>
                <c:ptCount val="4"/>
                <c:pt idx="0">
                  <c:v>20.927728993961725</c:v>
                </c:pt>
                <c:pt idx="1">
                  <c:v>42.385573819386913</c:v>
                </c:pt>
                <c:pt idx="2">
                  <c:v>55.662326977931244</c:v>
                </c:pt>
                <c:pt idx="3">
                  <c:v>80.013882015533085</c:v>
                </c:pt>
              </c:numCache>
            </c:numRef>
          </c:val>
          <c:extLst>
            <c:ext xmlns:c16="http://schemas.microsoft.com/office/drawing/2014/chart" uri="{C3380CC4-5D6E-409C-BE32-E72D297353CC}">
              <c16:uniqueId val="{00000002-3647-4976-B67E-1A93CEC2049E}"/>
            </c:ext>
          </c:extLst>
        </c:ser>
        <c:ser>
          <c:idx val="3"/>
          <c:order val="3"/>
          <c:tx>
            <c:strRef>
              <c:f>'55'!$B$6</c:f>
              <c:strCache>
                <c:ptCount val="1"/>
                <c:pt idx="0">
                  <c:v>Demand from hybrid‑supplied electrolyser</c:v>
                </c:pt>
              </c:strCache>
            </c:strRef>
          </c:tx>
          <c:spPr>
            <a:solidFill>
              <a:schemeClr val="accent4"/>
            </a:solidFill>
            <a:ln>
              <a:noFill/>
            </a:ln>
            <a:effectLst/>
          </c:spPr>
          <c:invertIfNegative val="0"/>
          <c:cat>
            <c:numRef>
              <c:f>'55'!$C$2:$F$2</c:f>
              <c:numCache>
                <c:formatCode>General</c:formatCode>
                <c:ptCount val="4"/>
                <c:pt idx="0">
                  <c:v>2030</c:v>
                </c:pt>
                <c:pt idx="1">
                  <c:v>2035</c:v>
                </c:pt>
                <c:pt idx="2">
                  <c:v>2040</c:v>
                </c:pt>
                <c:pt idx="3">
                  <c:v>2050</c:v>
                </c:pt>
              </c:numCache>
            </c:numRef>
          </c:cat>
          <c:val>
            <c:numRef>
              <c:f>'55'!$C$6:$F$6</c:f>
              <c:numCache>
                <c:formatCode>General</c:formatCode>
                <c:ptCount val="4"/>
                <c:pt idx="0">
                  <c:v>62.058542626138589</c:v>
                </c:pt>
                <c:pt idx="1">
                  <c:v>129.57099917149958</c:v>
                </c:pt>
                <c:pt idx="2">
                  <c:v>156.77564817594956</c:v>
                </c:pt>
                <c:pt idx="3">
                  <c:v>256.83902070380373</c:v>
                </c:pt>
              </c:numCache>
            </c:numRef>
          </c:val>
          <c:extLst>
            <c:ext xmlns:c16="http://schemas.microsoft.com/office/drawing/2014/chart" uri="{C3380CC4-5D6E-409C-BE32-E72D297353CC}">
              <c16:uniqueId val="{00000003-3647-4976-B67E-1A93CEC2049E}"/>
            </c:ext>
          </c:extLst>
        </c:ser>
        <c:dLbls>
          <c:showLegendKey val="0"/>
          <c:showVal val="0"/>
          <c:showCatName val="0"/>
          <c:showSerName val="0"/>
          <c:showPercent val="0"/>
          <c:showBubbleSize val="0"/>
        </c:dLbls>
        <c:gapWidth val="219"/>
        <c:overlap val="100"/>
        <c:axId val="1971058695"/>
        <c:axId val="2098565639"/>
      </c:barChart>
      <c:catAx>
        <c:axId val="19710586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8565639"/>
        <c:crosses val="autoZero"/>
        <c:auto val="1"/>
        <c:lblAlgn val="ctr"/>
        <c:lblOffset val="100"/>
        <c:noMultiLvlLbl val="0"/>
      </c:catAx>
      <c:valAx>
        <c:axId val="209856563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TWh</a:t>
                </a:r>
              </a:p>
            </c:rich>
          </c:tx>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7105869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Share of electricity covered by RES and low carbon sources, EU27(%)</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'56'!$C$3</c:f>
              <c:strCache>
                <c:ptCount val="1"/>
                <c:pt idx="0">
                  <c:v>Wind and Solar</c:v>
                </c:pt>
              </c:strCache>
            </c:strRef>
          </c:tx>
          <c:spPr>
            <a:solidFill>
              <a:schemeClr val="accent1"/>
            </a:solidFill>
            <a:ln>
              <a:noFill/>
            </a:ln>
            <a:effectLst/>
          </c:spPr>
          <c:invertIfNegative val="0"/>
          <c:cat>
            <c:numRef>
              <c:f>'56'!$D$2:$G$2</c:f>
              <c:numCache>
                <c:formatCode>General</c:formatCode>
                <c:ptCount val="4"/>
                <c:pt idx="0">
                  <c:v>2030</c:v>
                </c:pt>
                <c:pt idx="1">
                  <c:v>2035</c:v>
                </c:pt>
                <c:pt idx="2">
                  <c:v>2040</c:v>
                </c:pt>
                <c:pt idx="3">
                  <c:v>2050</c:v>
                </c:pt>
              </c:numCache>
            </c:numRef>
          </c:cat>
          <c:val>
            <c:numRef>
              <c:f>'56'!$D$3:$G$3</c:f>
              <c:numCache>
                <c:formatCode>0%</c:formatCode>
                <c:ptCount val="4"/>
                <c:pt idx="0">
                  <c:v>0.53</c:v>
                </c:pt>
                <c:pt idx="1">
                  <c:v>0.67</c:v>
                </c:pt>
                <c:pt idx="2">
                  <c:v>0.7</c:v>
                </c:pt>
                <c:pt idx="3">
                  <c:v>0.75</c:v>
                </c:pt>
              </c:numCache>
            </c:numRef>
          </c:val>
          <c:extLst>
            <c:ext xmlns:c16="http://schemas.microsoft.com/office/drawing/2014/chart" uri="{C3380CC4-5D6E-409C-BE32-E72D297353CC}">
              <c16:uniqueId val="{00000000-6963-4E40-B081-FBB9C3544BD4}"/>
            </c:ext>
          </c:extLst>
        </c:ser>
        <c:ser>
          <c:idx val="1"/>
          <c:order val="1"/>
          <c:tx>
            <c:strRef>
              <c:f>'56'!$C$4</c:f>
              <c:strCache>
                <c:ptCount val="1"/>
                <c:pt idx="0">
                  <c:v>Other RES</c:v>
                </c:pt>
              </c:strCache>
            </c:strRef>
          </c:tx>
          <c:spPr>
            <a:solidFill>
              <a:schemeClr val="accent2"/>
            </a:solidFill>
            <a:ln>
              <a:noFill/>
            </a:ln>
            <a:effectLst/>
          </c:spPr>
          <c:invertIfNegative val="0"/>
          <c:cat>
            <c:numRef>
              <c:f>'56'!$D$2:$G$2</c:f>
              <c:numCache>
                <c:formatCode>General</c:formatCode>
                <c:ptCount val="4"/>
                <c:pt idx="0">
                  <c:v>2030</c:v>
                </c:pt>
                <c:pt idx="1">
                  <c:v>2035</c:v>
                </c:pt>
                <c:pt idx="2">
                  <c:v>2040</c:v>
                </c:pt>
                <c:pt idx="3">
                  <c:v>2050</c:v>
                </c:pt>
              </c:numCache>
            </c:numRef>
          </c:cat>
          <c:val>
            <c:numRef>
              <c:f>'56'!$D$4:$G$4</c:f>
              <c:numCache>
                <c:formatCode>0%</c:formatCode>
                <c:ptCount val="4"/>
                <c:pt idx="0">
                  <c:v>0.18</c:v>
                </c:pt>
                <c:pt idx="1">
                  <c:v>0.15</c:v>
                </c:pt>
                <c:pt idx="2">
                  <c:v>0.13</c:v>
                </c:pt>
                <c:pt idx="3">
                  <c:v>0.1</c:v>
                </c:pt>
              </c:numCache>
            </c:numRef>
          </c:val>
          <c:extLst>
            <c:ext xmlns:c16="http://schemas.microsoft.com/office/drawing/2014/chart" uri="{C3380CC4-5D6E-409C-BE32-E72D297353CC}">
              <c16:uniqueId val="{00000001-6963-4E40-B081-FBB9C3544BD4}"/>
            </c:ext>
          </c:extLst>
        </c:ser>
        <c:ser>
          <c:idx val="2"/>
          <c:order val="2"/>
          <c:tx>
            <c:strRef>
              <c:f>'56'!$C$5</c:f>
              <c:strCache>
                <c:ptCount val="1"/>
                <c:pt idx="0">
                  <c:v>Low Carbon</c:v>
                </c:pt>
              </c:strCache>
            </c:strRef>
          </c:tx>
          <c:spPr>
            <a:solidFill>
              <a:schemeClr val="accent3"/>
            </a:solidFill>
            <a:ln>
              <a:noFill/>
            </a:ln>
            <a:effectLst/>
          </c:spPr>
          <c:invertIfNegative val="0"/>
          <c:cat>
            <c:numRef>
              <c:f>'56'!$D$2:$G$2</c:f>
              <c:numCache>
                <c:formatCode>General</c:formatCode>
                <c:ptCount val="4"/>
                <c:pt idx="0">
                  <c:v>2030</c:v>
                </c:pt>
                <c:pt idx="1">
                  <c:v>2035</c:v>
                </c:pt>
                <c:pt idx="2">
                  <c:v>2040</c:v>
                </c:pt>
                <c:pt idx="3">
                  <c:v>2050</c:v>
                </c:pt>
              </c:numCache>
            </c:numRef>
          </c:cat>
          <c:val>
            <c:numRef>
              <c:f>'56'!$D$5:$G$5</c:f>
              <c:numCache>
                <c:formatCode>0%</c:formatCode>
                <c:ptCount val="4"/>
                <c:pt idx="0">
                  <c:v>0.17</c:v>
                </c:pt>
                <c:pt idx="1">
                  <c:v>0.14000000000000001</c:v>
                </c:pt>
                <c:pt idx="2">
                  <c:v>0.15</c:v>
                </c:pt>
                <c:pt idx="3">
                  <c:v>0.12</c:v>
                </c:pt>
              </c:numCache>
            </c:numRef>
          </c:val>
          <c:extLst>
            <c:ext xmlns:c16="http://schemas.microsoft.com/office/drawing/2014/chart" uri="{C3380CC4-5D6E-409C-BE32-E72D297353CC}">
              <c16:uniqueId val="{00000002-6963-4E40-B081-FBB9C3544BD4}"/>
            </c:ext>
          </c:extLst>
        </c:ser>
        <c:dLbls>
          <c:showLegendKey val="0"/>
          <c:showVal val="0"/>
          <c:showCatName val="0"/>
          <c:showSerName val="0"/>
          <c:showPercent val="0"/>
          <c:showBubbleSize val="0"/>
        </c:dLbls>
        <c:gapWidth val="150"/>
        <c:overlap val="100"/>
        <c:axId val="1597302280"/>
        <c:axId val="1681101320"/>
      </c:barChart>
      <c:catAx>
        <c:axId val="1597302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81101320"/>
        <c:crosses val="autoZero"/>
        <c:auto val="1"/>
        <c:lblAlgn val="ctr"/>
        <c:lblOffset val="100"/>
        <c:noMultiLvlLbl val="0"/>
      </c:catAx>
      <c:valAx>
        <c:axId val="168110132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973022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400" b="0" i="0" u="none" strike="noStrike" baseline="0">
                <a:effectLst/>
              </a:rPr>
              <a:t>Power capacity mix, EU27</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'57'!$C$4</c:f>
              <c:strCache>
                <c:ptCount val="1"/>
                <c:pt idx="0">
                  <c:v>Wind Onshore</c:v>
                </c:pt>
              </c:strCache>
            </c:strRef>
          </c:tx>
          <c:spPr>
            <a:solidFill>
              <a:schemeClr val="accent1"/>
            </a:solidFill>
            <a:ln>
              <a:noFill/>
            </a:ln>
            <a:effectLst/>
          </c:spPr>
          <c:invertIfNegative val="0"/>
          <c:cat>
            <c:numRef>
              <c:f>'57'!$D$3:$G$3</c:f>
              <c:numCache>
                <c:formatCode>General</c:formatCode>
                <c:ptCount val="4"/>
                <c:pt idx="0">
                  <c:v>2030</c:v>
                </c:pt>
                <c:pt idx="1">
                  <c:v>2035</c:v>
                </c:pt>
                <c:pt idx="2">
                  <c:v>2040</c:v>
                </c:pt>
                <c:pt idx="3">
                  <c:v>2050</c:v>
                </c:pt>
              </c:numCache>
            </c:numRef>
          </c:cat>
          <c:val>
            <c:numRef>
              <c:f>'57'!$D$4:$G$4</c:f>
              <c:numCache>
                <c:formatCode>General</c:formatCode>
                <c:ptCount val="4"/>
                <c:pt idx="0">
                  <c:v>331.01</c:v>
                </c:pt>
                <c:pt idx="1">
                  <c:v>455.79</c:v>
                </c:pt>
                <c:pt idx="2">
                  <c:v>527.04</c:v>
                </c:pt>
                <c:pt idx="3">
                  <c:v>621.58000000000004</c:v>
                </c:pt>
              </c:numCache>
            </c:numRef>
          </c:val>
          <c:extLst>
            <c:ext xmlns:c16="http://schemas.microsoft.com/office/drawing/2014/chart" uri="{C3380CC4-5D6E-409C-BE32-E72D297353CC}">
              <c16:uniqueId val="{00000009-ACC6-496D-9E1A-87C0505CDBDF}"/>
            </c:ext>
          </c:extLst>
        </c:ser>
        <c:ser>
          <c:idx val="1"/>
          <c:order val="1"/>
          <c:tx>
            <c:strRef>
              <c:f>'57'!$C$5</c:f>
              <c:strCache>
                <c:ptCount val="1"/>
                <c:pt idx="0">
                  <c:v>Wind Offshore </c:v>
                </c:pt>
              </c:strCache>
            </c:strRef>
          </c:tx>
          <c:spPr>
            <a:solidFill>
              <a:schemeClr val="accent2"/>
            </a:solidFill>
            <a:ln>
              <a:noFill/>
            </a:ln>
            <a:effectLst/>
          </c:spPr>
          <c:invertIfNegative val="0"/>
          <c:cat>
            <c:numRef>
              <c:f>'57'!$D$3:$G$3</c:f>
              <c:numCache>
                <c:formatCode>General</c:formatCode>
                <c:ptCount val="4"/>
                <c:pt idx="0">
                  <c:v>2030</c:v>
                </c:pt>
                <c:pt idx="1">
                  <c:v>2035</c:v>
                </c:pt>
                <c:pt idx="2">
                  <c:v>2040</c:v>
                </c:pt>
                <c:pt idx="3">
                  <c:v>2050</c:v>
                </c:pt>
              </c:numCache>
            </c:numRef>
          </c:cat>
          <c:val>
            <c:numRef>
              <c:f>'57'!$D$5:$G$5</c:f>
              <c:numCache>
                <c:formatCode>General</c:formatCode>
                <c:ptCount val="4"/>
                <c:pt idx="0">
                  <c:v>65.27</c:v>
                </c:pt>
                <c:pt idx="1">
                  <c:v>158.9</c:v>
                </c:pt>
                <c:pt idx="2">
                  <c:v>261.36</c:v>
                </c:pt>
                <c:pt idx="3">
                  <c:v>354.06</c:v>
                </c:pt>
              </c:numCache>
            </c:numRef>
          </c:val>
          <c:extLst>
            <c:ext xmlns:c16="http://schemas.microsoft.com/office/drawing/2014/chart" uri="{C3380CC4-5D6E-409C-BE32-E72D297353CC}">
              <c16:uniqueId val="{0000000B-ACC6-496D-9E1A-87C0505CDBDF}"/>
            </c:ext>
          </c:extLst>
        </c:ser>
        <c:ser>
          <c:idx val="2"/>
          <c:order val="2"/>
          <c:tx>
            <c:strRef>
              <c:f>'57'!$C$6</c:f>
              <c:strCache>
                <c:ptCount val="1"/>
                <c:pt idx="0">
                  <c:v>Solar</c:v>
                </c:pt>
              </c:strCache>
            </c:strRef>
          </c:tx>
          <c:spPr>
            <a:solidFill>
              <a:schemeClr val="accent3"/>
            </a:solidFill>
            <a:ln>
              <a:noFill/>
            </a:ln>
            <a:effectLst/>
          </c:spPr>
          <c:invertIfNegative val="0"/>
          <c:cat>
            <c:numRef>
              <c:f>'57'!$D$3:$G$3</c:f>
              <c:numCache>
                <c:formatCode>General</c:formatCode>
                <c:ptCount val="4"/>
                <c:pt idx="0">
                  <c:v>2030</c:v>
                </c:pt>
                <c:pt idx="1">
                  <c:v>2035</c:v>
                </c:pt>
                <c:pt idx="2">
                  <c:v>2040</c:v>
                </c:pt>
                <c:pt idx="3">
                  <c:v>2050</c:v>
                </c:pt>
              </c:numCache>
            </c:numRef>
          </c:cat>
          <c:val>
            <c:numRef>
              <c:f>'57'!$D$6:$G$6</c:f>
              <c:numCache>
                <c:formatCode>General</c:formatCode>
                <c:ptCount val="4"/>
                <c:pt idx="0">
                  <c:v>652.1</c:v>
                </c:pt>
                <c:pt idx="1">
                  <c:v>902.09</c:v>
                </c:pt>
                <c:pt idx="2">
                  <c:v>1149.3800000000001</c:v>
                </c:pt>
                <c:pt idx="3">
                  <c:v>1474.16</c:v>
                </c:pt>
              </c:numCache>
            </c:numRef>
          </c:val>
          <c:extLst>
            <c:ext xmlns:c16="http://schemas.microsoft.com/office/drawing/2014/chart" uri="{C3380CC4-5D6E-409C-BE32-E72D297353CC}">
              <c16:uniqueId val="{0000000D-ACC6-496D-9E1A-87C0505CDBDF}"/>
            </c:ext>
          </c:extLst>
        </c:ser>
        <c:ser>
          <c:idx val="3"/>
          <c:order val="3"/>
          <c:tx>
            <c:strRef>
              <c:f>'57'!$C$7</c:f>
              <c:strCache>
                <c:ptCount val="1"/>
                <c:pt idx="0">
                  <c:v>SRES Electricity</c:v>
                </c:pt>
              </c:strCache>
            </c:strRef>
          </c:tx>
          <c:spPr>
            <a:solidFill>
              <a:schemeClr val="accent4"/>
            </a:solidFill>
            <a:ln>
              <a:noFill/>
            </a:ln>
            <a:effectLst/>
          </c:spPr>
          <c:invertIfNegative val="0"/>
          <c:cat>
            <c:numRef>
              <c:f>'57'!$D$3:$G$3</c:f>
              <c:numCache>
                <c:formatCode>General</c:formatCode>
                <c:ptCount val="4"/>
                <c:pt idx="0">
                  <c:v>2030</c:v>
                </c:pt>
                <c:pt idx="1">
                  <c:v>2035</c:v>
                </c:pt>
                <c:pt idx="2">
                  <c:v>2040</c:v>
                </c:pt>
                <c:pt idx="3">
                  <c:v>2050</c:v>
                </c:pt>
              </c:numCache>
            </c:numRef>
          </c:cat>
          <c:val>
            <c:numRef>
              <c:f>'57'!$D$7:$G$7</c:f>
              <c:numCache>
                <c:formatCode>General</c:formatCode>
                <c:ptCount val="4"/>
                <c:pt idx="0">
                  <c:v>37.61</c:v>
                </c:pt>
                <c:pt idx="1">
                  <c:v>68.86</c:v>
                </c:pt>
                <c:pt idx="2">
                  <c:v>103.77</c:v>
                </c:pt>
                <c:pt idx="3">
                  <c:v>161.74</c:v>
                </c:pt>
              </c:numCache>
            </c:numRef>
          </c:val>
          <c:extLst>
            <c:ext xmlns:c16="http://schemas.microsoft.com/office/drawing/2014/chart" uri="{C3380CC4-5D6E-409C-BE32-E72D297353CC}">
              <c16:uniqueId val="{0000000F-ACC6-496D-9E1A-87C0505CDBDF}"/>
            </c:ext>
          </c:extLst>
        </c:ser>
        <c:ser>
          <c:idx val="4"/>
          <c:order val="4"/>
          <c:tx>
            <c:strRef>
              <c:f>'57'!$C$8</c:f>
              <c:strCache>
                <c:ptCount val="1"/>
                <c:pt idx="0">
                  <c:v>Hydro and pumped storage</c:v>
                </c:pt>
              </c:strCache>
            </c:strRef>
          </c:tx>
          <c:spPr>
            <a:solidFill>
              <a:schemeClr val="accent5"/>
            </a:solidFill>
            <a:ln>
              <a:noFill/>
            </a:ln>
            <a:effectLst/>
          </c:spPr>
          <c:invertIfNegative val="0"/>
          <c:cat>
            <c:numRef>
              <c:f>'57'!$D$3:$G$3</c:f>
              <c:numCache>
                <c:formatCode>General</c:formatCode>
                <c:ptCount val="4"/>
                <c:pt idx="0">
                  <c:v>2030</c:v>
                </c:pt>
                <c:pt idx="1">
                  <c:v>2035</c:v>
                </c:pt>
                <c:pt idx="2">
                  <c:v>2040</c:v>
                </c:pt>
                <c:pt idx="3">
                  <c:v>2050</c:v>
                </c:pt>
              </c:numCache>
            </c:numRef>
          </c:cat>
          <c:val>
            <c:numRef>
              <c:f>'57'!$D$8:$G$8</c:f>
              <c:numCache>
                <c:formatCode>General</c:formatCode>
                <c:ptCount val="4"/>
                <c:pt idx="0">
                  <c:v>208.02</c:v>
                </c:pt>
                <c:pt idx="1">
                  <c:v>222.43</c:v>
                </c:pt>
                <c:pt idx="2">
                  <c:v>243.1</c:v>
                </c:pt>
                <c:pt idx="3">
                  <c:v>263.27</c:v>
                </c:pt>
              </c:numCache>
            </c:numRef>
          </c:val>
          <c:extLst>
            <c:ext xmlns:c16="http://schemas.microsoft.com/office/drawing/2014/chart" uri="{C3380CC4-5D6E-409C-BE32-E72D297353CC}">
              <c16:uniqueId val="{00000011-ACC6-496D-9E1A-87C0505CDBDF}"/>
            </c:ext>
          </c:extLst>
        </c:ser>
        <c:ser>
          <c:idx val="5"/>
          <c:order val="5"/>
          <c:tx>
            <c:strRef>
              <c:f>'57'!$C$9</c:f>
              <c:strCache>
                <c:ptCount val="1"/>
                <c:pt idx="0">
                  <c:v>Biofuel</c:v>
                </c:pt>
              </c:strCache>
            </c:strRef>
          </c:tx>
          <c:spPr>
            <a:solidFill>
              <a:schemeClr val="accent6"/>
            </a:solidFill>
            <a:ln>
              <a:noFill/>
            </a:ln>
            <a:effectLst/>
          </c:spPr>
          <c:invertIfNegative val="0"/>
          <c:cat>
            <c:numRef>
              <c:f>'57'!$D$3:$G$3</c:f>
              <c:numCache>
                <c:formatCode>General</c:formatCode>
                <c:ptCount val="4"/>
                <c:pt idx="0">
                  <c:v>2030</c:v>
                </c:pt>
                <c:pt idx="1">
                  <c:v>2035</c:v>
                </c:pt>
                <c:pt idx="2">
                  <c:v>2040</c:v>
                </c:pt>
                <c:pt idx="3">
                  <c:v>2050</c:v>
                </c:pt>
              </c:numCache>
            </c:numRef>
          </c:cat>
          <c:val>
            <c:numRef>
              <c:f>'57'!$D$9:$G$9</c:f>
              <c:numCache>
                <c:formatCode>General</c:formatCode>
                <c:ptCount val="4"/>
                <c:pt idx="0">
                  <c:v>10.09</c:v>
                </c:pt>
                <c:pt idx="1">
                  <c:v>6.81</c:v>
                </c:pt>
                <c:pt idx="2">
                  <c:v>5.24</c:v>
                </c:pt>
                <c:pt idx="3">
                  <c:v>4.32</c:v>
                </c:pt>
              </c:numCache>
            </c:numRef>
          </c:val>
          <c:extLst>
            <c:ext xmlns:c16="http://schemas.microsoft.com/office/drawing/2014/chart" uri="{C3380CC4-5D6E-409C-BE32-E72D297353CC}">
              <c16:uniqueId val="{00000013-ACC6-496D-9E1A-87C0505CDBDF}"/>
            </c:ext>
          </c:extLst>
        </c:ser>
        <c:ser>
          <c:idx val="6"/>
          <c:order val="6"/>
          <c:tx>
            <c:strRef>
              <c:f>'57'!$C$10</c:f>
              <c:strCache>
                <c:ptCount val="1"/>
                <c:pt idx="0">
                  <c:v>Other RES</c:v>
                </c:pt>
              </c:strCache>
            </c:strRef>
          </c:tx>
          <c:spPr>
            <a:solidFill>
              <a:schemeClr val="accent1">
                <a:lumMod val="60000"/>
              </a:schemeClr>
            </a:solidFill>
            <a:ln>
              <a:noFill/>
            </a:ln>
            <a:effectLst/>
          </c:spPr>
          <c:invertIfNegative val="0"/>
          <c:cat>
            <c:numRef>
              <c:f>'57'!$D$3:$G$3</c:f>
              <c:numCache>
                <c:formatCode>General</c:formatCode>
                <c:ptCount val="4"/>
                <c:pt idx="0">
                  <c:v>2030</c:v>
                </c:pt>
                <c:pt idx="1">
                  <c:v>2035</c:v>
                </c:pt>
                <c:pt idx="2">
                  <c:v>2040</c:v>
                </c:pt>
                <c:pt idx="3">
                  <c:v>2050</c:v>
                </c:pt>
              </c:numCache>
            </c:numRef>
          </c:cat>
          <c:val>
            <c:numRef>
              <c:f>'57'!$D$10:$G$10</c:f>
              <c:numCache>
                <c:formatCode>General</c:formatCode>
                <c:ptCount val="4"/>
                <c:pt idx="0">
                  <c:v>35.68</c:v>
                </c:pt>
                <c:pt idx="1">
                  <c:v>33.450000000000003</c:v>
                </c:pt>
                <c:pt idx="2">
                  <c:v>31.91</c:v>
                </c:pt>
                <c:pt idx="3">
                  <c:v>31.69</c:v>
                </c:pt>
              </c:numCache>
            </c:numRef>
          </c:val>
          <c:extLst>
            <c:ext xmlns:c16="http://schemas.microsoft.com/office/drawing/2014/chart" uri="{C3380CC4-5D6E-409C-BE32-E72D297353CC}">
              <c16:uniqueId val="{00000015-ACC6-496D-9E1A-87C0505CDBDF}"/>
            </c:ext>
          </c:extLst>
        </c:ser>
        <c:ser>
          <c:idx val="7"/>
          <c:order val="7"/>
          <c:tx>
            <c:strRef>
              <c:f>'57'!$C$11</c:f>
              <c:strCache>
                <c:ptCount val="1"/>
                <c:pt idx="0">
                  <c:v>Nuclear</c:v>
                </c:pt>
              </c:strCache>
            </c:strRef>
          </c:tx>
          <c:spPr>
            <a:solidFill>
              <a:schemeClr val="accent2">
                <a:lumMod val="60000"/>
              </a:schemeClr>
            </a:solidFill>
            <a:ln>
              <a:noFill/>
            </a:ln>
            <a:effectLst/>
          </c:spPr>
          <c:invertIfNegative val="0"/>
          <c:cat>
            <c:numRef>
              <c:f>'57'!$D$3:$G$3</c:f>
              <c:numCache>
                <c:formatCode>General</c:formatCode>
                <c:ptCount val="4"/>
                <c:pt idx="0">
                  <c:v>2030</c:v>
                </c:pt>
                <c:pt idx="1">
                  <c:v>2035</c:v>
                </c:pt>
                <c:pt idx="2">
                  <c:v>2040</c:v>
                </c:pt>
                <c:pt idx="3">
                  <c:v>2050</c:v>
                </c:pt>
              </c:numCache>
            </c:numRef>
          </c:cat>
          <c:val>
            <c:numRef>
              <c:f>'57'!$D$11:$G$11</c:f>
              <c:numCache>
                <c:formatCode>General</c:formatCode>
                <c:ptCount val="4"/>
                <c:pt idx="0">
                  <c:v>95.05</c:v>
                </c:pt>
                <c:pt idx="1">
                  <c:v>97.29</c:v>
                </c:pt>
                <c:pt idx="2">
                  <c:v>120.11</c:v>
                </c:pt>
                <c:pt idx="3">
                  <c:v>114.92</c:v>
                </c:pt>
              </c:numCache>
            </c:numRef>
          </c:val>
          <c:extLst>
            <c:ext xmlns:c16="http://schemas.microsoft.com/office/drawing/2014/chart" uri="{C3380CC4-5D6E-409C-BE32-E72D297353CC}">
              <c16:uniqueId val="{00000017-ACC6-496D-9E1A-87C0505CDBDF}"/>
            </c:ext>
          </c:extLst>
        </c:ser>
        <c:ser>
          <c:idx val="8"/>
          <c:order val="8"/>
          <c:tx>
            <c:strRef>
              <c:f>'57'!$C$12</c:f>
              <c:strCache>
                <c:ptCount val="1"/>
                <c:pt idx="0">
                  <c:v>Natural Gas</c:v>
                </c:pt>
              </c:strCache>
            </c:strRef>
          </c:tx>
          <c:spPr>
            <a:solidFill>
              <a:schemeClr val="accent3">
                <a:lumMod val="60000"/>
              </a:schemeClr>
            </a:solidFill>
            <a:ln>
              <a:noFill/>
            </a:ln>
            <a:effectLst/>
          </c:spPr>
          <c:invertIfNegative val="0"/>
          <c:cat>
            <c:numRef>
              <c:f>'57'!$D$3:$G$3</c:f>
              <c:numCache>
                <c:formatCode>General</c:formatCode>
                <c:ptCount val="4"/>
                <c:pt idx="0">
                  <c:v>2030</c:v>
                </c:pt>
                <c:pt idx="1">
                  <c:v>2035</c:v>
                </c:pt>
                <c:pt idx="2">
                  <c:v>2040</c:v>
                </c:pt>
                <c:pt idx="3">
                  <c:v>2050</c:v>
                </c:pt>
              </c:numCache>
            </c:numRef>
          </c:cat>
          <c:val>
            <c:numRef>
              <c:f>'57'!$D$12:$G$12</c:f>
              <c:numCache>
                <c:formatCode>General</c:formatCode>
                <c:ptCount val="4"/>
                <c:pt idx="0">
                  <c:v>189.1</c:v>
                </c:pt>
                <c:pt idx="1">
                  <c:v>176.56</c:v>
                </c:pt>
                <c:pt idx="2">
                  <c:v>125.4</c:v>
                </c:pt>
                <c:pt idx="3">
                  <c:v>89.39</c:v>
                </c:pt>
              </c:numCache>
            </c:numRef>
          </c:val>
          <c:extLst>
            <c:ext xmlns:c16="http://schemas.microsoft.com/office/drawing/2014/chart" uri="{C3380CC4-5D6E-409C-BE32-E72D297353CC}">
              <c16:uniqueId val="{00000019-ACC6-496D-9E1A-87C0505CDBDF}"/>
            </c:ext>
          </c:extLst>
        </c:ser>
        <c:ser>
          <c:idx val="9"/>
          <c:order val="9"/>
          <c:tx>
            <c:strRef>
              <c:f>'57'!$C$13</c:f>
              <c:strCache>
                <c:ptCount val="1"/>
                <c:pt idx="0">
                  <c:v>Oil</c:v>
                </c:pt>
              </c:strCache>
            </c:strRef>
          </c:tx>
          <c:spPr>
            <a:solidFill>
              <a:schemeClr val="accent4">
                <a:lumMod val="60000"/>
              </a:schemeClr>
            </a:solidFill>
            <a:ln>
              <a:noFill/>
            </a:ln>
            <a:effectLst/>
          </c:spPr>
          <c:invertIfNegative val="0"/>
          <c:cat>
            <c:numRef>
              <c:f>'57'!$D$3:$G$3</c:f>
              <c:numCache>
                <c:formatCode>General</c:formatCode>
                <c:ptCount val="4"/>
                <c:pt idx="0">
                  <c:v>2030</c:v>
                </c:pt>
                <c:pt idx="1">
                  <c:v>2035</c:v>
                </c:pt>
                <c:pt idx="2">
                  <c:v>2040</c:v>
                </c:pt>
                <c:pt idx="3">
                  <c:v>2050</c:v>
                </c:pt>
              </c:numCache>
            </c:numRef>
          </c:cat>
          <c:val>
            <c:numRef>
              <c:f>'57'!$D$13:$G$13</c:f>
              <c:numCache>
                <c:formatCode>General</c:formatCode>
                <c:ptCount val="4"/>
                <c:pt idx="0">
                  <c:v>5.12</c:v>
                </c:pt>
                <c:pt idx="1">
                  <c:v>3.81</c:v>
                </c:pt>
                <c:pt idx="2">
                  <c:v>1.8</c:v>
                </c:pt>
                <c:pt idx="3">
                  <c:v>1.1499999999999999</c:v>
                </c:pt>
              </c:numCache>
            </c:numRef>
          </c:val>
          <c:extLst>
            <c:ext xmlns:c16="http://schemas.microsoft.com/office/drawing/2014/chart" uri="{C3380CC4-5D6E-409C-BE32-E72D297353CC}">
              <c16:uniqueId val="{0000001B-ACC6-496D-9E1A-87C0505CDBDF}"/>
            </c:ext>
          </c:extLst>
        </c:ser>
        <c:ser>
          <c:idx val="10"/>
          <c:order val="10"/>
          <c:tx>
            <c:strRef>
              <c:f>'57'!$C$14</c:f>
              <c:strCache>
                <c:ptCount val="1"/>
                <c:pt idx="0">
                  <c:v>Coal</c:v>
                </c:pt>
              </c:strCache>
            </c:strRef>
          </c:tx>
          <c:spPr>
            <a:solidFill>
              <a:schemeClr val="accent5">
                <a:lumMod val="60000"/>
              </a:schemeClr>
            </a:solidFill>
            <a:ln>
              <a:noFill/>
            </a:ln>
            <a:effectLst/>
          </c:spPr>
          <c:invertIfNegative val="0"/>
          <c:cat>
            <c:numRef>
              <c:f>'57'!$D$3:$G$3</c:f>
              <c:numCache>
                <c:formatCode>General</c:formatCode>
                <c:ptCount val="4"/>
                <c:pt idx="0">
                  <c:v>2030</c:v>
                </c:pt>
                <c:pt idx="1">
                  <c:v>2035</c:v>
                </c:pt>
                <c:pt idx="2">
                  <c:v>2040</c:v>
                </c:pt>
                <c:pt idx="3">
                  <c:v>2050</c:v>
                </c:pt>
              </c:numCache>
            </c:numRef>
          </c:cat>
          <c:val>
            <c:numRef>
              <c:f>'57'!$D$14:$G$14</c:f>
              <c:numCache>
                <c:formatCode>General</c:formatCode>
                <c:ptCount val="4"/>
                <c:pt idx="0">
                  <c:v>31.76</c:v>
                </c:pt>
                <c:pt idx="1">
                  <c:v>15.91</c:v>
                </c:pt>
                <c:pt idx="2">
                  <c:v>5.21</c:v>
                </c:pt>
                <c:pt idx="3">
                  <c:v>0.38</c:v>
                </c:pt>
              </c:numCache>
            </c:numRef>
          </c:val>
          <c:extLst>
            <c:ext xmlns:c16="http://schemas.microsoft.com/office/drawing/2014/chart" uri="{C3380CC4-5D6E-409C-BE32-E72D297353CC}">
              <c16:uniqueId val="{0000001D-ACC6-496D-9E1A-87C0505CDBDF}"/>
            </c:ext>
          </c:extLst>
        </c:ser>
        <c:ser>
          <c:idx val="11"/>
          <c:order val="11"/>
          <c:tx>
            <c:strRef>
              <c:f>'57'!$C$15</c:f>
              <c:strCache>
                <c:ptCount val="1"/>
                <c:pt idx="0">
                  <c:v>Hydrogen</c:v>
                </c:pt>
              </c:strCache>
            </c:strRef>
          </c:tx>
          <c:spPr>
            <a:solidFill>
              <a:schemeClr val="accent6">
                <a:lumMod val="60000"/>
              </a:schemeClr>
            </a:solidFill>
            <a:ln>
              <a:noFill/>
            </a:ln>
            <a:effectLst/>
          </c:spPr>
          <c:invertIfNegative val="0"/>
          <c:cat>
            <c:numRef>
              <c:f>'57'!$D$3:$G$3</c:f>
              <c:numCache>
                <c:formatCode>General</c:formatCode>
                <c:ptCount val="4"/>
                <c:pt idx="0">
                  <c:v>2030</c:v>
                </c:pt>
                <c:pt idx="1">
                  <c:v>2035</c:v>
                </c:pt>
                <c:pt idx="2">
                  <c:v>2040</c:v>
                </c:pt>
                <c:pt idx="3">
                  <c:v>2050</c:v>
                </c:pt>
              </c:numCache>
            </c:numRef>
          </c:cat>
          <c:val>
            <c:numRef>
              <c:f>'57'!$D$15:$G$15</c:f>
              <c:numCache>
                <c:formatCode>General</c:formatCode>
                <c:ptCount val="4"/>
                <c:pt idx="0">
                  <c:v>1.99</c:v>
                </c:pt>
                <c:pt idx="1">
                  <c:v>20.420000000000002</c:v>
                </c:pt>
                <c:pt idx="2">
                  <c:v>70.459999999999994</c:v>
                </c:pt>
                <c:pt idx="3">
                  <c:v>83.16</c:v>
                </c:pt>
              </c:numCache>
            </c:numRef>
          </c:val>
          <c:extLst>
            <c:ext xmlns:c16="http://schemas.microsoft.com/office/drawing/2014/chart" uri="{C3380CC4-5D6E-409C-BE32-E72D297353CC}">
              <c16:uniqueId val="{0000001F-ACC6-496D-9E1A-87C0505CDBDF}"/>
            </c:ext>
          </c:extLst>
        </c:ser>
        <c:ser>
          <c:idx val="12"/>
          <c:order val="12"/>
          <c:tx>
            <c:strRef>
              <c:f>'57'!$C$16</c:f>
              <c:strCache>
                <c:ptCount val="1"/>
                <c:pt idx="0">
                  <c:v>Other non RES</c:v>
                </c:pt>
              </c:strCache>
            </c:strRef>
          </c:tx>
          <c:spPr>
            <a:solidFill>
              <a:schemeClr val="accent1">
                <a:lumMod val="80000"/>
                <a:lumOff val="20000"/>
              </a:schemeClr>
            </a:solidFill>
            <a:ln>
              <a:noFill/>
            </a:ln>
            <a:effectLst/>
          </c:spPr>
          <c:invertIfNegative val="0"/>
          <c:cat>
            <c:numRef>
              <c:f>'57'!$D$3:$G$3</c:f>
              <c:numCache>
                <c:formatCode>General</c:formatCode>
                <c:ptCount val="4"/>
                <c:pt idx="0">
                  <c:v>2030</c:v>
                </c:pt>
                <c:pt idx="1">
                  <c:v>2035</c:v>
                </c:pt>
                <c:pt idx="2">
                  <c:v>2040</c:v>
                </c:pt>
                <c:pt idx="3">
                  <c:v>2050</c:v>
                </c:pt>
              </c:numCache>
            </c:numRef>
          </c:cat>
          <c:val>
            <c:numRef>
              <c:f>'57'!$D$16:$G$16</c:f>
              <c:numCache>
                <c:formatCode>General</c:formatCode>
                <c:ptCount val="4"/>
                <c:pt idx="0">
                  <c:v>34.29</c:v>
                </c:pt>
                <c:pt idx="1">
                  <c:v>26.33</c:v>
                </c:pt>
                <c:pt idx="2">
                  <c:v>21.27</c:v>
                </c:pt>
                <c:pt idx="3">
                  <c:v>16.399999999999999</c:v>
                </c:pt>
              </c:numCache>
            </c:numRef>
          </c:val>
          <c:extLst>
            <c:ext xmlns:c16="http://schemas.microsoft.com/office/drawing/2014/chart" uri="{C3380CC4-5D6E-409C-BE32-E72D297353CC}">
              <c16:uniqueId val="{00000021-ACC6-496D-9E1A-87C0505CDBDF}"/>
            </c:ext>
          </c:extLst>
        </c:ser>
        <c:ser>
          <c:idx val="13"/>
          <c:order val="13"/>
          <c:tx>
            <c:strRef>
              <c:f>'57'!$C$17</c:f>
              <c:strCache>
                <c:ptCount val="1"/>
                <c:pt idx="0">
                  <c:v>Batteries</c:v>
                </c:pt>
              </c:strCache>
            </c:strRef>
          </c:tx>
          <c:spPr>
            <a:solidFill>
              <a:schemeClr val="accent2">
                <a:lumMod val="80000"/>
                <a:lumOff val="20000"/>
              </a:schemeClr>
            </a:solidFill>
            <a:ln>
              <a:noFill/>
            </a:ln>
            <a:effectLst/>
          </c:spPr>
          <c:invertIfNegative val="0"/>
          <c:cat>
            <c:numRef>
              <c:f>'57'!$D$3:$G$3</c:f>
              <c:numCache>
                <c:formatCode>General</c:formatCode>
                <c:ptCount val="4"/>
                <c:pt idx="0">
                  <c:v>2030</c:v>
                </c:pt>
                <c:pt idx="1">
                  <c:v>2035</c:v>
                </c:pt>
                <c:pt idx="2">
                  <c:v>2040</c:v>
                </c:pt>
                <c:pt idx="3">
                  <c:v>2050</c:v>
                </c:pt>
              </c:numCache>
            </c:numRef>
          </c:cat>
          <c:val>
            <c:numRef>
              <c:f>'57'!$D$17:$G$17</c:f>
              <c:numCache>
                <c:formatCode>General</c:formatCode>
                <c:ptCount val="4"/>
                <c:pt idx="0">
                  <c:v>85.93</c:v>
                </c:pt>
                <c:pt idx="1">
                  <c:v>144.97999999999999</c:v>
                </c:pt>
                <c:pt idx="2">
                  <c:v>208.35</c:v>
                </c:pt>
                <c:pt idx="3">
                  <c:v>314.66000000000003</c:v>
                </c:pt>
              </c:numCache>
            </c:numRef>
          </c:val>
          <c:extLst>
            <c:ext xmlns:c16="http://schemas.microsoft.com/office/drawing/2014/chart" uri="{C3380CC4-5D6E-409C-BE32-E72D297353CC}">
              <c16:uniqueId val="{00000023-ACC6-496D-9E1A-87C0505CDBDF}"/>
            </c:ext>
          </c:extLst>
        </c:ser>
        <c:ser>
          <c:idx val="14"/>
          <c:order val="14"/>
          <c:tx>
            <c:strRef>
              <c:f>'57'!$C$18</c:f>
              <c:strCache>
                <c:ptCount val="1"/>
                <c:pt idx="0">
                  <c:v>Adequacy Units</c:v>
                </c:pt>
              </c:strCache>
            </c:strRef>
          </c:tx>
          <c:spPr>
            <a:solidFill>
              <a:schemeClr val="accent3">
                <a:lumMod val="80000"/>
                <a:lumOff val="20000"/>
              </a:schemeClr>
            </a:solidFill>
            <a:ln>
              <a:noFill/>
            </a:ln>
            <a:effectLst/>
          </c:spPr>
          <c:invertIfNegative val="0"/>
          <c:cat>
            <c:numRef>
              <c:f>'57'!$D$3:$G$3</c:f>
              <c:numCache>
                <c:formatCode>General</c:formatCode>
                <c:ptCount val="4"/>
                <c:pt idx="0">
                  <c:v>2030</c:v>
                </c:pt>
                <c:pt idx="1">
                  <c:v>2035</c:v>
                </c:pt>
                <c:pt idx="2">
                  <c:v>2040</c:v>
                </c:pt>
                <c:pt idx="3">
                  <c:v>2050</c:v>
                </c:pt>
              </c:numCache>
            </c:numRef>
          </c:cat>
          <c:val>
            <c:numRef>
              <c:f>'57'!$D$18:$G$18</c:f>
              <c:numCache>
                <c:formatCode>General</c:formatCode>
                <c:ptCount val="4"/>
                <c:pt idx="0">
                  <c:v>5</c:v>
                </c:pt>
                <c:pt idx="1">
                  <c:v>15</c:v>
                </c:pt>
                <c:pt idx="2">
                  <c:v>49.5</c:v>
                </c:pt>
                <c:pt idx="3">
                  <c:v>16</c:v>
                </c:pt>
              </c:numCache>
            </c:numRef>
          </c:val>
          <c:extLst>
            <c:ext xmlns:c16="http://schemas.microsoft.com/office/drawing/2014/chart" uri="{C3380CC4-5D6E-409C-BE32-E72D297353CC}">
              <c16:uniqueId val="{00000000-7AA8-4083-8CD4-63D9707D6150}"/>
            </c:ext>
          </c:extLst>
        </c:ser>
        <c:dLbls>
          <c:showLegendKey val="0"/>
          <c:showVal val="0"/>
          <c:showCatName val="0"/>
          <c:showSerName val="0"/>
          <c:showPercent val="0"/>
          <c:showBubbleSize val="0"/>
        </c:dLbls>
        <c:gapWidth val="150"/>
        <c:overlap val="100"/>
        <c:axId val="1681081864"/>
        <c:axId val="1681103368"/>
      </c:barChart>
      <c:catAx>
        <c:axId val="16810818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81103368"/>
        <c:crosses val="autoZero"/>
        <c:auto val="1"/>
        <c:lblAlgn val="ctr"/>
        <c:lblOffset val="100"/>
        <c:noMultiLvlLbl val="0"/>
      </c:catAx>
      <c:valAx>
        <c:axId val="16811033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GW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810818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kern="1200" spc="0" baseline="0">
                <a:solidFill>
                  <a:sysClr val="windowText" lastClr="000000">
                    <a:lumMod val="65000"/>
                    <a:lumOff val="35000"/>
                  </a:sysClr>
                </a:solidFill>
              </a:rPr>
              <a:t>Power generation mix, EU27</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0367891513560805"/>
          <c:y val="0.12032441200324413"/>
          <c:w val="0.87052743407074118"/>
          <c:h val="0.57109897759130479"/>
        </c:manualLayout>
      </c:layout>
      <c:barChart>
        <c:barDir val="col"/>
        <c:grouping val="stacked"/>
        <c:varyColors val="0"/>
        <c:ser>
          <c:idx val="0"/>
          <c:order val="0"/>
          <c:tx>
            <c:strRef>
              <c:f>'58'!$B$3</c:f>
              <c:strCache>
                <c:ptCount val="1"/>
                <c:pt idx="0">
                  <c:v>Wind Onshore</c:v>
                </c:pt>
              </c:strCache>
            </c:strRef>
          </c:tx>
          <c:spPr>
            <a:solidFill>
              <a:schemeClr val="accent1"/>
            </a:solidFill>
            <a:ln>
              <a:noFill/>
            </a:ln>
            <a:effectLst/>
          </c:spPr>
          <c:invertIfNegative val="0"/>
          <c:cat>
            <c:numRef>
              <c:f>'58'!$C$2:$F$2</c:f>
              <c:numCache>
                <c:formatCode>General</c:formatCode>
                <c:ptCount val="4"/>
                <c:pt idx="0">
                  <c:v>2030</c:v>
                </c:pt>
                <c:pt idx="1">
                  <c:v>2035</c:v>
                </c:pt>
                <c:pt idx="2">
                  <c:v>2040</c:v>
                </c:pt>
                <c:pt idx="3">
                  <c:v>2050</c:v>
                </c:pt>
              </c:numCache>
            </c:numRef>
          </c:cat>
          <c:val>
            <c:numRef>
              <c:f>'58'!$C$3:$F$3</c:f>
              <c:numCache>
                <c:formatCode>0.00</c:formatCode>
                <c:ptCount val="4"/>
                <c:pt idx="0">
                  <c:v>837.81934085959131</c:v>
                </c:pt>
                <c:pt idx="1">
                  <c:v>1209.8363977921958</c:v>
                </c:pt>
                <c:pt idx="2">
                  <c:v>1298.306643062896</c:v>
                </c:pt>
                <c:pt idx="3">
                  <c:v>1635.5090992990029</c:v>
                </c:pt>
              </c:numCache>
            </c:numRef>
          </c:val>
          <c:extLst>
            <c:ext xmlns:c16="http://schemas.microsoft.com/office/drawing/2014/chart" uri="{C3380CC4-5D6E-409C-BE32-E72D297353CC}">
              <c16:uniqueId val="{00000000-5BA1-44C3-B62D-1243B4054784}"/>
            </c:ext>
          </c:extLst>
        </c:ser>
        <c:ser>
          <c:idx val="1"/>
          <c:order val="1"/>
          <c:tx>
            <c:strRef>
              <c:f>'58'!$B$4</c:f>
              <c:strCache>
                <c:ptCount val="1"/>
                <c:pt idx="0">
                  <c:v>Wind Offshore</c:v>
                </c:pt>
              </c:strCache>
            </c:strRef>
          </c:tx>
          <c:spPr>
            <a:solidFill>
              <a:schemeClr val="accent2"/>
            </a:solidFill>
            <a:ln>
              <a:noFill/>
            </a:ln>
            <a:effectLst/>
          </c:spPr>
          <c:invertIfNegative val="0"/>
          <c:cat>
            <c:numRef>
              <c:f>'58'!$C$2:$F$2</c:f>
              <c:numCache>
                <c:formatCode>General</c:formatCode>
                <c:ptCount val="4"/>
                <c:pt idx="0">
                  <c:v>2030</c:v>
                </c:pt>
                <c:pt idx="1">
                  <c:v>2035</c:v>
                </c:pt>
                <c:pt idx="2">
                  <c:v>2040</c:v>
                </c:pt>
                <c:pt idx="3">
                  <c:v>2050</c:v>
                </c:pt>
              </c:numCache>
            </c:numRef>
          </c:cat>
          <c:val>
            <c:numRef>
              <c:f>'58'!$C$4:$F$4</c:f>
              <c:numCache>
                <c:formatCode>0.00</c:formatCode>
                <c:ptCount val="4"/>
                <c:pt idx="0">
                  <c:v>266.15638198349689</c:v>
                </c:pt>
                <c:pt idx="1">
                  <c:v>609.37756822673373</c:v>
                </c:pt>
                <c:pt idx="2">
                  <c:v>945.02066021916005</c:v>
                </c:pt>
                <c:pt idx="3">
                  <c:v>1306.8392004804152</c:v>
                </c:pt>
              </c:numCache>
            </c:numRef>
          </c:val>
          <c:extLst>
            <c:ext xmlns:c16="http://schemas.microsoft.com/office/drawing/2014/chart" uri="{C3380CC4-5D6E-409C-BE32-E72D297353CC}">
              <c16:uniqueId val="{00000001-5BA1-44C3-B62D-1243B4054784}"/>
            </c:ext>
          </c:extLst>
        </c:ser>
        <c:ser>
          <c:idx val="2"/>
          <c:order val="2"/>
          <c:tx>
            <c:strRef>
              <c:f>'58'!$B$5</c:f>
              <c:strCache>
                <c:ptCount val="1"/>
                <c:pt idx="0">
                  <c:v>Solar</c:v>
                </c:pt>
              </c:strCache>
            </c:strRef>
          </c:tx>
          <c:spPr>
            <a:solidFill>
              <a:schemeClr val="accent3"/>
            </a:solidFill>
            <a:ln>
              <a:noFill/>
            </a:ln>
            <a:effectLst/>
          </c:spPr>
          <c:invertIfNegative val="0"/>
          <c:cat>
            <c:numRef>
              <c:f>'58'!$C$2:$F$2</c:f>
              <c:numCache>
                <c:formatCode>General</c:formatCode>
                <c:ptCount val="4"/>
                <c:pt idx="0">
                  <c:v>2030</c:v>
                </c:pt>
                <c:pt idx="1">
                  <c:v>2035</c:v>
                </c:pt>
                <c:pt idx="2">
                  <c:v>2040</c:v>
                </c:pt>
                <c:pt idx="3">
                  <c:v>2050</c:v>
                </c:pt>
              </c:numCache>
            </c:numRef>
          </c:cat>
          <c:val>
            <c:numRef>
              <c:f>'58'!$C$5:$F$5</c:f>
              <c:numCache>
                <c:formatCode>0.00</c:formatCode>
                <c:ptCount val="4"/>
                <c:pt idx="0">
                  <c:v>693.34983234972435</c:v>
                </c:pt>
                <c:pt idx="1">
                  <c:v>952.68032274678797</c:v>
                </c:pt>
                <c:pt idx="2">
                  <c:v>1198.766072816346</c:v>
                </c:pt>
                <c:pt idx="3">
                  <c:v>1646.6796133766027</c:v>
                </c:pt>
              </c:numCache>
            </c:numRef>
          </c:val>
          <c:extLst>
            <c:ext xmlns:c16="http://schemas.microsoft.com/office/drawing/2014/chart" uri="{C3380CC4-5D6E-409C-BE32-E72D297353CC}">
              <c16:uniqueId val="{00000002-5BA1-44C3-B62D-1243B4054784}"/>
            </c:ext>
          </c:extLst>
        </c:ser>
        <c:ser>
          <c:idx val="3"/>
          <c:order val="3"/>
          <c:tx>
            <c:strRef>
              <c:f>'58'!$B$6</c:f>
              <c:strCache>
                <c:ptCount val="1"/>
                <c:pt idx="0">
                  <c:v>SRES Electricity</c:v>
                </c:pt>
              </c:strCache>
            </c:strRef>
          </c:tx>
          <c:spPr>
            <a:solidFill>
              <a:schemeClr val="accent4"/>
            </a:solidFill>
            <a:ln>
              <a:noFill/>
            </a:ln>
            <a:effectLst/>
          </c:spPr>
          <c:invertIfNegative val="0"/>
          <c:cat>
            <c:numRef>
              <c:f>'58'!$C$2:$F$2</c:f>
              <c:numCache>
                <c:formatCode>General</c:formatCode>
                <c:ptCount val="4"/>
                <c:pt idx="0">
                  <c:v>2030</c:v>
                </c:pt>
                <c:pt idx="1">
                  <c:v>2035</c:v>
                </c:pt>
                <c:pt idx="2">
                  <c:v>2040</c:v>
                </c:pt>
                <c:pt idx="3">
                  <c:v>2050</c:v>
                </c:pt>
              </c:numCache>
            </c:numRef>
          </c:cat>
          <c:val>
            <c:numRef>
              <c:f>'58'!$C$6:$F$6</c:f>
              <c:numCache>
                <c:formatCode>0.00</c:formatCode>
                <c:ptCount val="4"/>
                <c:pt idx="0">
                  <c:v>7.6541464449905003</c:v>
                </c:pt>
                <c:pt idx="1">
                  <c:v>5.6131238664974008</c:v>
                </c:pt>
                <c:pt idx="2">
                  <c:v>9.0308854445040012</c:v>
                </c:pt>
                <c:pt idx="3">
                  <c:v>21.900119626171801</c:v>
                </c:pt>
              </c:numCache>
            </c:numRef>
          </c:val>
          <c:extLst>
            <c:ext xmlns:c16="http://schemas.microsoft.com/office/drawing/2014/chart" uri="{C3380CC4-5D6E-409C-BE32-E72D297353CC}">
              <c16:uniqueId val="{00000003-5BA1-44C3-B62D-1243B4054784}"/>
            </c:ext>
          </c:extLst>
        </c:ser>
        <c:ser>
          <c:idx val="4"/>
          <c:order val="4"/>
          <c:tx>
            <c:strRef>
              <c:f>'58'!$B$7</c:f>
              <c:strCache>
                <c:ptCount val="1"/>
                <c:pt idx="0">
                  <c:v>Hydro and pumped storage</c:v>
                </c:pt>
              </c:strCache>
            </c:strRef>
          </c:tx>
          <c:spPr>
            <a:solidFill>
              <a:schemeClr val="accent5"/>
            </a:solidFill>
            <a:ln>
              <a:noFill/>
            </a:ln>
            <a:effectLst/>
          </c:spPr>
          <c:invertIfNegative val="0"/>
          <c:cat>
            <c:numRef>
              <c:f>'58'!$C$2:$F$2</c:f>
              <c:numCache>
                <c:formatCode>General</c:formatCode>
                <c:ptCount val="4"/>
                <c:pt idx="0">
                  <c:v>2030</c:v>
                </c:pt>
                <c:pt idx="1">
                  <c:v>2035</c:v>
                </c:pt>
                <c:pt idx="2">
                  <c:v>2040</c:v>
                </c:pt>
                <c:pt idx="3">
                  <c:v>2050</c:v>
                </c:pt>
              </c:numCache>
            </c:numRef>
          </c:cat>
          <c:val>
            <c:numRef>
              <c:f>'58'!$C$7:$F$7</c:f>
              <c:numCache>
                <c:formatCode>0.00</c:formatCode>
                <c:ptCount val="4"/>
                <c:pt idx="0">
                  <c:v>415.37744947787394</c:v>
                </c:pt>
                <c:pt idx="1">
                  <c:v>446.10751832355385</c:v>
                </c:pt>
                <c:pt idx="2">
                  <c:v>473.11400686486002</c:v>
                </c:pt>
                <c:pt idx="3">
                  <c:v>467.43050666962574</c:v>
                </c:pt>
              </c:numCache>
            </c:numRef>
          </c:val>
          <c:extLst>
            <c:ext xmlns:c16="http://schemas.microsoft.com/office/drawing/2014/chart" uri="{C3380CC4-5D6E-409C-BE32-E72D297353CC}">
              <c16:uniqueId val="{00000004-5BA1-44C3-B62D-1243B4054784}"/>
            </c:ext>
          </c:extLst>
        </c:ser>
        <c:ser>
          <c:idx val="5"/>
          <c:order val="5"/>
          <c:tx>
            <c:strRef>
              <c:f>'58'!$B$8</c:f>
              <c:strCache>
                <c:ptCount val="1"/>
                <c:pt idx="0">
                  <c:v>Biofuel</c:v>
                </c:pt>
              </c:strCache>
            </c:strRef>
          </c:tx>
          <c:spPr>
            <a:solidFill>
              <a:schemeClr val="accent6"/>
            </a:solidFill>
            <a:ln>
              <a:noFill/>
            </a:ln>
            <a:effectLst/>
          </c:spPr>
          <c:invertIfNegative val="0"/>
          <c:cat>
            <c:numRef>
              <c:f>'58'!$C$2:$F$2</c:f>
              <c:numCache>
                <c:formatCode>General</c:formatCode>
                <c:ptCount val="4"/>
                <c:pt idx="0">
                  <c:v>2030</c:v>
                </c:pt>
                <c:pt idx="1">
                  <c:v>2035</c:v>
                </c:pt>
                <c:pt idx="2">
                  <c:v>2040</c:v>
                </c:pt>
                <c:pt idx="3">
                  <c:v>2050</c:v>
                </c:pt>
              </c:numCache>
            </c:numRef>
          </c:cat>
          <c:val>
            <c:numRef>
              <c:f>'58'!$C$8:$F$8</c:f>
              <c:numCache>
                <c:formatCode>0.00</c:formatCode>
                <c:ptCount val="4"/>
                <c:pt idx="0">
                  <c:v>32.097464501051299</c:v>
                </c:pt>
                <c:pt idx="1">
                  <c:v>26.180446870338901</c:v>
                </c:pt>
                <c:pt idx="2">
                  <c:v>26.84958469099</c:v>
                </c:pt>
                <c:pt idx="3">
                  <c:v>22.376634073679895</c:v>
                </c:pt>
              </c:numCache>
            </c:numRef>
          </c:val>
          <c:extLst>
            <c:ext xmlns:c16="http://schemas.microsoft.com/office/drawing/2014/chart" uri="{C3380CC4-5D6E-409C-BE32-E72D297353CC}">
              <c16:uniqueId val="{00000005-5BA1-44C3-B62D-1243B4054784}"/>
            </c:ext>
          </c:extLst>
        </c:ser>
        <c:ser>
          <c:idx val="6"/>
          <c:order val="6"/>
          <c:tx>
            <c:strRef>
              <c:f>'58'!$B$9</c:f>
              <c:strCache>
                <c:ptCount val="1"/>
                <c:pt idx="0">
                  <c:v>Other RES</c:v>
                </c:pt>
              </c:strCache>
            </c:strRef>
          </c:tx>
          <c:spPr>
            <a:solidFill>
              <a:schemeClr val="accent1">
                <a:lumMod val="60000"/>
              </a:schemeClr>
            </a:solidFill>
            <a:ln>
              <a:noFill/>
            </a:ln>
            <a:effectLst/>
          </c:spPr>
          <c:invertIfNegative val="0"/>
          <c:cat>
            <c:numRef>
              <c:f>'58'!$C$2:$F$2</c:f>
              <c:numCache>
                <c:formatCode>General</c:formatCode>
                <c:ptCount val="4"/>
                <c:pt idx="0">
                  <c:v>2030</c:v>
                </c:pt>
                <c:pt idx="1">
                  <c:v>2035</c:v>
                </c:pt>
                <c:pt idx="2">
                  <c:v>2040</c:v>
                </c:pt>
                <c:pt idx="3">
                  <c:v>2050</c:v>
                </c:pt>
              </c:numCache>
            </c:numRef>
          </c:cat>
          <c:val>
            <c:numRef>
              <c:f>'58'!$C$9:$F$9</c:f>
              <c:numCache>
                <c:formatCode>0.00</c:formatCode>
                <c:ptCount val="4"/>
                <c:pt idx="0">
                  <c:v>196.79287964840711</c:v>
                </c:pt>
                <c:pt idx="1">
                  <c:v>177.39940934180061</c:v>
                </c:pt>
                <c:pt idx="2">
                  <c:v>168.54282288303401</c:v>
                </c:pt>
                <c:pt idx="3">
                  <c:v>164.66610750280191</c:v>
                </c:pt>
              </c:numCache>
            </c:numRef>
          </c:val>
          <c:extLst>
            <c:ext xmlns:c16="http://schemas.microsoft.com/office/drawing/2014/chart" uri="{C3380CC4-5D6E-409C-BE32-E72D297353CC}">
              <c16:uniqueId val="{00000006-5BA1-44C3-B62D-1243B4054784}"/>
            </c:ext>
          </c:extLst>
        </c:ser>
        <c:ser>
          <c:idx val="7"/>
          <c:order val="7"/>
          <c:tx>
            <c:strRef>
              <c:f>'58'!$B$10</c:f>
              <c:strCache>
                <c:ptCount val="1"/>
                <c:pt idx="0">
                  <c:v>Nuclear</c:v>
                </c:pt>
              </c:strCache>
            </c:strRef>
          </c:tx>
          <c:spPr>
            <a:solidFill>
              <a:schemeClr val="accent2">
                <a:lumMod val="60000"/>
              </a:schemeClr>
            </a:solidFill>
            <a:ln>
              <a:noFill/>
            </a:ln>
            <a:effectLst/>
          </c:spPr>
          <c:invertIfNegative val="0"/>
          <c:cat>
            <c:numRef>
              <c:f>'58'!$C$2:$F$2</c:f>
              <c:numCache>
                <c:formatCode>General</c:formatCode>
                <c:ptCount val="4"/>
                <c:pt idx="0">
                  <c:v>2030</c:v>
                </c:pt>
                <c:pt idx="1">
                  <c:v>2035</c:v>
                </c:pt>
                <c:pt idx="2">
                  <c:v>2040</c:v>
                </c:pt>
                <c:pt idx="3">
                  <c:v>2050</c:v>
                </c:pt>
              </c:numCache>
            </c:numRef>
          </c:cat>
          <c:val>
            <c:numRef>
              <c:f>'58'!$C$10:$F$10</c:f>
              <c:numCache>
                <c:formatCode>0.00</c:formatCode>
                <c:ptCount val="4"/>
                <c:pt idx="0">
                  <c:v>579.47776470913197</c:v>
                </c:pt>
                <c:pt idx="1">
                  <c:v>549.94740447254503</c:v>
                </c:pt>
                <c:pt idx="2">
                  <c:v>686.48509340129385</c:v>
                </c:pt>
                <c:pt idx="3">
                  <c:v>724.09593960434654</c:v>
                </c:pt>
              </c:numCache>
            </c:numRef>
          </c:val>
          <c:extLst>
            <c:ext xmlns:c16="http://schemas.microsoft.com/office/drawing/2014/chart" uri="{C3380CC4-5D6E-409C-BE32-E72D297353CC}">
              <c16:uniqueId val="{00000007-5BA1-44C3-B62D-1243B4054784}"/>
            </c:ext>
          </c:extLst>
        </c:ser>
        <c:ser>
          <c:idx val="8"/>
          <c:order val="8"/>
          <c:tx>
            <c:strRef>
              <c:f>'58'!$B$11</c:f>
              <c:strCache>
                <c:ptCount val="1"/>
                <c:pt idx="0">
                  <c:v>Natural Gas</c:v>
                </c:pt>
              </c:strCache>
            </c:strRef>
          </c:tx>
          <c:spPr>
            <a:solidFill>
              <a:schemeClr val="accent3">
                <a:lumMod val="60000"/>
              </a:schemeClr>
            </a:solidFill>
            <a:ln>
              <a:noFill/>
            </a:ln>
            <a:effectLst/>
          </c:spPr>
          <c:invertIfNegative val="0"/>
          <c:cat>
            <c:numRef>
              <c:f>'58'!$C$2:$F$2</c:f>
              <c:numCache>
                <c:formatCode>General</c:formatCode>
                <c:ptCount val="4"/>
                <c:pt idx="0">
                  <c:v>2030</c:v>
                </c:pt>
                <c:pt idx="1">
                  <c:v>2035</c:v>
                </c:pt>
                <c:pt idx="2">
                  <c:v>2040</c:v>
                </c:pt>
                <c:pt idx="3">
                  <c:v>2050</c:v>
                </c:pt>
              </c:numCache>
            </c:numRef>
          </c:cat>
          <c:val>
            <c:numRef>
              <c:f>'58'!$C$11:$F$11</c:f>
              <c:numCache>
                <c:formatCode>0.00</c:formatCode>
                <c:ptCount val="4"/>
                <c:pt idx="0">
                  <c:v>253.36225484871412</c:v>
                </c:pt>
                <c:pt idx="1">
                  <c:v>129.7622721890865</c:v>
                </c:pt>
                <c:pt idx="2">
                  <c:v>80.742600988419994</c:v>
                </c:pt>
                <c:pt idx="3">
                  <c:v>54.850913536391701</c:v>
                </c:pt>
              </c:numCache>
            </c:numRef>
          </c:val>
          <c:extLst>
            <c:ext xmlns:c16="http://schemas.microsoft.com/office/drawing/2014/chart" uri="{C3380CC4-5D6E-409C-BE32-E72D297353CC}">
              <c16:uniqueId val="{00000008-5BA1-44C3-B62D-1243B4054784}"/>
            </c:ext>
          </c:extLst>
        </c:ser>
        <c:ser>
          <c:idx val="9"/>
          <c:order val="9"/>
          <c:tx>
            <c:strRef>
              <c:f>'58'!$B$12</c:f>
              <c:strCache>
                <c:ptCount val="1"/>
                <c:pt idx="0">
                  <c:v>Crude Oil</c:v>
                </c:pt>
              </c:strCache>
            </c:strRef>
          </c:tx>
          <c:spPr>
            <a:solidFill>
              <a:schemeClr val="accent4">
                <a:lumMod val="60000"/>
              </a:schemeClr>
            </a:solidFill>
            <a:ln>
              <a:noFill/>
            </a:ln>
            <a:effectLst/>
          </c:spPr>
          <c:invertIfNegative val="0"/>
          <c:cat>
            <c:numRef>
              <c:f>'58'!$C$2:$F$2</c:f>
              <c:numCache>
                <c:formatCode>General</c:formatCode>
                <c:ptCount val="4"/>
                <c:pt idx="0">
                  <c:v>2030</c:v>
                </c:pt>
                <c:pt idx="1">
                  <c:v>2035</c:v>
                </c:pt>
                <c:pt idx="2">
                  <c:v>2040</c:v>
                </c:pt>
                <c:pt idx="3">
                  <c:v>2050</c:v>
                </c:pt>
              </c:numCache>
            </c:numRef>
          </c:cat>
          <c:val>
            <c:numRef>
              <c:f>'58'!$C$12:$F$12</c:f>
              <c:numCache>
                <c:formatCode>0.00</c:formatCode>
                <c:ptCount val="4"/>
                <c:pt idx="0">
                  <c:v>1.7356812605999999E-3</c:v>
                </c:pt>
                <c:pt idx="1">
                  <c:v>2.4530148723700004E-2</c:v>
                </c:pt>
                <c:pt idx="2">
                  <c:v>0.14486213687400001</c:v>
                </c:pt>
                <c:pt idx="3">
                  <c:v>4.1149629350400008E-2</c:v>
                </c:pt>
              </c:numCache>
            </c:numRef>
          </c:val>
          <c:extLst>
            <c:ext xmlns:c16="http://schemas.microsoft.com/office/drawing/2014/chart" uri="{C3380CC4-5D6E-409C-BE32-E72D297353CC}">
              <c16:uniqueId val="{00000009-5BA1-44C3-B62D-1243B4054784}"/>
            </c:ext>
          </c:extLst>
        </c:ser>
        <c:ser>
          <c:idx val="10"/>
          <c:order val="10"/>
          <c:tx>
            <c:strRef>
              <c:f>'58'!$B$13</c:f>
              <c:strCache>
                <c:ptCount val="1"/>
                <c:pt idx="0">
                  <c:v>Coal</c:v>
                </c:pt>
              </c:strCache>
            </c:strRef>
          </c:tx>
          <c:spPr>
            <a:solidFill>
              <a:schemeClr val="accent5">
                <a:lumMod val="60000"/>
              </a:schemeClr>
            </a:solidFill>
            <a:ln>
              <a:noFill/>
            </a:ln>
            <a:effectLst/>
          </c:spPr>
          <c:invertIfNegative val="0"/>
          <c:cat>
            <c:numRef>
              <c:f>'58'!$C$2:$F$2</c:f>
              <c:numCache>
                <c:formatCode>General</c:formatCode>
                <c:ptCount val="4"/>
                <c:pt idx="0">
                  <c:v>2030</c:v>
                </c:pt>
                <c:pt idx="1">
                  <c:v>2035</c:v>
                </c:pt>
                <c:pt idx="2">
                  <c:v>2040</c:v>
                </c:pt>
                <c:pt idx="3">
                  <c:v>2050</c:v>
                </c:pt>
              </c:numCache>
            </c:numRef>
          </c:cat>
          <c:val>
            <c:numRef>
              <c:f>'58'!$C$13:$F$13</c:f>
              <c:numCache>
                <c:formatCode>0.00</c:formatCode>
                <c:ptCount val="4"/>
                <c:pt idx="0">
                  <c:v>14.115309273716999</c:v>
                </c:pt>
                <c:pt idx="1">
                  <c:v>1.9951848504057001</c:v>
                </c:pt>
                <c:pt idx="2">
                  <c:v>0.319891598414</c:v>
                </c:pt>
                <c:pt idx="3">
                  <c:v>4.7878528913000006E-2</c:v>
                </c:pt>
              </c:numCache>
            </c:numRef>
          </c:val>
          <c:extLst>
            <c:ext xmlns:c16="http://schemas.microsoft.com/office/drawing/2014/chart" uri="{C3380CC4-5D6E-409C-BE32-E72D297353CC}">
              <c16:uniqueId val="{0000000A-5BA1-44C3-B62D-1243B4054784}"/>
            </c:ext>
          </c:extLst>
        </c:ser>
        <c:ser>
          <c:idx val="11"/>
          <c:order val="11"/>
          <c:tx>
            <c:strRef>
              <c:f>'58'!$B$14</c:f>
              <c:strCache>
                <c:ptCount val="1"/>
                <c:pt idx="0">
                  <c:v>Hydrogen</c:v>
                </c:pt>
              </c:strCache>
            </c:strRef>
          </c:tx>
          <c:spPr>
            <a:solidFill>
              <a:schemeClr val="accent6">
                <a:lumMod val="60000"/>
              </a:schemeClr>
            </a:solidFill>
            <a:ln>
              <a:noFill/>
            </a:ln>
            <a:effectLst/>
          </c:spPr>
          <c:invertIfNegative val="0"/>
          <c:cat>
            <c:numRef>
              <c:f>'58'!$C$2:$F$2</c:f>
              <c:numCache>
                <c:formatCode>General</c:formatCode>
                <c:ptCount val="4"/>
                <c:pt idx="0">
                  <c:v>2030</c:v>
                </c:pt>
                <c:pt idx="1">
                  <c:v>2035</c:v>
                </c:pt>
                <c:pt idx="2">
                  <c:v>2040</c:v>
                </c:pt>
                <c:pt idx="3">
                  <c:v>2050</c:v>
                </c:pt>
              </c:numCache>
            </c:numRef>
          </c:cat>
          <c:val>
            <c:numRef>
              <c:f>'58'!$C$14:$F$14</c:f>
              <c:numCache>
                <c:formatCode>0.00</c:formatCode>
                <c:ptCount val="4"/>
                <c:pt idx="0">
                  <c:v>0.55703204741669998</c:v>
                </c:pt>
                <c:pt idx="1">
                  <c:v>16.224365050801598</c:v>
                </c:pt>
                <c:pt idx="2">
                  <c:v>32.448698329582001</c:v>
                </c:pt>
                <c:pt idx="3">
                  <c:v>35.433751611943798</c:v>
                </c:pt>
              </c:numCache>
            </c:numRef>
          </c:val>
          <c:extLst>
            <c:ext xmlns:c16="http://schemas.microsoft.com/office/drawing/2014/chart" uri="{C3380CC4-5D6E-409C-BE32-E72D297353CC}">
              <c16:uniqueId val="{0000000B-5BA1-44C3-B62D-1243B4054784}"/>
            </c:ext>
          </c:extLst>
        </c:ser>
        <c:ser>
          <c:idx val="12"/>
          <c:order val="12"/>
          <c:tx>
            <c:strRef>
              <c:f>'58'!$B$15</c:f>
              <c:strCache>
                <c:ptCount val="1"/>
                <c:pt idx="0">
                  <c:v>Other non RES</c:v>
                </c:pt>
              </c:strCache>
            </c:strRef>
          </c:tx>
          <c:spPr>
            <a:solidFill>
              <a:schemeClr val="accent1">
                <a:lumMod val="80000"/>
                <a:lumOff val="20000"/>
              </a:schemeClr>
            </a:solidFill>
            <a:ln>
              <a:noFill/>
            </a:ln>
            <a:effectLst/>
          </c:spPr>
          <c:invertIfNegative val="0"/>
          <c:cat>
            <c:numRef>
              <c:f>'58'!$C$2:$F$2</c:f>
              <c:numCache>
                <c:formatCode>General</c:formatCode>
                <c:ptCount val="4"/>
                <c:pt idx="0">
                  <c:v>2030</c:v>
                </c:pt>
                <c:pt idx="1">
                  <c:v>2035</c:v>
                </c:pt>
                <c:pt idx="2">
                  <c:v>2040</c:v>
                </c:pt>
                <c:pt idx="3">
                  <c:v>2050</c:v>
                </c:pt>
              </c:numCache>
            </c:numRef>
          </c:cat>
          <c:val>
            <c:numRef>
              <c:f>'58'!$C$15:$F$15</c:f>
              <c:numCache>
                <c:formatCode>0.00</c:formatCode>
                <c:ptCount val="4"/>
                <c:pt idx="0">
                  <c:v>85.590198650501804</c:v>
                </c:pt>
                <c:pt idx="1">
                  <c:v>28.873228340132606</c:v>
                </c:pt>
                <c:pt idx="2">
                  <c:v>22.355303409215999</c:v>
                </c:pt>
                <c:pt idx="3">
                  <c:v>33.250945941700898</c:v>
                </c:pt>
              </c:numCache>
            </c:numRef>
          </c:val>
          <c:extLst>
            <c:ext xmlns:c16="http://schemas.microsoft.com/office/drawing/2014/chart" uri="{C3380CC4-5D6E-409C-BE32-E72D297353CC}">
              <c16:uniqueId val="{0000000C-5BA1-44C3-B62D-1243B4054784}"/>
            </c:ext>
          </c:extLst>
        </c:ser>
        <c:ser>
          <c:idx val="13"/>
          <c:order val="13"/>
          <c:tx>
            <c:strRef>
              <c:f>'58'!$B$16</c:f>
              <c:strCache>
                <c:ptCount val="1"/>
                <c:pt idx="0">
                  <c:v>Adequacy Units</c:v>
                </c:pt>
              </c:strCache>
            </c:strRef>
          </c:tx>
          <c:spPr>
            <a:solidFill>
              <a:schemeClr val="accent2">
                <a:lumMod val="80000"/>
                <a:lumOff val="20000"/>
              </a:schemeClr>
            </a:solidFill>
            <a:ln>
              <a:noFill/>
            </a:ln>
            <a:effectLst/>
          </c:spPr>
          <c:invertIfNegative val="0"/>
          <c:val>
            <c:numRef>
              <c:f>'58'!$C$16:$F$16</c:f>
              <c:numCache>
                <c:formatCode>0.00</c:formatCode>
                <c:ptCount val="4"/>
                <c:pt idx="0">
                  <c:v>1.2531053879800001E-2</c:v>
                </c:pt>
                <c:pt idx="1">
                  <c:v>0.11428876794340004</c:v>
                </c:pt>
                <c:pt idx="2">
                  <c:v>0.63186144378600007</c:v>
                </c:pt>
                <c:pt idx="3">
                  <c:v>0.40092499053810005</c:v>
                </c:pt>
              </c:numCache>
            </c:numRef>
          </c:val>
          <c:extLst>
            <c:ext xmlns:c16="http://schemas.microsoft.com/office/drawing/2014/chart" uri="{C3380CC4-5D6E-409C-BE32-E72D297353CC}">
              <c16:uniqueId val="{0000000D-5BA1-44C3-B62D-1243B4054784}"/>
            </c:ext>
          </c:extLst>
        </c:ser>
        <c:dLbls>
          <c:showLegendKey val="0"/>
          <c:showVal val="0"/>
          <c:showCatName val="0"/>
          <c:showSerName val="0"/>
          <c:showPercent val="0"/>
          <c:showBubbleSize val="0"/>
        </c:dLbls>
        <c:gapWidth val="150"/>
        <c:overlap val="100"/>
        <c:axId val="1684765192"/>
        <c:axId val="1684798472"/>
      </c:barChart>
      <c:catAx>
        <c:axId val="1684765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84798472"/>
        <c:crosses val="autoZero"/>
        <c:auto val="1"/>
        <c:lblAlgn val="ctr"/>
        <c:lblOffset val="100"/>
        <c:noMultiLvlLbl val="0"/>
      </c:catAx>
      <c:valAx>
        <c:axId val="16847984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TWh</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847651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nl-NL" sz="1400" b="0" i="0" u="none" strike="noStrike" kern="1200" spc="0" baseline="0">
                <a:solidFill>
                  <a:sysClr val="windowText" lastClr="000000">
                    <a:lumMod val="65000"/>
                    <a:lumOff val="35000"/>
                  </a:sysClr>
                </a:solidFill>
              </a:rPr>
              <a:t>Market share of space heating technologies in households, EU27, central scenario and economic variants</a:t>
            </a: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barChart>
        <c:barDir val="col"/>
        <c:grouping val="stacked"/>
        <c:varyColors val="0"/>
        <c:ser>
          <c:idx val="0"/>
          <c:order val="0"/>
          <c:tx>
            <c:strRef>
              <c:f>'9'!$B$7</c:f>
              <c:strCache>
                <c:ptCount val="1"/>
                <c:pt idx="0">
                  <c:v>Heat pump</c:v>
                </c:pt>
              </c:strCache>
            </c:strRef>
          </c:tx>
          <c:spPr>
            <a:solidFill>
              <a:schemeClr val="accent1"/>
            </a:solidFill>
            <a:ln>
              <a:noFill/>
            </a:ln>
            <a:effectLst/>
          </c:spPr>
          <c:invertIfNegative val="0"/>
          <c:cat>
            <c:multiLvlStrRef>
              <c:f>'9'!$C$5:$H$6</c:f>
              <c:multiLvlStrCache>
                <c:ptCount val="6"/>
                <c:lvl>
                  <c:pt idx="0">
                    <c:v>LEV</c:v>
                  </c:pt>
                  <c:pt idx="1">
                    <c:v>NT</c:v>
                  </c:pt>
                  <c:pt idx="2">
                    <c:v>HEV</c:v>
                  </c:pt>
                  <c:pt idx="3">
                    <c:v>LEV</c:v>
                  </c:pt>
                  <c:pt idx="4">
                    <c:v>NT</c:v>
                  </c:pt>
                  <c:pt idx="5">
                    <c:v>HEV</c:v>
                  </c:pt>
                </c:lvl>
                <c:lvl>
                  <c:pt idx="0">
                    <c:v>2035</c:v>
                  </c:pt>
                  <c:pt idx="3">
                    <c:v>2040</c:v>
                  </c:pt>
                </c:lvl>
              </c:multiLvlStrCache>
            </c:multiLvlStrRef>
          </c:cat>
          <c:val>
            <c:numRef>
              <c:f>'9'!$C$7:$H$7</c:f>
              <c:numCache>
                <c:formatCode>0%</c:formatCode>
                <c:ptCount val="6"/>
                <c:pt idx="0">
                  <c:v>0.26</c:v>
                </c:pt>
                <c:pt idx="1">
                  <c:v>0.28999999999999998</c:v>
                </c:pt>
                <c:pt idx="2">
                  <c:v>0.32</c:v>
                </c:pt>
                <c:pt idx="3">
                  <c:v>0.34</c:v>
                </c:pt>
                <c:pt idx="4">
                  <c:v>0.37</c:v>
                </c:pt>
                <c:pt idx="5">
                  <c:v>0.41</c:v>
                </c:pt>
              </c:numCache>
            </c:numRef>
          </c:val>
          <c:extLst>
            <c:ext xmlns:c16="http://schemas.microsoft.com/office/drawing/2014/chart" uri="{C3380CC4-5D6E-409C-BE32-E72D297353CC}">
              <c16:uniqueId val="{00000000-099D-4468-AA5C-F6F725DC2615}"/>
            </c:ext>
          </c:extLst>
        </c:ser>
        <c:ser>
          <c:idx val="1"/>
          <c:order val="1"/>
          <c:tx>
            <c:strRef>
              <c:f>'9'!$B$8</c:f>
              <c:strCache>
                <c:ptCount val="1"/>
                <c:pt idx="0">
                  <c:v>Hybrid heat pump</c:v>
                </c:pt>
              </c:strCache>
            </c:strRef>
          </c:tx>
          <c:spPr>
            <a:solidFill>
              <a:schemeClr val="accent2"/>
            </a:solidFill>
            <a:ln>
              <a:noFill/>
            </a:ln>
            <a:effectLst/>
          </c:spPr>
          <c:invertIfNegative val="0"/>
          <c:cat>
            <c:multiLvlStrRef>
              <c:f>'9'!$C$5:$H$6</c:f>
              <c:multiLvlStrCache>
                <c:ptCount val="6"/>
                <c:lvl>
                  <c:pt idx="0">
                    <c:v>LEV</c:v>
                  </c:pt>
                  <c:pt idx="1">
                    <c:v>NT</c:v>
                  </c:pt>
                  <c:pt idx="2">
                    <c:v>HEV</c:v>
                  </c:pt>
                  <c:pt idx="3">
                    <c:v>LEV</c:v>
                  </c:pt>
                  <c:pt idx="4">
                    <c:v>NT</c:v>
                  </c:pt>
                  <c:pt idx="5">
                    <c:v>HEV</c:v>
                  </c:pt>
                </c:lvl>
                <c:lvl>
                  <c:pt idx="0">
                    <c:v>2035</c:v>
                  </c:pt>
                  <c:pt idx="3">
                    <c:v>2040</c:v>
                  </c:pt>
                </c:lvl>
              </c:multiLvlStrCache>
            </c:multiLvlStrRef>
          </c:cat>
          <c:val>
            <c:numRef>
              <c:f>'9'!$C$8:$H$8</c:f>
              <c:numCache>
                <c:formatCode>0%</c:formatCode>
                <c:ptCount val="6"/>
                <c:pt idx="0">
                  <c:v>0.04</c:v>
                </c:pt>
                <c:pt idx="1">
                  <c:v>0.04</c:v>
                </c:pt>
                <c:pt idx="2">
                  <c:v>0.04</c:v>
                </c:pt>
                <c:pt idx="3">
                  <c:v>7.0000000000000007E-2</c:v>
                </c:pt>
                <c:pt idx="4">
                  <c:v>0.08</c:v>
                </c:pt>
                <c:pt idx="5">
                  <c:v>0.09</c:v>
                </c:pt>
              </c:numCache>
            </c:numRef>
          </c:val>
          <c:extLst>
            <c:ext xmlns:c16="http://schemas.microsoft.com/office/drawing/2014/chart" uri="{C3380CC4-5D6E-409C-BE32-E72D297353CC}">
              <c16:uniqueId val="{00000001-099D-4468-AA5C-F6F725DC2615}"/>
            </c:ext>
          </c:extLst>
        </c:ser>
        <c:ser>
          <c:idx val="2"/>
          <c:order val="2"/>
          <c:tx>
            <c:strRef>
              <c:f>'9'!$B$9</c:f>
              <c:strCache>
                <c:ptCount val="1"/>
                <c:pt idx="0">
                  <c:v>Gas boiler</c:v>
                </c:pt>
              </c:strCache>
            </c:strRef>
          </c:tx>
          <c:spPr>
            <a:solidFill>
              <a:schemeClr val="accent3"/>
            </a:solidFill>
            <a:ln>
              <a:noFill/>
            </a:ln>
            <a:effectLst/>
          </c:spPr>
          <c:invertIfNegative val="0"/>
          <c:cat>
            <c:multiLvlStrRef>
              <c:f>'9'!$C$5:$H$6</c:f>
              <c:multiLvlStrCache>
                <c:ptCount val="6"/>
                <c:lvl>
                  <c:pt idx="0">
                    <c:v>LEV</c:v>
                  </c:pt>
                  <c:pt idx="1">
                    <c:v>NT</c:v>
                  </c:pt>
                  <c:pt idx="2">
                    <c:v>HEV</c:v>
                  </c:pt>
                  <c:pt idx="3">
                    <c:v>LEV</c:v>
                  </c:pt>
                  <c:pt idx="4">
                    <c:v>NT</c:v>
                  </c:pt>
                  <c:pt idx="5">
                    <c:v>HEV</c:v>
                  </c:pt>
                </c:lvl>
                <c:lvl>
                  <c:pt idx="0">
                    <c:v>2035</c:v>
                  </c:pt>
                  <c:pt idx="3">
                    <c:v>2040</c:v>
                  </c:pt>
                </c:lvl>
              </c:multiLvlStrCache>
            </c:multiLvlStrRef>
          </c:cat>
          <c:val>
            <c:numRef>
              <c:f>'9'!$C$9:$H$9</c:f>
              <c:numCache>
                <c:formatCode>0%</c:formatCode>
                <c:ptCount val="6"/>
                <c:pt idx="0">
                  <c:v>0.3</c:v>
                </c:pt>
                <c:pt idx="1">
                  <c:v>0.27</c:v>
                </c:pt>
                <c:pt idx="2">
                  <c:v>0.25</c:v>
                </c:pt>
                <c:pt idx="3">
                  <c:v>0.2</c:v>
                </c:pt>
                <c:pt idx="4">
                  <c:v>0.16</c:v>
                </c:pt>
                <c:pt idx="5">
                  <c:v>0.13</c:v>
                </c:pt>
              </c:numCache>
            </c:numRef>
          </c:val>
          <c:extLst>
            <c:ext xmlns:c16="http://schemas.microsoft.com/office/drawing/2014/chart" uri="{C3380CC4-5D6E-409C-BE32-E72D297353CC}">
              <c16:uniqueId val="{00000002-099D-4468-AA5C-F6F725DC2615}"/>
            </c:ext>
          </c:extLst>
        </c:ser>
        <c:ser>
          <c:idx val="3"/>
          <c:order val="3"/>
          <c:tx>
            <c:strRef>
              <c:f>'9'!$B$10</c:f>
              <c:strCache>
                <c:ptCount val="1"/>
                <c:pt idx="0">
                  <c:v>Hydrogen boiler</c:v>
                </c:pt>
              </c:strCache>
            </c:strRef>
          </c:tx>
          <c:spPr>
            <a:solidFill>
              <a:schemeClr val="accent4"/>
            </a:solidFill>
            <a:ln>
              <a:noFill/>
            </a:ln>
            <a:effectLst/>
          </c:spPr>
          <c:invertIfNegative val="0"/>
          <c:cat>
            <c:multiLvlStrRef>
              <c:f>'9'!$C$5:$H$6</c:f>
              <c:multiLvlStrCache>
                <c:ptCount val="6"/>
                <c:lvl>
                  <c:pt idx="0">
                    <c:v>LEV</c:v>
                  </c:pt>
                  <c:pt idx="1">
                    <c:v>NT</c:v>
                  </c:pt>
                  <c:pt idx="2">
                    <c:v>HEV</c:v>
                  </c:pt>
                  <c:pt idx="3">
                    <c:v>LEV</c:v>
                  </c:pt>
                  <c:pt idx="4">
                    <c:v>NT</c:v>
                  </c:pt>
                  <c:pt idx="5">
                    <c:v>HEV</c:v>
                  </c:pt>
                </c:lvl>
                <c:lvl>
                  <c:pt idx="0">
                    <c:v>2035</c:v>
                  </c:pt>
                  <c:pt idx="3">
                    <c:v>2040</c:v>
                  </c:pt>
                </c:lvl>
              </c:multiLvlStrCache>
            </c:multiLvlStrRef>
          </c:cat>
          <c:val>
            <c:numRef>
              <c:f>'9'!$C$10:$H$10</c:f>
              <c:numCache>
                <c:formatCode>0%</c:formatCode>
                <c:ptCount val="6"/>
                <c:pt idx="0">
                  <c:v>0.01</c:v>
                </c:pt>
                <c:pt idx="1">
                  <c:v>0.01</c:v>
                </c:pt>
                <c:pt idx="2">
                  <c:v>0.01</c:v>
                </c:pt>
                <c:pt idx="3">
                  <c:v>0.02</c:v>
                </c:pt>
                <c:pt idx="4">
                  <c:v>0.02</c:v>
                </c:pt>
                <c:pt idx="5">
                  <c:v>0.02</c:v>
                </c:pt>
              </c:numCache>
            </c:numRef>
          </c:val>
          <c:extLst>
            <c:ext xmlns:c16="http://schemas.microsoft.com/office/drawing/2014/chart" uri="{C3380CC4-5D6E-409C-BE32-E72D297353CC}">
              <c16:uniqueId val="{00000003-099D-4468-AA5C-F6F725DC2615}"/>
            </c:ext>
          </c:extLst>
        </c:ser>
        <c:ser>
          <c:idx val="4"/>
          <c:order val="4"/>
          <c:tx>
            <c:strRef>
              <c:f>'9'!$B$11</c:f>
              <c:strCache>
                <c:ptCount val="1"/>
                <c:pt idx="0">
                  <c:v>District heating</c:v>
                </c:pt>
              </c:strCache>
            </c:strRef>
          </c:tx>
          <c:spPr>
            <a:solidFill>
              <a:schemeClr val="accent5"/>
            </a:solidFill>
            <a:ln>
              <a:noFill/>
            </a:ln>
            <a:effectLst/>
          </c:spPr>
          <c:invertIfNegative val="0"/>
          <c:cat>
            <c:multiLvlStrRef>
              <c:f>'9'!$C$5:$H$6</c:f>
              <c:multiLvlStrCache>
                <c:ptCount val="6"/>
                <c:lvl>
                  <c:pt idx="0">
                    <c:v>LEV</c:v>
                  </c:pt>
                  <c:pt idx="1">
                    <c:v>NT</c:v>
                  </c:pt>
                  <c:pt idx="2">
                    <c:v>HEV</c:v>
                  </c:pt>
                  <c:pt idx="3">
                    <c:v>LEV</c:v>
                  </c:pt>
                  <c:pt idx="4">
                    <c:v>NT</c:v>
                  </c:pt>
                  <c:pt idx="5">
                    <c:v>HEV</c:v>
                  </c:pt>
                </c:lvl>
                <c:lvl>
                  <c:pt idx="0">
                    <c:v>2035</c:v>
                  </c:pt>
                  <c:pt idx="3">
                    <c:v>2040</c:v>
                  </c:pt>
                </c:lvl>
              </c:multiLvlStrCache>
            </c:multiLvlStrRef>
          </c:cat>
          <c:val>
            <c:numRef>
              <c:f>'9'!$C$11:$H$11</c:f>
              <c:numCache>
                <c:formatCode>0%</c:formatCode>
                <c:ptCount val="6"/>
                <c:pt idx="0">
                  <c:v>0.13</c:v>
                </c:pt>
                <c:pt idx="1">
                  <c:v>0.13</c:v>
                </c:pt>
                <c:pt idx="2">
                  <c:v>0.13</c:v>
                </c:pt>
                <c:pt idx="3">
                  <c:v>0.13</c:v>
                </c:pt>
                <c:pt idx="4">
                  <c:v>0.13</c:v>
                </c:pt>
                <c:pt idx="5">
                  <c:v>0.13</c:v>
                </c:pt>
              </c:numCache>
            </c:numRef>
          </c:val>
          <c:extLst>
            <c:ext xmlns:c16="http://schemas.microsoft.com/office/drawing/2014/chart" uri="{C3380CC4-5D6E-409C-BE32-E72D297353CC}">
              <c16:uniqueId val="{00000004-099D-4468-AA5C-F6F725DC2615}"/>
            </c:ext>
          </c:extLst>
        </c:ser>
        <c:ser>
          <c:idx val="5"/>
          <c:order val="5"/>
          <c:tx>
            <c:strRef>
              <c:f>'9'!$B$12</c:f>
              <c:strCache>
                <c:ptCount val="1"/>
                <c:pt idx="0">
                  <c:v>Other</c:v>
                </c:pt>
              </c:strCache>
            </c:strRef>
          </c:tx>
          <c:spPr>
            <a:solidFill>
              <a:schemeClr val="accent6"/>
            </a:solidFill>
            <a:ln>
              <a:noFill/>
            </a:ln>
            <a:effectLst/>
          </c:spPr>
          <c:invertIfNegative val="0"/>
          <c:cat>
            <c:multiLvlStrRef>
              <c:f>'9'!$C$5:$H$6</c:f>
              <c:multiLvlStrCache>
                <c:ptCount val="6"/>
                <c:lvl>
                  <c:pt idx="0">
                    <c:v>LEV</c:v>
                  </c:pt>
                  <c:pt idx="1">
                    <c:v>NT</c:v>
                  </c:pt>
                  <c:pt idx="2">
                    <c:v>HEV</c:v>
                  </c:pt>
                  <c:pt idx="3">
                    <c:v>LEV</c:v>
                  </c:pt>
                  <c:pt idx="4">
                    <c:v>NT</c:v>
                  </c:pt>
                  <c:pt idx="5">
                    <c:v>HEV</c:v>
                  </c:pt>
                </c:lvl>
                <c:lvl>
                  <c:pt idx="0">
                    <c:v>2035</c:v>
                  </c:pt>
                  <c:pt idx="3">
                    <c:v>2040</c:v>
                  </c:pt>
                </c:lvl>
              </c:multiLvlStrCache>
            </c:multiLvlStrRef>
          </c:cat>
          <c:val>
            <c:numRef>
              <c:f>'9'!$C$12:$H$12</c:f>
              <c:numCache>
                <c:formatCode>0%</c:formatCode>
                <c:ptCount val="6"/>
                <c:pt idx="0">
                  <c:v>0.26</c:v>
                </c:pt>
                <c:pt idx="1">
                  <c:v>0.26</c:v>
                </c:pt>
                <c:pt idx="2">
                  <c:v>0.26</c:v>
                </c:pt>
                <c:pt idx="3">
                  <c:v>0.25</c:v>
                </c:pt>
                <c:pt idx="4">
                  <c:v>0.24</c:v>
                </c:pt>
                <c:pt idx="5">
                  <c:v>0.24</c:v>
                </c:pt>
              </c:numCache>
            </c:numRef>
          </c:val>
          <c:extLst>
            <c:ext xmlns:c16="http://schemas.microsoft.com/office/drawing/2014/chart" uri="{C3380CC4-5D6E-409C-BE32-E72D297353CC}">
              <c16:uniqueId val="{00000005-099D-4468-AA5C-F6F725DC2615}"/>
            </c:ext>
          </c:extLst>
        </c:ser>
        <c:dLbls>
          <c:showLegendKey val="0"/>
          <c:showVal val="0"/>
          <c:showCatName val="0"/>
          <c:showSerName val="0"/>
          <c:showPercent val="0"/>
          <c:showBubbleSize val="0"/>
        </c:dLbls>
        <c:gapWidth val="150"/>
        <c:overlap val="100"/>
        <c:axId val="544051503"/>
        <c:axId val="544047663"/>
      </c:barChart>
      <c:catAx>
        <c:axId val="5440515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4047663"/>
        <c:crosses val="autoZero"/>
        <c:auto val="1"/>
        <c:lblAlgn val="ctr"/>
        <c:lblOffset val="100"/>
        <c:noMultiLvlLbl val="0"/>
      </c:catAx>
      <c:valAx>
        <c:axId val="544047663"/>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405150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Evolution of methane and hydrogen fired power generation &amp; capacity, EU27</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'59'!$C$3:$D$3</c:f>
              <c:strCache>
                <c:ptCount val="2"/>
                <c:pt idx="0">
                  <c:v>Natural Gas</c:v>
                </c:pt>
                <c:pt idx="1">
                  <c:v>Installed Capacity (GW)</c:v>
                </c:pt>
              </c:strCache>
            </c:strRef>
          </c:tx>
          <c:spPr>
            <a:solidFill>
              <a:schemeClr val="accent1"/>
            </a:solidFill>
            <a:ln>
              <a:noFill/>
            </a:ln>
            <a:effectLst/>
          </c:spPr>
          <c:invertIfNegative val="0"/>
          <c:cat>
            <c:numRef>
              <c:f>'59'!$E$2:$H$2</c:f>
              <c:numCache>
                <c:formatCode>General</c:formatCode>
                <c:ptCount val="4"/>
                <c:pt idx="0">
                  <c:v>2030</c:v>
                </c:pt>
                <c:pt idx="1">
                  <c:v>2035</c:v>
                </c:pt>
                <c:pt idx="2">
                  <c:v>2040</c:v>
                </c:pt>
                <c:pt idx="3">
                  <c:v>2050</c:v>
                </c:pt>
              </c:numCache>
            </c:numRef>
          </c:cat>
          <c:val>
            <c:numRef>
              <c:f>'59'!$E$3:$H$3</c:f>
              <c:numCache>
                <c:formatCode>0.00</c:formatCode>
                <c:ptCount val="4"/>
                <c:pt idx="0">
                  <c:v>189.10315499999999</c:v>
                </c:pt>
                <c:pt idx="1">
                  <c:v>176.560958</c:v>
                </c:pt>
                <c:pt idx="2">
                  <c:v>125.40016300000001</c:v>
                </c:pt>
                <c:pt idx="3">
                  <c:v>89.387013999999994</c:v>
                </c:pt>
              </c:numCache>
            </c:numRef>
          </c:val>
          <c:extLst>
            <c:ext xmlns:c16="http://schemas.microsoft.com/office/drawing/2014/chart" uri="{C3380CC4-5D6E-409C-BE32-E72D297353CC}">
              <c16:uniqueId val="{00000000-FCE4-469B-9FA6-ABE7CB3986FA}"/>
            </c:ext>
          </c:extLst>
        </c:ser>
        <c:ser>
          <c:idx val="1"/>
          <c:order val="1"/>
          <c:tx>
            <c:strRef>
              <c:f>'59'!$C$4:$D$4</c:f>
              <c:strCache>
                <c:ptCount val="2"/>
                <c:pt idx="0">
                  <c:v>Natural Gas</c:v>
                </c:pt>
                <c:pt idx="1">
                  <c:v>Generation (TWh)</c:v>
                </c:pt>
              </c:strCache>
            </c:strRef>
          </c:tx>
          <c:spPr>
            <a:solidFill>
              <a:schemeClr val="accent1">
                <a:lumMod val="20000"/>
                <a:lumOff val="80000"/>
              </a:schemeClr>
            </a:solidFill>
            <a:ln>
              <a:noFill/>
            </a:ln>
            <a:effectLst/>
          </c:spPr>
          <c:invertIfNegative val="0"/>
          <c:cat>
            <c:numRef>
              <c:f>'59'!$E$2:$H$2</c:f>
              <c:numCache>
                <c:formatCode>General</c:formatCode>
                <c:ptCount val="4"/>
                <c:pt idx="0">
                  <c:v>2030</c:v>
                </c:pt>
                <c:pt idx="1">
                  <c:v>2035</c:v>
                </c:pt>
                <c:pt idx="2">
                  <c:v>2040</c:v>
                </c:pt>
                <c:pt idx="3">
                  <c:v>2050</c:v>
                </c:pt>
              </c:numCache>
            </c:numRef>
          </c:cat>
          <c:val>
            <c:numRef>
              <c:f>'59'!$E$4:$H$4</c:f>
              <c:numCache>
                <c:formatCode>0.00</c:formatCode>
                <c:ptCount val="4"/>
                <c:pt idx="0">
                  <c:v>253.49262529242918</c:v>
                </c:pt>
                <c:pt idx="1">
                  <c:v>129.69255426153342</c:v>
                </c:pt>
                <c:pt idx="2">
                  <c:v>80.819413508442011</c:v>
                </c:pt>
                <c:pt idx="3">
                  <c:v>54.354012207658997</c:v>
                </c:pt>
              </c:numCache>
            </c:numRef>
          </c:val>
          <c:extLst>
            <c:ext xmlns:c16="http://schemas.microsoft.com/office/drawing/2014/chart" uri="{C3380CC4-5D6E-409C-BE32-E72D297353CC}">
              <c16:uniqueId val="{00000001-FCE4-469B-9FA6-ABE7CB3986FA}"/>
            </c:ext>
          </c:extLst>
        </c:ser>
        <c:ser>
          <c:idx val="3"/>
          <c:order val="2"/>
          <c:tx>
            <c:strRef>
              <c:f>'59'!$C$5:$D$5</c:f>
              <c:strCache>
                <c:ptCount val="2"/>
                <c:pt idx="0">
                  <c:v>Hydrogen</c:v>
                </c:pt>
                <c:pt idx="1">
                  <c:v>Installed Capacity (GW)</c:v>
                </c:pt>
              </c:strCache>
            </c:strRef>
          </c:tx>
          <c:spPr>
            <a:solidFill>
              <a:schemeClr val="accent2">
                <a:lumMod val="75000"/>
              </a:schemeClr>
            </a:solidFill>
            <a:ln>
              <a:noFill/>
            </a:ln>
            <a:effectLst/>
          </c:spPr>
          <c:invertIfNegative val="0"/>
          <c:cat>
            <c:numRef>
              <c:f>'59'!$E$2:$H$2</c:f>
              <c:numCache>
                <c:formatCode>General</c:formatCode>
                <c:ptCount val="4"/>
                <c:pt idx="0">
                  <c:v>2030</c:v>
                </c:pt>
                <c:pt idx="1">
                  <c:v>2035</c:v>
                </c:pt>
                <c:pt idx="2">
                  <c:v>2040</c:v>
                </c:pt>
                <c:pt idx="3">
                  <c:v>2050</c:v>
                </c:pt>
              </c:numCache>
            </c:numRef>
          </c:cat>
          <c:val>
            <c:numRef>
              <c:f>'59'!$E$5:$H$5</c:f>
              <c:numCache>
                <c:formatCode>0.00</c:formatCode>
                <c:ptCount val="4"/>
                <c:pt idx="0">
                  <c:v>1.9888750000000002</c:v>
                </c:pt>
                <c:pt idx="1">
                  <c:v>20.423595999999996</c:v>
                </c:pt>
                <c:pt idx="2">
                  <c:v>70.433474000000004</c:v>
                </c:pt>
                <c:pt idx="3">
                  <c:v>82.514584999999983</c:v>
                </c:pt>
              </c:numCache>
            </c:numRef>
          </c:val>
          <c:extLst>
            <c:ext xmlns:c16="http://schemas.microsoft.com/office/drawing/2014/chart" uri="{C3380CC4-5D6E-409C-BE32-E72D297353CC}">
              <c16:uniqueId val="{00000002-FCE4-469B-9FA6-ABE7CB3986FA}"/>
            </c:ext>
          </c:extLst>
        </c:ser>
        <c:ser>
          <c:idx val="2"/>
          <c:order val="3"/>
          <c:tx>
            <c:strRef>
              <c:f>'59'!$C$6:$D$6</c:f>
              <c:strCache>
                <c:ptCount val="2"/>
                <c:pt idx="0">
                  <c:v>Hydrogen</c:v>
                </c:pt>
                <c:pt idx="1">
                  <c:v>Generation (TWh)</c:v>
                </c:pt>
              </c:strCache>
            </c:strRef>
          </c:tx>
          <c:spPr>
            <a:solidFill>
              <a:schemeClr val="accent2">
                <a:lumMod val="40000"/>
                <a:lumOff val="60000"/>
              </a:schemeClr>
            </a:solidFill>
            <a:ln>
              <a:noFill/>
            </a:ln>
            <a:effectLst/>
          </c:spPr>
          <c:invertIfNegative val="0"/>
          <c:cat>
            <c:numRef>
              <c:f>'59'!$E$2:$H$2</c:f>
              <c:numCache>
                <c:formatCode>General</c:formatCode>
                <c:ptCount val="4"/>
                <c:pt idx="0">
                  <c:v>2030</c:v>
                </c:pt>
                <c:pt idx="1">
                  <c:v>2035</c:v>
                </c:pt>
                <c:pt idx="2">
                  <c:v>2040</c:v>
                </c:pt>
                <c:pt idx="3">
                  <c:v>2050</c:v>
                </c:pt>
              </c:numCache>
            </c:numRef>
          </c:cat>
          <c:val>
            <c:numRef>
              <c:f>'59'!$E$6:$H$6</c:f>
              <c:numCache>
                <c:formatCode>0.00</c:formatCode>
                <c:ptCount val="4"/>
                <c:pt idx="0">
                  <c:v>0.55718948166759996</c:v>
                </c:pt>
                <c:pt idx="1">
                  <c:v>16.220884363278302</c:v>
                </c:pt>
                <c:pt idx="2">
                  <c:v>32.361662007576001</c:v>
                </c:pt>
                <c:pt idx="3">
                  <c:v>35.300415983252201</c:v>
                </c:pt>
              </c:numCache>
            </c:numRef>
          </c:val>
          <c:extLst>
            <c:ext xmlns:c16="http://schemas.microsoft.com/office/drawing/2014/chart" uri="{C3380CC4-5D6E-409C-BE32-E72D297353CC}">
              <c16:uniqueId val="{00000003-FCE4-469B-9FA6-ABE7CB3986FA}"/>
            </c:ext>
          </c:extLst>
        </c:ser>
        <c:dLbls>
          <c:showLegendKey val="0"/>
          <c:showVal val="0"/>
          <c:showCatName val="0"/>
          <c:showSerName val="0"/>
          <c:showPercent val="0"/>
          <c:showBubbleSize val="0"/>
        </c:dLbls>
        <c:gapWidth val="219"/>
        <c:axId val="256663728"/>
        <c:axId val="256664208"/>
      </c:barChart>
      <c:catAx>
        <c:axId val="256663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56664208"/>
        <c:crosses val="autoZero"/>
        <c:auto val="1"/>
        <c:lblAlgn val="ctr"/>
        <c:lblOffset val="100"/>
        <c:noMultiLvlLbl val="0"/>
      </c:catAx>
      <c:valAx>
        <c:axId val="2566642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566637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400" b="0" i="0" u="none" strike="noStrike" baseline="0">
                <a:effectLst/>
              </a:rPr>
              <a:t>Evolution of methane and hydrogen fired power generation running hours, EU27</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'60'!$B$3</c:f>
              <c:strCache>
                <c:ptCount val="1"/>
                <c:pt idx="0">
                  <c:v>Natural Gas</c:v>
                </c:pt>
              </c:strCache>
            </c:strRef>
          </c:tx>
          <c:spPr>
            <a:solidFill>
              <a:schemeClr val="accent1"/>
            </a:solidFill>
            <a:ln>
              <a:noFill/>
            </a:ln>
            <a:effectLst/>
          </c:spPr>
          <c:invertIfNegative val="0"/>
          <c:cat>
            <c:numRef>
              <c:f>'60'!$C$2:$F$2</c:f>
              <c:numCache>
                <c:formatCode>General</c:formatCode>
                <c:ptCount val="4"/>
                <c:pt idx="0">
                  <c:v>2030</c:v>
                </c:pt>
                <c:pt idx="1">
                  <c:v>2035</c:v>
                </c:pt>
                <c:pt idx="2">
                  <c:v>2040</c:v>
                </c:pt>
                <c:pt idx="3">
                  <c:v>2050</c:v>
                </c:pt>
              </c:numCache>
            </c:numRef>
          </c:cat>
          <c:val>
            <c:numRef>
              <c:f>'60'!$C$3:$F$3</c:f>
              <c:numCache>
                <c:formatCode>0.00</c:formatCode>
                <c:ptCount val="4"/>
                <c:pt idx="0">
                  <c:v>1340.4991857086102</c:v>
                </c:pt>
                <c:pt idx="1">
                  <c:v>734.54831538427288</c:v>
                </c:pt>
                <c:pt idx="2">
                  <c:v>644.49209295239916</c:v>
                </c:pt>
                <c:pt idx="3">
                  <c:v>608.07504105304383</c:v>
                </c:pt>
              </c:numCache>
            </c:numRef>
          </c:val>
          <c:extLst>
            <c:ext xmlns:c16="http://schemas.microsoft.com/office/drawing/2014/chart" uri="{C3380CC4-5D6E-409C-BE32-E72D297353CC}">
              <c16:uniqueId val="{00000000-3592-46C1-948D-8FE6768A9CE5}"/>
            </c:ext>
          </c:extLst>
        </c:ser>
        <c:ser>
          <c:idx val="1"/>
          <c:order val="1"/>
          <c:tx>
            <c:strRef>
              <c:f>'60'!$B$4</c:f>
              <c:strCache>
                <c:ptCount val="1"/>
                <c:pt idx="0">
                  <c:v>Hydrogen</c:v>
                </c:pt>
              </c:strCache>
            </c:strRef>
          </c:tx>
          <c:spPr>
            <a:solidFill>
              <a:schemeClr val="accent2"/>
            </a:solidFill>
            <a:ln>
              <a:noFill/>
            </a:ln>
            <a:effectLst/>
          </c:spPr>
          <c:invertIfNegative val="0"/>
          <c:cat>
            <c:numRef>
              <c:f>'60'!$C$2:$F$2</c:f>
              <c:numCache>
                <c:formatCode>General</c:formatCode>
                <c:ptCount val="4"/>
                <c:pt idx="0">
                  <c:v>2030</c:v>
                </c:pt>
                <c:pt idx="1">
                  <c:v>2035</c:v>
                </c:pt>
                <c:pt idx="2">
                  <c:v>2040</c:v>
                </c:pt>
                <c:pt idx="3">
                  <c:v>2050</c:v>
                </c:pt>
              </c:numCache>
            </c:numRef>
          </c:cat>
          <c:val>
            <c:numRef>
              <c:f>'60'!$C$4:$F$4</c:f>
              <c:numCache>
                <c:formatCode>0.00</c:formatCode>
                <c:ptCount val="4"/>
                <c:pt idx="0">
                  <c:v>280.15309241033248</c:v>
                </c:pt>
                <c:pt idx="1">
                  <c:v>794.22273938822036</c:v>
                </c:pt>
                <c:pt idx="2">
                  <c:v>459.46423156091947</c:v>
                </c:pt>
                <c:pt idx="3">
                  <c:v>427.80819879603348</c:v>
                </c:pt>
              </c:numCache>
            </c:numRef>
          </c:val>
          <c:extLst>
            <c:ext xmlns:c16="http://schemas.microsoft.com/office/drawing/2014/chart" uri="{C3380CC4-5D6E-409C-BE32-E72D297353CC}">
              <c16:uniqueId val="{00000001-3592-46C1-948D-8FE6768A9CE5}"/>
            </c:ext>
          </c:extLst>
        </c:ser>
        <c:dLbls>
          <c:showLegendKey val="0"/>
          <c:showVal val="0"/>
          <c:showCatName val="0"/>
          <c:showSerName val="0"/>
          <c:showPercent val="0"/>
          <c:showBubbleSize val="0"/>
        </c:dLbls>
        <c:gapWidth val="219"/>
        <c:axId val="982556352"/>
        <c:axId val="135844080"/>
      </c:barChart>
      <c:catAx>
        <c:axId val="982556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5844080"/>
        <c:crosses val="autoZero"/>
        <c:auto val="1"/>
        <c:lblAlgn val="ctr"/>
        <c:lblOffset val="100"/>
        <c:noMultiLvlLbl val="0"/>
      </c:catAx>
      <c:valAx>
        <c:axId val="1358440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Number of running hours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825563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Main flexibility sources of the electricity system, EU27 (TWh)</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'61'!$B$3</c:f>
              <c:strCache>
                <c:ptCount val="1"/>
                <c:pt idx="0">
                  <c:v>Hydro Pump storage</c:v>
                </c:pt>
              </c:strCache>
            </c:strRef>
          </c:tx>
          <c:spPr>
            <a:solidFill>
              <a:schemeClr val="accent1"/>
            </a:solidFill>
            <a:ln>
              <a:noFill/>
            </a:ln>
            <a:effectLst/>
          </c:spPr>
          <c:invertIfNegative val="0"/>
          <c:cat>
            <c:numRef>
              <c:f>'61'!$C$2:$F$2</c:f>
              <c:numCache>
                <c:formatCode>General</c:formatCode>
                <c:ptCount val="4"/>
                <c:pt idx="0">
                  <c:v>2030</c:v>
                </c:pt>
                <c:pt idx="1">
                  <c:v>2035</c:v>
                </c:pt>
                <c:pt idx="2">
                  <c:v>2040</c:v>
                </c:pt>
                <c:pt idx="3">
                  <c:v>2050</c:v>
                </c:pt>
              </c:numCache>
            </c:numRef>
          </c:cat>
          <c:val>
            <c:numRef>
              <c:f>'61'!$C$3:$F$3</c:f>
              <c:numCache>
                <c:formatCode>General</c:formatCode>
                <c:ptCount val="4"/>
                <c:pt idx="0">
                  <c:v>96.428726990346604</c:v>
                </c:pt>
                <c:pt idx="1">
                  <c:v>127.00574357738451</c:v>
                </c:pt>
                <c:pt idx="2">
                  <c:v>147.44427794166799</c:v>
                </c:pt>
                <c:pt idx="3">
                  <c:v>160.0154413588692</c:v>
                </c:pt>
              </c:numCache>
            </c:numRef>
          </c:val>
          <c:extLst>
            <c:ext xmlns:c16="http://schemas.microsoft.com/office/drawing/2014/chart" uri="{C3380CC4-5D6E-409C-BE32-E72D297353CC}">
              <c16:uniqueId val="{00000000-A409-4462-8790-A7B8DCDAF18D}"/>
            </c:ext>
          </c:extLst>
        </c:ser>
        <c:ser>
          <c:idx val="1"/>
          <c:order val="1"/>
          <c:tx>
            <c:strRef>
              <c:f>'61'!$B$4</c:f>
              <c:strCache>
                <c:ptCount val="1"/>
                <c:pt idx="0">
                  <c:v>Methane</c:v>
                </c:pt>
              </c:strCache>
            </c:strRef>
          </c:tx>
          <c:spPr>
            <a:solidFill>
              <a:schemeClr val="accent2"/>
            </a:solidFill>
            <a:ln>
              <a:noFill/>
            </a:ln>
            <a:effectLst/>
          </c:spPr>
          <c:invertIfNegative val="0"/>
          <c:cat>
            <c:numRef>
              <c:f>'61'!$C$2:$F$2</c:f>
              <c:numCache>
                <c:formatCode>General</c:formatCode>
                <c:ptCount val="4"/>
                <c:pt idx="0">
                  <c:v>2030</c:v>
                </c:pt>
                <c:pt idx="1">
                  <c:v>2035</c:v>
                </c:pt>
                <c:pt idx="2">
                  <c:v>2040</c:v>
                </c:pt>
                <c:pt idx="3">
                  <c:v>2050</c:v>
                </c:pt>
              </c:numCache>
            </c:numRef>
          </c:cat>
          <c:val>
            <c:numRef>
              <c:f>'61'!$C$4:$F$4</c:f>
              <c:numCache>
                <c:formatCode>General</c:formatCode>
                <c:ptCount val="4"/>
                <c:pt idx="0">
                  <c:v>253.36225484871412</c:v>
                </c:pt>
                <c:pt idx="1">
                  <c:v>129.7622721890865</c:v>
                </c:pt>
                <c:pt idx="2">
                  <c:v>80.742600988419994</c:v>
                </c:pt>
                <c:pt idx="3">
                  <c:v>54.850913536391701</c:v>
                </c:pt>
              </c:numCache>
            </c:numRef>
          </c:val>
          <c:extLst>
            <c:ext xmlns:c16="http://schemas.microsoft.com/office/drawing/2014/chart" uri="{C3380CC4-5D6E-409C-BE32-E72D297353CC}">
              <c16:uniqueId val="{00000001-A409-4462-8790-A7B8DCDAF18D}"/>
            </c:ext>
          </c:extLst>
        </c:ser>
        <c:ser>
          <c:idx val="2"/>
          <c:order val="2"/>
          <c:tx>
            <c:strRef>
              <c:f>'61'!$B$5</c:f>
              <c:strCache>
                <c:ptCount val="1"/>
                <c:pt idx="0">
                  <c:v>Hydrogen</c:v>
                </c:pt>
              </c:strCache>
            </c:strRef>
          </c:tx>
          <c:spPr>
            <a:solidFill>
              <a:schemeClr val="accent3"/>
            </a:solidFill>
            <a:ln>
              <a:noFill/>
            </a:ln>
            <a:effectLst/>
          </c:spPr>
          <c:invertIfNegative val="0"/>
          <c:cat>
            <c:numRef>
              <c:f>'61'!$C$2:$F$2</c:f>
              <c:numCache>
                <c:formatCode>General</c:formatCode>
                <c:ptCount val="4"/>
                <c:pt idx="0">
                  <c:v>2030</c:v>
                </c:pt>
                <c:pt idx="1">
                  <c:v>2035</c:v>
                </c:pt>
                <c:pt idx="2">
                  <c:v>2040</c:v>
                </c:pt>
                <c:pt idx="3">
                  <c:v>2050</c:v>
                </c:pt>
              </c:numCache>
            </c:numRef>
          </c:cat>
          <c:val>
            <c:numRef>
              <c:f>'61'!$C$5:$F$5</c:f>
              <c:numCache>
                <c:formatCode>General</c:formatCode>
                <c:ptCount val="4"/>
                <c:pt idx="0">
                  <c:v>0.55703204741669998</c:v>
                </c:pt>
                <c:pt idx="1">
                  <c:v>16.224365050801598</c:v>
                </c:pt>
                <c:pt idx="2">
                  <c:v>32.450324329582003</c:v>
                </c:pt>
                <c:pt idx="3">
                  <c:v>35.434894276711205</c:v>
                </c:pt>
              </c:numCache>
            </c:numRef>
          </c:val>
          <c:extLst>
            <c:ext xmlns:c16="http://schemas.microsoft.com/office/drawing/2014/chart" uri="{C3380CC4-5D6E-409C-BE32-E72D297353CC}">
              <c16:uniqueId val="{00000002-A409-4462-8790-A7B8DCDAF18D}"/>
            </c:ext>
          </c:extLst>
        </c:ser>
        <c:ser>
          <c:idx val="3"/>
          <c:order val="3"/>
          <c:tx>
            <c:strRef>
              <c:f>'61'!$B$6</c:f>
              <c:strCache>
                <c:ptCount val="1"/>
                <c:pt idx="0">
                  <c:v>Peaking Units</c:v>
                </c:pt>
              </c:strCache>
            </c:strRef>
          </c:tx>
          <c:spPr>
            <a:solidFill>
              <a:schemeClr val="accent4"/>
            </a:solidFill>
            <a:ln>
              <a:noFill/>
            </a:ln>
            <a:effectLst/>
          </c:spPr>
          <c:invertIfNegative val="0"/>
          <c:cat>
            <c:numRef>
              <c:f>'61'!$C$2:$F$2</c:f>
              <c:numCache>
                <c:formatCode>General</c:formatCode>
                <c:ptCount val="4"/>
                <c:pt idx="0">
                  <c:v>2030</c:v>
                </c:pt>
                <c:pt idx="1">
                  <c:v>2035</c:v>
                </c:pt>
                <c:pt idx="2">
                  <c:v>2040</c:v>
                </c:pt>
                <c:pt idx="3">
                  <c:v>2050</c:v>
                </c:pt>
              </c:numCache>
            </c:numRef>
          </c:cat>
          <c:val>
            <c:numRef>
              <c:f>'61'!$C$6:$F$6</c:f>
              <c:numCache>
                <c:formatCode>General</c:formatCode>
                <c:ptCount val="4"/>
                <c:pt idx="0">
                  <c:v>14.129576008857399</c:v>
                </c:pt>
                <c:pt idx="1">
                  <c:v>2.1340037670728003</c:v>
                </c:pt>
                <c:pt idx="2">
                  <c:v>1.096615179074</c:v>
                </c:pt>
                <c:pt idx="3">
                  <c:v>0.48995314880150004</c:v>
                </c:pt>
              </c:numCache>
            </c:numRef>
          </c:val>
          <c:extLst>
            <c:ext xmlns:c16="http://schemas.microsoft.com/office/drawing/2014/chart" uri="{C3380CC4-5D6E-409C-BE32-E72D297353CC}">
              <c16:uniqueId val="{00000003-A409-4462-8790-A7B8DCDAF18D}"/>
            </c:ext>
          </c:extLst>
        </c:ser>
        <c:ser>
          <c:idx val="4"/>
          <c:order val="4"/>
          <c:tx>
            <c:strRef>
              <c:f>'61'!$B$7</c:f>
              <c:strCache>
                <c:ptCount val="1"/>
                <c:pt idx="0">
                  <c:v>Battery</c:v>
                </c:pt>
              </c:strCache>
            </c:strRef>
          </c:tx>
          <c:spPr>
            <a:solidFill>
              <a:schemeClr val="accent5"/>
            </a:solidFill>
            <a:ln>
              <a:noFill/>
            </a:ln>
            <a:effectLst/>
          </c:spPr>
          <c:invertIfNegative val="0"/>
          <c:cat>
            <c:numRef>
              <c:f>'61'!$C$2:$F$2</c:f>
              <c:numCache>
                <c:formatCode>General</c:formatCode>
                <c:ptCount val="4"/>
                <c:pt idx="0">
                  <c:v>2030</c:v>
                </c:pt>
                <c:pt idx="1">
                  <c:v>2035</c:v>
                </c:pt>
                <c:pt idx="2">
                  <c:v>2040</c:v>
                </c:pt>
                <c:pt idx="3">
                  <c:v>2050</c:v>
                </c:pt>
              </c:numCache>
            </c:numRef>
          </c:cat>
          <c:val>
            <c:numRef>
              <c:f>'61'!$C$7:$F$7</c:f>
              <c:numCache>
                <c:formatCode>General</c:formatCode>
                <c:ptCount val="4"/>
                <c:pt idx="0">
                  <c:v>75.631696699886987</c:v>
                </c:pt>
                <c:pt idx="1">
                  <c:v>138.72426462951017</c:v>
                </c:pt>
                <c:pt idx="2">
                  <c:v>193.276791292952</c:v>
                </c:pt>
                <c:pt idx="3">
                  <c:v>282.09233412028254</c:v>
                </c:pt>
              </c:numCache>
            </c:numRef>
          </c:val>
          <c:extLst>
            <c:ext xmlns:c16="http://schemas.microsoft.com/office/drawing/2014/chart" uri="{C3380CC4-5D6E-409C-BE32-E72D297353CC}">
              <c16:uniqueId val="{00000004-A409-4462-8790-A7B8DCDAF18D}"/>
            </c:ext>
          </c:extLst>
        </c:ser>
        <c:ser>
          <c:idx val="5"/>
          <c:order val="5"/>
          <c:tx>
            <c:strRef>
              <c:f>'61'!$B$8</c:f>
              <c:strCache>
                <c:ptCount val="1"/>
                <c:pt idx="0">
                  <c:v>V2G (E-Market)</c:v>
                </c:pt>
              </c:strCache>
            </c:strRef>
          </c:tx>
          <c:spPr>
            <a:solidFill>
              <a:schemeClr val="accent6"/>
            </a:solidFill>
            <a:ln>
              <a:noFill/>
            </a:ln>
            <a:effectLst/>
          </c:spPr>
          <c:invertIfNegative val="0"/>
          <c:cat>
            <c:numRef>
              <c:f>'61'!$C$2:$F$2</c:f>
              <c:numCache>
                <c:formatCode>General</c:formatCode>
                <c:ptCount val="4"/>
                <c:pt idx="0">
                  <c:v>2030</c:v>
                </c:pt>
                <c:pt idx="1">
                  <c:v>2035</c:v>
                </c:pt>
                <c:pt idx="2">
                  <c:v>2040</c:v>
                </c:pt>
                <c:pt idx="3">
                  <c:v>2050</c:v>
                </c:pt>
              </c:numCache>
            </c:numRef>
          </c:cat>
          <c:val>
            <c:numRef>
              <c:f>'61'!$C$8:$F$8</c:f>
              <c:numCache>
                <c:formatCode>General</c:formatCode>
                <c:ptCount val="4"/>
                <c:pt idx="0">
                  <c:v>0</c:v>
                </c:pt>
                <c:pt idx="1">
                  <c:v>0.27897677191488263</c:v>
                </c:pt>
                <c:pt idx="2">
                  <c:v>1.081147409753318</c:v>
                </c:pt>
                <c:pt idx="3">
                  <c:v>2.800461262397977</c:v>
                </c:pt>
              </c:numCache>
            </c:numRef>
          </c:val>
          <c:extLst>
            <c:ext xmlns:c16="http://schemas.microsoft.com/office/drawing/2014/chart" uri="{C3380CC4-5D6E-409C-BE32-E72D297353CC}">
              <c16:uniqueId val="{00000005-A409-4462-8790-A7B8DCDAF18D}"/>
            </c:ext>
          </c:extLst>
        </c:ser>
        <c:ser>
          <c:idx val="6"/>
          <c:order val="6"/>
          <c:tx>
            <c:strRef>
              <c:f>'61'!$B$9</c:f>
              <c:strCache>
                <c:ptCount val="1"/>
                <c:pt idx="0">
                  <c:v>V2G (Prosumer)</c:v>
                </c:pt>
              </c:strCache>
            </c:strRef>
          </c:tx>
          <c:spPr>
            <a:solidFill>
              <a:schemeClr val="accent1">
                <a:lumMod val="60000"/>
              </a:schemeClr>
            </a:solidFill>
            <a:ln>
              <a:noFill/>
            </a:ln>
            <a:effectLst/>
          </c:spPr>
          <c:invertIfNegative val="0"/>
          <c:cat>
            <c:numRef>
              <c:f>'61'!$C$2:$F$2</c:f>
              <c:numCache>
                <c:formatCode>General</c:formatCode>
                <c:ptCount val="4"/>
                <c:pt idx="0">
                  <c:v>2030</c:v>
                </c:pt>
                <c:pt idx="1">
                  <c:v>2035</c:v>
                </c:pt>
                <c:pt idx="2">
                  <c:v>2040</c:v>
                </c:pt>
                <c:pt idx="3">
                  <c:v>2050</c:v>
                </c:pt>
              </c:numCache>
            </c:numRef>
          </c:cat>
          <c:val>
            <c:numRef>
              <c:f>'61'!$C$9:$F$9</c:f>
              <c:numCache>
                <c:formatCode>General</c:formatCode>
                <c:ptCount val="4"/>
                <c:pt idx="0">
                  <c:v>5.7863826404787142</c:v>
                </c:pt>
                <c:pt idx="1">
                  <c:v>12.791920572344681</c:v>
                </c:pt>
                <c:pt idx="2">
                  <c:v>21.967631672421142</c:v>
                </c:pt>
                <c:pt idx="3">
                  <c:v>34.22236579341417</c:v>
                </c:pt>
              </c:numCache>
            </c:numRef>
          </c:val>
          <c:extLst>
            <c:ext xmlns:c16="http://schemas.microsoft.com/office/drawing/2014/chart" uri="{C3380CC4-5D6E-409C-BE32-E72D297353CC}">
              <c16:uniqueId val="{00000006-A409-4462-8790-A7B8DCDAF18D}"/>
            </c:ext>
          </c:extLst>
        </c:ser>
        <c:ser>
          <c:idx val="7"/>
          <c:order val="7"/>
          <c:tx>
            <c:strRef>
              <c:f>'61'!$B$10</c:f>
              <c:strCache>
                <c:ptCount val="1"/>
                <c:pt idx="0">
                  <c:v>Demand shedding</c:v>
                </c:pt>
              </c:strCache>
            </c:strRef>
          </c:tx>
          <c:spPr>
            <a:solidFill>
              <a:schemeClr val="accent2">
                <a:lumMod val="60000"/>
              </a:schemeClr>
            </a:solidFill>
            <a:ln>
              <a:noFill/>
            </a:ln>
            <a:effectLst/>
          </c:spPr>
          <c:invertIfNegative val="0"/>
          <c:cat>
            <c:numRef>
              <c:f>'61'!$C$2:$F$2</c:f>
              <c:numCache>
                <c:formatCode>General</c:formatCode>
                <c:ptCount val="4"/>
                <c:pt idx="0">
                  <c:v>2030</c:v>
                </c:pt>
                <c:pt idx="1">
                  <c:v>2035</c:v>
                </c:pt>
                <c:pt idx="2">
                  <c:v>2040</c:v>
                </c:pt>
                <c:pt idx="3">
                  <c:v>2050</c:v>
                </c:pt>
              </c:numCache>
            </c:numRef>
          </c:cat>
          <c:val>
            <c:numRef>
              <c:f>'61'!$C$10:$F$10</c:f>
              <c:numCache>
                <c:formatCode>General</c:formatCode>
                <c:ptCount val="4"/>
                <c:pt idx="0">
                  <c:v>0.71559409506870009</c:v>
                </c:pt>
                <c:pt idx="1">
                  <c:v>2.5696418254714</c:v>
                </c:pt>
                <c:pt idx="2">
                  <c:v>7.9714995372420017</c:v>
                </c:pt>
                <c:pt idx="3">
                  <c:v>7.3349903728519994</c:v>
                </c:pt>
              </c:numCache>
            </c:numRef>
          </c:val>
          <c:extLst>
            <c:ext xmlns:c16="http://schemas.microsoft.com/office/drawing/2014/chart" uri="{C3380CC4-5D6E-409C-BE32-E72D297353CC}">
              <c16:uniqueId val="{00000007-A409-4462-8790-A7B8DCDAF18D}"/>
            </c:ext>
          </c:extLst>
        </c:ser>
        <c:dLbls>
          <c:showLegendKey val="0"/>
          <c:showVal val="0"/>
          <c:showCatName val="0"/>
          <c:showSerName val="0"/>
          <c:showPercent val="0"/>
          <c:showBubbleSize val="0"/>
        </c:dLbls>
        <c:gapWidth val="219"/>
        <c:overlap val="100"/>
        <c:axId val="1984094111"/>
        <c:axId val="1984101311"/>
      </c:barChart>
      <c:catAx>
        <c:axId val="19840941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84101311"/>
        <c:crosses val="autoZero"/>
        <c:auto val="1"/>
        <c:lblAlgn val="ctr"/>
        <c:lblOffset val="100"/>
        <c:noMultiLvlLbl val="0"/>
      </c:catAx>
      <c:valAx>
        <c:axId val="198410131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TWh</a:t>
                </a:r>
              </a:p>
            </c:rich>
          </c:tx>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84094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t-IT"/>
              <a:t>Peak demand week:</a:t>
            </a:r>
            <a:r>
              <a:rPr lang="it-IT" baseline="0"/>
              <a:t> 16-29 January</a:t>
            </a:r>
            <a:endParaRPr lang="it-IT"/>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stacked"/>
        <c:varyColors val="0"/>
        <c:ser>
          <c:idx val="0"/>
          <c:order val="0"/>
          <c:tx>
            <c:strRef>
              <c:f>'62'!$C$2</c:f>
              <c:strCache>
                <c:ptCount val="1"/>
                <c:pt idx="0">
                  <c:v>Coal &amp; Lignite &amp; Oil</c:v>
                </c:pt>
              </c:strCache>
            </c:strRef>
          </c:tx>
          <c:spPr>
            <a:solidFill>
              <a:schemeClr val="accent1"/>
            </a:solidFill>
            <a:ln>
              <a:noFill/>
            </a:ln>
            <a:effectLst/>
          </c:spPr>
          <c:val>
            <c:numRef>
              <c:f>'62'!$C$3:$C$338</c:f>
              <c:numCache>
                <c:formatCode>General</c:formatCode>
                <c:ptCount val="336"/>
                <c:pt idx="0">
                  <c:v>0.14000000000000001</c:v>
                </c:pt>
                <c:pt idx="1">
                  <c:v>0.14000000000000001</c:v>
                </c:pt>
                <c:pt idx="2">
                  <c:v>0.14000000000000001</c:v>
                </c:pt>
                <c:pt idx="3">
                  <c:v>0.14000000000000001</c:v>
                </c:pt>
                <c:pt idx="4">
                  <c:v>0.12</c:v>
                </c:pt>
                <c:pt idx="5">
                  <c:v>0.80680399999999997</c:v>
                </c:pt>
                <c:pt idx="6">
                  <c:v>0.80680399999999997</c:v>
                </c:pt>
                <c:pt idx="7">
                  <c:v>0.80680399999999997</c:v>
                </c:pt>
                <c:pt idx="8">
                  <c:v>0.80680399999999997</c:v>
                </c:pt>
                <c:pt idx="9">
                  <c:v>0.80680399999999997</c:v>
                </c:pt>
                <c:pt idx="10">
                  <c:v>0.23069999999999999</c:v>
                </c:pt>
                <c:pt idx="11">
                  <c:v>0.2107</c:v>
                </c:pt>
                <c:pt idx="12">
                  <c:v>0.2107</c:v>
                </c:pt>
                <c:pt idx="13">
                  <c:v>0.2107</c:v>
                </c:pt>
                <c:pt idx="14">
                  <c:v>0.78680399999999995</c:v>
                </c:pt>
                <c:pt idx="15">
                  <c:v>0.78680399999999995</c:v>
                </c:pt>
                <c:pt idx="16">
                  <c:v>0.78680399999999995</c:v>
                </c:pt>
                <c:pt idx="17">
                  <c:v>0.78680399999999995</c:v>
                </c:pt>
                <c:pt idx="18">
                  <c:v>0.78680399999999995</c:v>
                </c:pt>
                <c:pt idx="19">
                  <c:v>0.78680399999999995</c:v>
                </c:pt>
                <c:pt idx="20">
                  <c:v>0.78680399999999995</c:v>
                </c:pt>
                <c:pt idx="21">
                  <c:v>0.78680399999999995</c:v>
                </c:pt>
                <c:pt idx="22">
                  <c:v>0.78680399999999995</c:v>
                </c:pt>
                <c:pt idx="23">
                  <c:v>0.34409221889999997</c:v>
                </c:pt>
                <c:pt idx="24">
                  <c:v>0.2107</c:v>
                </c:pt>
                <c:pt idx="25">
                  <c:v>0.2107</c:v>
                </c:pt>
                <c:pt idx="26">
                  <c:v>0.2107</c:v>
                </c:pt>
                <c:pt idx="27">
                  <c:v>0.2107</c:v>
                </c:pt>
                <c:pt idx="28">
                  <c:v>0.23069999999999999</c:v>
                </c:pt>
                <c:pt idx="29">
                  <c:v>0.23069999999999999</c:v>
                </c:pt>
                <c:pt idx="30">
                  <c:v>0.12</c:v>
                </c:pt>
                <c:pt idx="31">
                  <c:v>0.12</c:v>
                </c:pt>
                <c:pt idx="32">
                  <c:v>0.12</c:v>
                </c:pt>
                <c:pt idx="33">
                  <c:v>0.12</c:v>
                </c:pt>
                <c:pt idx="34">
                  <c:v>0.1005469475</c:v>
                </c:pt>
                <c:pt idx="35">
                  <c:v>0</c:v>
                </c:pt>
                <c:pt idx="36">
                  <c:v>0</c:v>
                </c:pt>
                <c:pt idx="37">
                  <c:v>0</c:v>
                </c:pt>
                <c:pt idx="38">
                  <c:v>0</c:v>
                </c:pt>
                <c:pt idx="39">
                  <c:v>0</c:v>
                </c:pt>
                <c:pt idx="40">
                  <c:v>0.26551848790000004</c:v>
                </c:pt>
                <c:pt idx="41">
                  <c:v>0.26551848790000004</c:v>
                </c:pt>
                <c:pt idx="42">
                  <c:v>0.26551848790000004</c:v>
                </c:pt>
                <c:pt idx="43">
                  <c:v>0.25069999999999998</c:v>
                </c:pt>
                <c:pt idx="44">
                  <c:v>0.25069999999999998</c:v>
                </c:pt>
                <c:pt idx="45">
                  <c:v>0.25069999999999998</c:v>
                </c:pt>
                <c:pt idx="46">
                  <c:v>0.25069999999999998</c:v>
                </c:pt>
                <c:pt idx="47">
                  <c:v>0.25069999999999998</c:v>
                </c:pt>
                <c:pt idx="48">
                  <c:v>0.25069999999999998</c:v>
                </c:pt>
                <c:pt idx="49">
                  <c:v>0.25069999999999998</c:v>
                </c:pt>
                <c:pt idx="50">
                  <c:v>0.25069999999999998</c:v>
                </c:pt>
                <c:pt idx="51">
                  <c:v>0.25069999999999998</c:v>
                </c:pt>
                <c:pt idx="52">
                  <c:v>0.25069999999999998</c:v>
                </c:pt>
                <c:pt idx="53">
                  <c:v>0.25069999999999998</c:v>
                </c:pt>
                <c:pt idx="54">
                  <c:v>0.25819999999999999</c:v>
                </c:pt>
                <c:pt idx="55">
                  <c:v>0.25819999999999999</c:v>
                </c:pt>
                <c:pt idx="56">
                  <c:v>0.25819999999999999</c:v>
                </c:pt>
                <c:pt idx="57">
                  <c:v>0.23069999999999999</c:v>
                </c:pt>
                <c:pt idx="58">
                  <c:v>0.23069999999999999</c:v>
                </c:pt>
                <c:pt idx="59">
                  <c:v>0.23069999999999999</c:v>
                </c:pt>
                <c:pt idx="60">
                  <c:v>0.23069999999999999</c:v>
                </c:pt>
                <c:pt idx="61">
                  <c:v>0.23069999999999999</c:v>
                </c:pt>
                <c:pt idx="62">
                  <c:v>0.23069999999999999</c:v>
                </c:pt>
                <c:pt idx="63">
                  <c:v>0.23069999999999999</c:v>
                </c:pt>
                <c:pt idx="64">
                  <c:v>0.74584799999999996</c:v>
                </c:pt>
                <c:pt idx="65">
                  <c:v>0.74584799999999996</c:v>
                </c:pt>
                <c:pt idx="66">
                  <c:v>0.74584799999999996</c:v>
                </c:pt>
                <c:pt idx="67">
                  <c:v>0.74584799999999996</c:v>
                </c:pt>
                <c:pt idx="68">
                  <c:v>0.74584799999999996</c:v>
                </c:pt>
                <c:pt idx="69">
                  <c:v>0.74584799999999996</c:v>
                </c:pt>
                <c:pt idx="70">
                  <c:v>0.25819999999999999</c:v>
                </c:pt>
                <c:pt idx="71">
                  <c:v>0.23069999999999999</c:v>
                </c:pt>
                <c:pt idx="72">
                  <c:v>0.23069999999999999</c:v>
                </c:pt>
                <c:pt idx="73">
                  <c:v>0.23069999999999999</c:v>
                </c:pt>
                <c:pt idx="74">
                  <c:v>0.23069999999999999</c:v>
                </c:pt>
                <c:pt idx="75">
                  <c:v>0.23069999999999999</c:v>
                </c:pt>
                <c:pt idx="76">
                  <c:v>0.23069999999999999</c:v>
                </c:pt>
                <c:pt idx="77">
                  <c:v>0.23069999999999999</c:v>
                </c:pt>
                <c:pt idx="78">
                  <c:v>0.76584799999999997</c:v>
                </c:pt>
                <c:pt idx="79">
                  <c:v>0.76584799999999997</c:v>
                </c:pt>
                <c:pt idx="80">
                  <c:v>0.76584799999999997</c:v>
                </c:pt>
                <c:pt idx="81">
                  <c:v>0.76584799999999997</c:v>
                </c:pt>
                <c:pt idx="82">
                  <c:v>0.14000000000000001</c:v>
                </c:pt>
                <c:pt idx="83">
                  <c:v>0.14000000000000001</c:v>
                </c:pt>
                <c:pt idx="84">
                  <c:v>0.14000000000000001</c:v>
                </c:pt>
                <c:pt idx="85">
                  <c:v>0.14000000000000001</c:v>
                </c:pt>
                <c:pt idx="86">
                  <c:v>0.14000000000000001</c:v>
                </c:pt>
                <c:pt idx="87">
                  <c:v>0.76584799999999997</c:v>
                </c:pt>
                <c:pt idx="88">
                  <c:v>0.76584799999999997</c:v>
                </c:pt>
                <c:pt idx="89">
                  <c:v>0.76584799999999997</c:v>
                </c:pt>
                <c:pt idx="90">
                  <c:v>0.76584799999999997</c:v>
                </c:pt>
                <c:pt idx="91">
                  <c:v>0.76584799999999997</c:v>
                </c:pt>
                <c:pt idx="92">
                  <c:v>0.76584799999999997</c:v>
                </c:pt>
                <c:pt idx="93">
                  <c:v>0.65514800000000006</c:v>
                </c:pt>
                <c:pt idx="94">
                  <c:v>0.71610400000000007</c:v>
                </c:pt>
                <c:pt idx="95">
                  <c:v>0.71610400000000007</c:v>
                </c:pt>
                <c:pt idx="96">
                  <c:v>0.71610400000000007</c:v>
                </c:pt>
                <c:pt idx="97">
                  <c:v>0.71610400000000007</c:v>
                </c:pt>
                <c:pt idx="98">
                  <c:v>0.71610400000000007</c:v>
                </c:pt>
                <c:pt idx="99">
                  <c:v>0.71610400000000007</c:v>
                </c:pt>
                <c:pt idx="100">
                  <c:v>0.71610400000000007</c:v>
                </c:pt>
                <c:pt idx="101">
                  <c:v>0.6690624905</c:v>
                </c:pt>
                <c:pt idx="102">
                  <c:v>0.65514800000000006</c:v>
                </c:pt>
                <c:pt idx="103">
                  <c:v>0.65514800000000006</c:v>
                </c:pt>
                <c:pt idx="104">
                  <c:v>0.59419200000000005</c:v>
                </c:pt>
                <c:pt idx="105">
                  <c:v>0.43380907680000003</c:v>
                </c:pt>
                <c:pt idx="106">
                  <c:v>0.1998701011</c:v>
                </c:pt>
                <c:pt idx="107">
                  <c:v>0.14000000000000001</c:v>
                </c:pt>
                <c:pt idx="108">
                  <c:v>0.14000000000000001</c:v>
                </c:pt>
                <c:pt idx="109">
                  <c:v>0.14000000000000001</c:v>
                </c:pt>
                <c:pt idx="110">
                  <c:v>0.14000000000000001</c:v>
                </c:pt>
                <c:pt idx="111">
                  <c:v>0.14000000000000001</c:v>
                </c:pt>
                <c:pt idx="112">
                  <c:v>0.1607956233</c:v>
                </c:pt>
                <c:pt idx="113">
                  <c:v>0.1607956233</c:v>
                </c:pt>
                <c:pt idx="114">
                  <c:v>0.1607956233</c:v>
                </c:pt>
                <c:pt idx="115">
                  <c:v>0.14756128860000001</c:v>
                </c:pt>
                <c:pt idx="116">
                  <c:v>0.14756128860000001</c:v>
                </c:pt>
                <c:pt idx="117">
                  <c:v>0.68275199999999991</c:v>
                </c:pt>
                <c:pt idx="118">
                  <c:v>0.68275199999999991</c:v>
                </c:pt>
                <c:pt idx="119">
                  <c:v>0.68275199999999991</c:v>
                </c:pt>
                <c:pt idx="120">
                  <c:v>0.68275199999999991</c:v>
                </c:pt>
                <c:pt idx="121">
                  <c:v>0.68275199999999991</c:v>
                </c:pt>
                <c:pt idx="122">
                  <c:v>0.68275199999999991</c:v>
                </c:pt>
                <c:pt idx="123">
                  <c:v>0.68275199999999991</c:v>
                </c:pt>
                <c:pt idx="124">
                  <c:v>0.68275199999999991</c:v>
                </c:pt>
                <c:pt idx="125">
                  <c:v>0.68275199999999991</c:v>
                </c:pt>
                <c:pt idx="126">
                  <c:v>0.72156799999999999</c:v>
                </c:pt>
                <c:pt idx="127">
                  <c:v>0.69942800000000005</c:v>
                </c:pt>
                <c:pt idx="128">
                  <c:v>0.76038400000000006</c:v>
                </c:pt>
                <c:pt idx="129">
                  <c:v>0.74038400000000004</c:v>
                </c:pt>
                <c:pt idx="130">
                  <c:v>0.74038400000000004</c:v>
                </c:pt>
                <c:pt idx="131">
                  <c:v>0.74038400000000004</c:v>
                </c:pt>
                <c:pt idx="132">
                  <c:v>0.74038400000000004</c:v>
                </c:pt>
                <c:pt idx="133">
                  <c:v>0.74038400000000004</c:v>
                </c:pt>
                <c:pt idx="134">
                  <c:v>0.71824399999999999</c:v>
                </c:pt>
                <c:pt idx="135">
                  <c:v>0.71824399999999999</c:v>
                </c:pt>
                <c:pt idx="136">
                  <c:v>0.74038400000000004</c:v>
                </c:pt>
                <c:pt idx="137">
                  <c:v>0.74038400000000004</c:v>
                </c:pt>
                <c:pt idx="138">
                  <c:v>0.74038400000000004</c:v>
                </c:pt>
                <c:pt idx="139">
                  <c:v>0.74038400000000004</c:v>
                </c:pt>
                <c:pt idx="140">
                  <c:v>0.74038400000000004</c:v>
                </c:pt>
                <c:pt idx="141">
                  <c:v>0.72038400000000002</c:v>
                </c:pt>
                <c:pt idx="142">
                  <c:v>0.72038400000000002</c:v>
                </c:pt>
                <c:pt idx="143">
                  <c:v>0.72038400000000002</c:v>
                </c:pt>
                <c:pt idx="144">
                  <c:v>0.72038400000000002</c:v>
                </c:pt>
                <c:pt idx="145">
                  <c:v>0.32156298639999997</c:v>
                </c:pt>
                <c:pt idx="146">
                  <c:v>0.14427999999999999</c:v>
                </c:pt>
                <c:pt idx="147">
                  <c:v>0.14427999999999999</c:v>
                </c:pt>
                <c:pt idx="148">
                  <c:v>0.14427999999999999</c:v>
                </c:pt>
                <c:pt idx="149">
                  <c:v>0.1</c:v>
                </c:pt>
                <c:pt idx="150">
                  <c:v>0.1</c:v>
                </c:pt>
                <c:pt idx="151">
                  <c:v>0.1</c:v>
                </c:pt>
                <c:pt idx="152">
                  <c:v>0.1</c:v>
                </c:pt>
                <c:pt idx="153">
                  <c:v>0.12</c:v>
                </c:pt>
                <c:pt idx="154">
                  <c:v>0.12</c:v>
                </c:pt>
                <c:pt idx="155">
                  <c:v>0.12</c:v>
                </c:pt>
                <c:pt idx="156">
                  <c:v>0.12</c:v>
                </c:pt>
                <c:pt idx="157">
                  <c:v>0.12</c:v>
                </c:pt>
                <c:pt idx="158">
                  <c:v>0.12</c:v>
                </c:pt>
                <c:pt idx="159">
                  <c:v>0.71834799999999999</c:v>
                </c:pt>
                <c:pt idx="160">
                  <c:v>0.71834799999999999</c:v>
                </c:pt>
                <c:pt idx="161">
                  <c:v>0.71834799999999999</c:v>
                </c:pt>
                <c:pt idx="162">
                  <c:v>0.71834799999999999</c:v>
                </c:pt>
                <c:pt idx="163">
                  <c:v>0.71834799999999999</c:v>
                </c:pt>
                <c:pt idx="164">
                  <c:v>0.71834799999999999</c:v>
                </c:pt>
                <c:pt idx="165">
                  <c:v>0.738348</c:v>
                </c:pt>
                <c:pt idx="166">
                  <c:v>0.738348</c:v>
                </c:pt>
                <c:pt idx="167">
                  <c:v>0.738348</c:v>
                </c:pt>
                <c:pt idx="168">
                  <c:v>0.738348</c:v>
                </c:pt>
                <c:pt idx="169">
                  <c:v>0.738348</c:v>
                </c:pt>
                <c:pt idx="170">
                  <c:v>0.71834799999999999</c:v>
                </c:pt>
                <c:pt idx="171">
                  <c:v>0.71834799999999999</c:v>
                </c:pt>
                <c:pt idx="172">
                  <c:v>0.71834799999999999</c:v>
                </c:pt>
                <c:pt idx="173">
                  <c:v>0.71834799999999999</c:v>
                </c:pt>
                <c:pt idx="174">
                  <c:v>0.71834799999999999</c:v>
                </c:pt>
                <c:pt idx="175">
                  <c:v>0.71834799999999999</c:v>
                </c:pt>
                <c:pt idx="176">
                  <c:v>0.71834799999999999</c:v>
                </c:pt>
                <c:pt idx="177">
                  <c:v>0.779304</c:v>
                </c:pt>
                <c:pt idx="178">
                  <c:v>0.779304</c:v>
                </c:pt>
                <c:pt idx="179">
                  <c:v>0.80680399999999997</c:v>
                </c:pt>
                <c:pt idx="180">
                  <c:v>0.80680399999999997</c:v>
                </c:pt>
                <c:pt idx="181">
                  <c:v>0.80680399999999997</c:v>
                </c:pt>
                <c:pt idx="182">
                  <c:v>1.8490589869999998</c:v>
                </c:pt>
                <c:pt idx="183">
                  <c:v>4.0044850360000002</c:v>
                </c:pt>
                <c:pt idx="184">
                  <c:v>4.8954072919999998</c:v>
                </c:pt>
                <c:pt idx="185">
                  <c:v>4.8954072919999998</c:v>
                </c:pt>
                <c:pt idx="186">
                  <c:v>4.8954072919999998</c:v>
                </c:pt>
                <c:pt idx="187">
                  <c:v>4.8353039999999998</c:v>
                </c:pt>
                <c:pt idx="188">
                  <c:v>4.8353039999999998</c:v>
                </c:pt>
                <c:pt idx="189">
                  <c:v>4.8353039999999998</c:v>
                </c:pt>
                <c:pt idx="190">
                  <c:v>4.8353039999999998</c:v>
                </c:pt>
                <c:pt idx="191">
                  <c:v>4.8353039999999998</c:v>
                </c:pt>
                <c:pt idx="192">
                  <c:v>4.8353039999999998</c:v>
                </c:pt>
                <c:pt idx="193">
                  <c:v>4.8353039999999998</c:v>
                </c:pt>
                <c:pt idx="194">
                  <c:v>4.8553040000000003</c:v>
                </c:pt>
                <c:pt idx="195">
                  <c:v>4.8553040000000003</c:v>
                </c:pt>
                <c:pt idx="196">
                  <c:v>4.833164</c:v>
                </c:pt>
                <c:pt idx="197">
                  <c:v>4.833164</c:v>
                </c:pt>
                <c:pt idx="198">
                  <c:v>4.833164</c:v>
                </c:pt>
                <c:pt idx="199">
                  <c:v>4.833164</c:v>
                </c:pt>
                <c:pt idx="200">
                  <c:v>4.833164</c:v>
                </c:pt>
                <c:pt idx="201">
                  <c:v>5.5536639999999995</c:v>
                </c:pt>
                <c:pt idx="202">
                  <c:v>5.5536639999999995</c:v>
                </c:pt>
                <c:pt idx="203">
                  <c:v>5.5536639999999995</c:v>
                </c:pt>
                <c:pt idx="204">
                  <c:v>5.5536639999999995</c:v>
                </c:pt>
                <c:pt idx="205">
                  <c:v>5.5536639999999995</c:v>
                </c:pt>
                <c:pt idx="206">
                  <c:v>5.8502939999999999</c:v>
                </c:pt>
                <c:pt idx="207">
                  <c:v>5.8502939999999999</c:v>
                </c:pt>
                <c:pt idx="208">
                  <c:v>5.8502939999999999</c:v>
                </c:pt>
                <c:pt idx="209">
                  <c:v>5.8502939999999999</c:v>
                </c:pt>
                <c:pt idx="210">
                  <c:v>5.8502939999999999</c:v>
                </c:pt>
                <c:pt idx="211">
                  <c:v>5.8502939999999999</c:v>
                </c:pt>
                <c:pt idx="212">
                  <c:v>5.8502939999999999</c:v>
                </c:pt>
                <c:pt idx="213">
                  <c:v>5.8502939999999999</c:v>
                </c:pt>
                <c:pt idx="214">
                  <c:v>5.8502939999999999</c:v>
                </c:pt>
                <c:pt idx="215">
                  <c:v>5.8502939999999999</c:v>
                </c:pt>
                <c:pt idx="216">
                  <c:v>5.8302940000000003</c:v>
                </c:pt>
                <c:pt idx="217">
                  <c:v>5.8302940000000003</c:v>
                </c:pt>
                <c:pt idx="218">
                  <c:v>5.9635720000000001</c:v>
                </c:pt>
                <c:pt idx="219">
                  <c:v>5.9635720000000001</c:v>
                </c:pt>
                <c:pt idx="220">
                  <c:v>5.6307120000000008</c:v>
                </c:pt>
                <c:pt idx="221">
                  <c:v>5.6307120000000008</c:v>
                </c:pt>
                <c:pt idx="222">
                  <c:v>5.6307120000000008</c:v>
                </c:pt>
                <c:pt idx="223">
                  <c:v>5.6107120000000004</c:v>
                </c:pt>
                <c:pt idx="224">
                  <c:v>5.6107120000000004</c:v>
                </c:pt>
                <c:pt idx="225">
                  <c:v>5.6107120000000004</c:v>
                </c:pt>
                <c:pt idx="226">
                  <c:v>5.6107120000000004</c:v>
                </c:pt>
                <c:pt idx="227">
                  <c:v>5.6107120000000004</c:v>
                </c:pt>
                <c:pt idx="228">
                  <c:v>5.6107120000000004</c:v>
                </c:pt>
                <c:pt idx="229">
                  <c:v>5.6107120000000004</c:v>
                </c:pt>
                <c:pt idx="230">
                  <c:v>5.6107120000000004</c:v>
                </c:pt>
                <c:pt idx="231">
                  <c:v>5.6107120000000004</c:v>
                </c:pt>
                <c:pt idx="232">
                  <c:v>5.6107120000000004</c:v>
                </c:pt>
                <c:pt idx="233">
                  <c:v>5.6107120000000004</c:v>
                </c:pt>
                <c:pt idx="234">
                  <c:v>5.6107120000000004</c:v>
                </c:pt>
                <c:pt idx="235">
                  <c:v>5.6107120000000004</c:v>
                </c:pt>
                <c:pt idx="236">
                  <c:v>5.5937367910000004</c:v>
                </c:pt>
                <c:pt idx="237">
                  <c:v>5.6107120000000004</c:v>
                </c:pt>
                <c:pt idx="238">
                  <c:v>5.6107120000000004</c:v>
                </c:pt>
                <c:pt idx="239">
                  <c:v>5.584370861</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3.3279999999999998</c:v>
                </c:pt>
                <c:pt idx="320">
                  <c:v>3.3279999999999998</c:v>
                </c:pt>
                <c:pt idx="321">
                  <c:v>3.3279999999999998</c:v>
                </c:pt>
                <c:pt idx="322">
                  <c:v>1.3683753360000002</c:v>
                </c:pt>
                <c:pt idx="323">
                  <c:v>1.3683753360000002</c:v>
                </c:pt>
                <c:pt idx="324">
                  <c:v>1.3683753360000002</c:v>
                </c:pt>
                <c:pt idx="325">
                  <c:v>2.925561316</c:v>
                </c:pt>
                <c:pt idx="326">
                  <c:v>2.6074999999999999</c:v>
                </c:pt>
                <c:pt idx="327">
                  <c:v>2.6074999999999999</c:v>
                </c:pt>
                <c:pt idx="328">
                  <c:v>2.6074999999999999</c:v>
                </c:pt>
                <c:pt idx="329">
                  <c:v>2.6074999999999999</c:v>
                </c:pt>
                <c:pt idx="330">
                  <c:v>2.6074999999999999</c:v>
                </c:pt>
                <c:pt idx="331">
                  <c:v>2.6074999999999999</c:v>
                </c:pt>
                <c:pt idx="332">
                  <c:v>2.6074999999999999</c:v>
                </c:pt>
                <c:pt idx="333">
                  <c:v>3.2112292069999997</c:v>
                </c:pt>
                <c:pt idx="334">
                  <c:v>0.82899999999999996</c:v>
                </c:pt>
                <c:pt idx="335">
                  <c:v>0</c:v>
                </c:pt>
              </c:numCache>
            </c:numRef>
          </c:val>
          <c:extLst>
            <c:ext xmlns:c16="http://schemas.microsoft.com/office/drawing/2014/chart" uri="{C3380CC4-5D6E-409C-BE32-E72D297353CC}">
              <c16:uniqueId val="{00000000-99F6-4A4D-83D8-B9D98B2A07F7}"/>
            </c:ext>
          </c:extLst>
        </c:ser>
        <c:ser>
          <c:idx val="1"/>
          <c:order val="1"/>
          <c:tx>
            <c:strRef>
              <c:f>'62'!$D$2</c:f>
              <c:strCache>
                <c:ptCount val="1"/>
                <c:pt idx="0">
                  <c:v>Nuclear</c:v>
                </c:pt>
              </c:strCache>
            </c:strRef>
          </c:tx>
          <c:spPr>
            <a:solidFill>
              <a:schemeClr val="accent2"/>
            </a:solidFill>
            <a:ln>
              <a:noFill/>
            </a:ln>
            <a:effectLst/>
          </c:spPr>
          <c:val>
            <c:numRef>
              <c:f>'62'!$D$3:$D$338</c:f>
              <c:numCache>
                <c:formatCode>General</c:formatCode>
                <c:ptCount val="336"/>
                <c:pt idx="0">
                  <c:v>97.923524889999996</c:v>
                </c:pt>
                <c:pt idx="1">
                  <c:v>97.923524889999996</c:v>
                </c:pt>
                <c:pt idx="2">
                  <c:v>97.923524889999996</c:v>
                </c:pt>
                <c:pt idx="3">
                  <c:v>97.923524889999996</c:v>
                </c:pt>
                <c:pt idx="4">
                  <c:v>97.923524889999996</c:v>
                </c:pt>
                <c:pt idx="5">
                  <c:v>97.923524889999996</c:v>
                </c:pt>
                <c:pt idx="6">
                  <c:v>97.923524889999996</c:v>
                </c:pt>
                <c:pt idx="7">
                  <c:v>97.923524889999996</c:v>
                </c:pt>
                <c:pt idx="8">
                  <c:v>97.923524889999996</c:v>
                </c:pt>
                <c:pt idx="9">
                  <c:v>97.269098153976259</c:v>
                </c:pt>
                <c:pt idx="10">
                  <c:v>97.323364890000008</c:v>
                </c:pt>
                <c:pt idx="11">
                  <c:v>96.251249890000011</c:v>
                </c:pt>
                <c:pt idx="12">
                  <c:v>96.251249890000011</c:v>
                </c:pt>
                <c:pt idx="13">
                  <c:v>96.251249890000011</c:v>
                </c:pt>
                <c:pt idx="14">
                  <c:v>97.39612522036883</c:v>
                </c:pt>
                <c:pt idx="15">
                  <c:v>97.923524889999996</c:v>
                </c:pt>
                <c:pt idx="16">
                  <c:v>97.923524889999996</c:v>
                </c:pt>
                <c:pt idx="17">
                  <c:v>97.923524889999996</c:v>
                </c:pt>
                <c:pt idx="18">
                  <c:v>97.923524889999996</c:v>
                </c:pt>
                <c:pt idx="19">
                  <c:v>97.923524889999996</c:v>
                </c:pt>
                <c:pt idx="20">
                  <c:v>97.923524889999996</c:v>
                </c:pt>
                <c:pt idx="21">
                  <c:v>97.923524889999996</c:v>
                </c:pt>
                <c:pt idx="22">
                  <c:v>97.923524889999996</c:v>
                </c:pt>
                <c:pt idx="23">
                  <c:v>97.923524889999996</c:v>
                </c:pt>
                <c:pt idx="24">
                  <c:v>97.923524889999996</c:v>
                </c:pt>
                <c:pt idx="25">
                  <c:v>97.49697968000001</c:v>
                </c:pt>
                <c:pt idx="26">
                  <c:v>97.49697968000001</c:v>
                </c:pt>
                <c:pt idx="27">
                  <c:v>97.49697968000001</c:v>
                </c:pt>
                <c:pt idx="28">
                  <c:v>97.49697968000001</c:v>
                </c:pt>
                <c:pt idx="29">
                  <c:v>97.49697968000001</c:v>
                </c:pt>
                <c:pt idx="30">
                  <c:v>99.421077660076307</c:v>
                </c:pt>
                <c:pt idx="31">
                  <c:v>99.94047968000001</c:v>
                </c:pt>
                <c:pt idx="32">
                  <c:v>99.94047968000001</c:v>
                </c:pt>
                <c:pt idx="33">
                  <c:v>99.94047968000001</c:v>
                </c:pt>
                <c:pt idx="34">
                  <c:v>99.94047968000001</c:v>
                </c:pt>
                <c:pt idx="35">
                  <c:v>99.94047968000001</c:v>
                </c:pt>
                <c:pt idx="36">
                  <c:v>99.94047968000001</c:v>
                </c:pt>
                <c:pt idx="37">
                  <c:v>99.94047968000001</c:v>
                </c:pt>
                <c:pt idx="38">
                  <c:v>99.94047968000001</c:v>
                </c:pt>
                <c:pt idx="39">
                  <c:v>99.94047968000001</c:v>
                </c:pt>
                <c:pt idx="40">
                  <c:v>98.05908568000001</c:v>
                </c:pt>
                <c:pt idx="41">
                  <c:v>98.05908568000001</c:v>
                </c:pt>
                <c:pt idx="42">
                  <c:v>98.05908568000001</c:v>
                </c:pt>
                <c:pt idx="43">
                  <c:v>98.05908568000001</c:v>
                </c:pt>
                <c:pt idx="44">
                  <c:v>98.05908568000001</c:v>
                </c:pt>
                <c:pt idx="45">
                  <c:v>98.05908568000001</c:v>
                </c:pt>
                <c:pt idx="46">
                  <c:v>98.05908568000001</c:v>
                </c:pt>
                <c:pt idx="47">
                  <c:v>98.05908568000001</c:v>
                </c:pt>
                <c:pt idx="48">
                  <c:v>99.200396680000011</c:v>
                </c:pt>
                <c:pt idx="49">
                  <c:v>99.200396680000011</c:v>
                </c:pt>
                <c:pt idx="50">
                  <c:v>99.200396680000011</c:v>
                </c:pt>
                <c:pt idx="51">
                  <c:v>99.200396680000011</c:v>
                </c:pt>
                <c:pt idx="52">
                  <c:v>99.200396680000011</c:v>
                </c:pt>
                <c:pt idx="53">
                  <c:v>99.200396680000011</c:v>
                </c:pt>
                <c:pt idx="54">
                  <c:v>99.200396680000011</c:v>
                </c:pt>
                <c:pt idx="55">
                  <c:v>99.200396680000011</c:v>
                </c:pt>
                <c:pt idx="56">
                  <c:v>99.200396680000011</c:v>
                </c:pt>
                <c:pt idx="57">
                  <c:v>99.200396680000011</c:v>
                </c:pt>
                <c:pt idx="58">
                  <c:v>99.200396680000011</c:v>
                </c:pt>
                <c:pt idx="59">
                  <c:v>99.200396680000011</c:v>
                </c:pt>
                <c:pt idx="60">
                  <c:v>99.200396680000011</c:v>
                </c:pt>
                <c:pt idx="61">
                  <c:v>99.200396680000011</c:v>
                </c:pt>
                <c:pt idx="62">
                  <c:v>99.200396680000011</c:v>
                </c:pt>
                <c:pt idx="63">
                  <c:v>99.200396680000011</c:v>
                </c:pt>
                <c:pt idx="64">
                  <c:v>99.200396680000011</c:v>
                </c:pt>
                <c:pt idx="65">
                  <c:v>99.200396680000011</c:v>
                </c:pt>
                <c:pt idx="66">
                  <c:v>99.200396680000011</c:v>
                </c:pt>
                <c:pt idx="67">
                  <c:v>99.200396680000011</c:v>
                </c:pt>
                <c:pt idx="68">
                  <c:v>99.200396680000011</c:v>
                </c:pt>
                <c:pt idx="69">
                  <c:v>99.200396680000011</c:v>
                </c:pt>
                <c:pt idx="70">
                  <c:v>98.52539668</c:v>
                </c:pt>
                <c:pt idx="71">
                  <c:v>98.52539668</c:v>
                </c:pt>
                <c:pt idx="72">
                  <c:v>98.52539668</c:v>
                </c:pt>
                <c:pt idx="73">
                  <c:v>98.52539668</c:v>
                </c:pt>
                <c:pt idx="74">
                  <c:v>98.52539668</c:v>
                </c:pt>
                <c:pt idx="75">
                  <c:v>98.52539668</c:v>
                </c:pt>
                <c:pt idx="76">
                  <c:v>98.52539668</c:v>
                </c:pt>
                <c:pt idx="77">
                  <c:v>98.52539668</c:v>
                </c:pt>
                <c:pt idx="78">
                  <c:v>98.52539668</c:v>
                </c:pt>
                <c:pt idx="79">
                  <c:v>98.52539668</c:v>
                </c:pt>
                <c:pt idx="80">
                  <c:v>98.52539668</c:v>
                </c:pt>
                <c:pt idx="81">
                  <c:v>98.951941890000001</c:v>
                </c:pt>
                <c:pt idx="82">
                  <c:v>98.951941890000001</c:v>
                </c:pt>
                <c:pt idx="83">
                  <c:v>97.851941890000006</c:v>
                </c:pt>
                <c:pt idx="84">
                  <c:v>97.851941890000006</c:v>
                </c:pt>
                <c:pt idx="85">
                  <c:v>97.851941890000006</c:v>
                </c:pt>
                <c:pt idx="86">
                  <c:v>97.851941890000006</c:v>
                </c:pt>
                <c:pt idx="87">
                  <c:v>97.851941890000006</c:v>
                </c:pt>
                <c:pt idx="88">
                  <c:v>97.851941890000006</c:v>
                </c:pt>
                <c:pt idx="89">
                  <c:v>99.907652890000008</c:v>
                </c:pt>
                <c:pt idx="90">
                  <c:v>99.907652890000008</c:v>
                </c:pt>
                <c:pt idx="91">
                  <c:v>99.907652890000008</c:v>
                </c:pt>
                <c:pt idx="92">
                  <c:v>99.907652890000008</c:v>
                </c:pt>
                <c:pt idx="93">
                  <c:v>99.907652890000008</c:v>
                </c:pt>
                <c:pt idx="94">
                  <c:v>99.587612890000003</c:v>
                </c:pt>
                <c:pt idx="95">
                  <c:v>99.587612890000003</c:v>
                </c:pt>
                <c:pt idx="96">
                  <c:v>99.587612890000003</c:v>
                </c:pt>
                <c:pt idx="97">
                  <c:v>99.587612890000003</c:v>
                </c:pt>
                <c:pt idx="98">
                  <c:v>99.587612890000003</c:v>
                </c:pt>
                <c:pt idx="99">
                  <c:v>99.587612890000003</c:v>
                </c:pt>
                <c:pt idx="100">
                  <c:v>99.587612890000003</c:v>
                </c:pt>
                <c:pt idx="101">
                  <c:v>99.587612890000003</c:v>
                </c:pt>
                <c:pt idx="102">
                  <c:v>99.587612890000003</c:v>
                </c:pt>
                <c:pt idx="103">
                  <c:v>98.993252890000008</c:v>
                </c:pt>
                <c:pt idx="104">
                  <c:v>98.993252890000008</c:v>
                </c:pt>
                <c:pt idx="105">
                  <c:v>98.993252890000008</c:v>
                </c:pt>
                <c:pt idx="106">
                  <c:v>98.993252890000008</c:v>
                </c:pt>
                <c:pt idx="107">
                  <c:v>98.993252890000008</c:v>
                </c:pt>
                <c:pt idx="108">
                  <c:v>98.993252890000008</c:v>
                </c:pt>
                <c:pt idx="109">
                  <c:v>98.993252890000008</c:v>
                </c:pt>
                <c:pt idx="110">
                  <c:v>98.993252890000008</c:v>
                </c:pt>
                <c:pt idx="111">
                  <c:v>98.993252890000008</c:v>
                </c:pt>
                <c:pt idx="112">
                  <c:v>98.993252890000008</c:v>
                </c:pt>
                <c:pt idx="113">
                  <c:v>98.993252890000008</c:v>
                </c:pt>
                <c:pt idx="114">
                  <c:v>98.993252890000008</c:v>
                </c:pt>
                <c:pt idx="115">
                  <c:v>98.993252890000008</c:v>
                </c:pt>
                <c:pt idx="116">
                  <c:v>100.13456389000001</c:v>
                </c:pt>
                <c:pt idx="117">
                  <c:v>99.993252890000008</c:v>
                </c:pt>
                <c:pt idx="118">
                  <c:v>99.993252890000008</c:v>
                </c:pt>
                <c:pt idx="119">
                  <c:v>99.993252890000008</c:v>
                </c:pt>
                <c:pt idx="120">
                  <c:v>99.993252890000008</c:v>
                </c:pt>
                <c:pt idx="121">
                  <c:v>99.993252890000008</c:v>
                </c:pt>
                <c:pt idx="122">
                  <c:v>99.993252890000008</c:v>
                </c:pt>
                <c:pt idx="123">
                  <c:v>99.993252890000008</c:v>
                </c:pt>
                <c:pt idx="124">
                  <c:v>100.66825289000001</c:v>
                </c:pt>
                <c:pt idx="125">
                  <c:v>100.66825289000001</c:v>
                </c:pt>
                <c:pt idx="126">
                  <c:v>100.66825289000001</c:v>
                </c:pt>
                <c:pt idx="127">
                  <c:v>100.66825289000001</c:v>
                </c:pt>
                <c:pt idx="128">
                  <c:v>100.66825289000001</c:v>
                </c:pt>
                <c:pt idx="129">
                  <c:v>100.66825289000001</c:v>
                </c:pt>
                <c:pt idx="130">
                  <c:v>100.66825289000001</c:v>
                </c:pt>
                <c:pt idx="131">
                  <c:v>100.66825289000001</c:v>
                </c:pt>
                <c:pt idx="132">
                  <c:v>100.66825289000001</c:v>
                </c:pt>
                <c:pt idx="133">
                  <c:v>100.66825289000001</c:v>
                </c:pt>
                <c:pt idx="134">
                  <c:v>100.66825289000001</c:v>
                </c:pt>
                <c:pt idx="135">
                  <c:v>100.66825289000001</c:v>
                </c:pt>
                <c:pt idx="136">
                  <c:v>100.66825289000001</c:v>
                </c:pt>
                <c:pt idx="137">
                  <c:v>100.66825289000001</c:v>
                </c:pt>
                <c:pt idx="138">
                  <c:v>100.66825289000001</c:v>
                </c:pt>
                <c:pt idx="139">
                  <c:v>100.66825289000001</c:v>
                </c:pt>
                <c:pt idx="140">
                  <c:v>99.526941890000003</c:v>
                </c:pt>
                <c:pt idx="141">
                  <c:v>99.526941890000003</c:v>
                </c:pt>
                <c:pt idx="142">
                  <c:v>99.526941890000003</c:v>
                </c:pt>
                <c:pt idx="143">
                  <c:v>99.526941890000003</c:v>
                </c:pt>
                <c:pt idx="144">
                  <c:v>99.526941890000003</c:v>
                </c:pt>
                <c:pt idx="145">
                  <c:v>99.526941890000003</c:v>
                </c:pt>
                <c:pt idx="146">
                  <c:v>99.526941890000003</c:v>
                </c:pt>
                <c:pt idx="147">
                  <c:v>99.526941890000003</c:v>
                </c:pt>
                <c:pt idx="148">
                  <c:v>99.526941890000003</c:v>
                </c:pt>
                <c:pt idx="149">
                  <c:v>99.526941890000003</c:v>
                </c:pt>
                <c:pt idx="150">
                  <c:v>99.526941890000003</c:v>
                </c:pt>
                <c:pt idx="151">
                  <c:v>99.526941890000003</c:v>
                </c:pt>
                <c:pt idx="152">
                  <c:v>99.526941890000003</c:v>
                </c:pt>
                <c:pt idx="153">
                  <c:v>99.330585859560529</c:v>
                </c:pt>
                <c:pt idx="154">
                  <c:v>96.748422655456025</c:v>
                </c:pt>
                <c:pt idx="155">
                  <c:v>96.748422655456025</c:v>
                </c:pt>
                <c:pt idx="156">
                  <c:v>96.748422655456025</c:v>
                </c:pt>
                <c:pt idx="157">
                  <c:v>96.748422655456025</c:v>
                </c:pt>
                <c:pt idx="158">
                  <c:v>99.526941890000003</c:v>
                </c:pt>
                <c:pt idx="159">
                  <c:v>99.526941890000003</c:v>
                </c:pt>
                <c:pt idx="160">
                  <c:v>99.526941890000003</c:v>
                </c:pt>
                <c:pt idx="161">
                  <c:v>99.526941890000003</c:v>
                </c:pt>
                <c:pt idx="162">
                  <c:v>99.526941890000003</c:v>
                </c:pt>
                <c:pt idx="163">
                  <c:v>99.526941890000003</c:v>
                </c:pt>
                <c:pt idx="164">
                  <c:v>99.526941890000003</c:v>
                </c:pt>
                <c:pt idx="165">
                  <c:v>99.526941890000003</c:v>
                </c:pt>
                <c:pt idx="166">
                  <c:v>99.526941890000003</c:v>
                </c:pt>
                <c:pt idx="167">
                  <c:v>99.526941890000003</c:v>
                </c:pt>
                <c:pt idx="168">
                  <c:v>99.526941890000003</c:v>
                </c:pt>
                <c:pt idx="169">
                  <c:v>99.526941890000003</c:v>
                </c:pt>
                <c:pt idx="170">
                  <c:v>99.526941890000003</c:v>
                </c:pt>
                <c:pt idx="171">
                  <c:v>99.526941890000003</c:v>
                </c:pt>
                <c:pt idx="172">
                  <c:v>99.526941890000003</c:v>
                </c:pt>
                <c:pt idx="173">
                  <c:v>99.526941890000003</c:v>
                </c:pt>
                <c:pt idx="174">
                  <c:v>99.526941890000003</c:v>
                </c:pt>
                <c:pt idx="175">
                  <c:v>99.526941890000003</c:v>
                </c:pt>
                <c:pt idx="176">
                  <c:v>99.526941890000003</c:v>
                </c:pt>
                <c:pt idx="177">
                  <c:v>99.526941890000003</c:v>
                </c:pt>
                <c:pt idx="178">
                  <c:v>99.526941890000003</c:v>
                </c:pt>
                <c:pt idx="179">
                  <c:v>99.526941890000003</c:v>
                </c:pt>
                <c:pt idx="180">
                  <c:v>99.526941890000003</c:v>
                </c:pt>
                <c:pt idx="181">
                  <c:v>99.526941890000003</c:v>
                </c:pt>
                <c:pt idx="182">
                  <c:v>99.526941890000003</c:v>
                </c:pt>
                <c:pt idx="183">
                  <c:v>99.526941890000003</c:v>
                </c:pt>
                <c:pt idx="184">
                  <c:v>99.526941890000003</c:v>
                </c:pt>
                <c:pt idx="185">
                  <c:v>99.526941890000003</c:v>
                </c:pt>
                <c:pt idx="186">
                  <c:v>98.851941890000006</c:v>
                </c:pt>
                <c:pt idx="187">
                  <c:v>98.851941890000006</c:v>
                </c:pt>
                <c:pt idx="188">
                  <c:v>98.851941890000006</c:v>
                </c:pt>
                <c:pt idx="189">
                  <c:v>98.851941890000006</c:v>
                </c:pt>
                <c:pt idx="190">
                  <c:v>98.851941890000006</c:v>
                </c:pt>
                <c:pt idx="191">
                  <c:v>98.851941890000006</c:v>
                </c:pt>
                <c:pt idx="192">
                  <c:v>98.851941890000006</c:v>
                </c:pt>
                <c:pt idx="193">
                  <c:v>99.278487099999992</c:v>
                </c:pt>
                <c:pt idx="194">
                  <c:v>99.278487099999992</c:v>
                </c:pt>
                <c:pt idx="195">
                  <c:v>99.278487099999992</c:v>
                </c:pt>
                <c:pt idx="196">
                  <c:v>99.278487099999992</c:v>
                </c:pt>
                <c:pt idx="197">
                  <c:v>99.278487099999992</c:v>
                </c:pt>
                <c:pt idx="198">
                  <c:v>99.278487099999992</c:v>
                </c:pt>
                <c:pt idx="199">
                  <c:v>99.278487099999992</c:v>
                </c:pt>
                <c:pt idx="200">
                  <c:v>99.278487099999992</c:v>
                </c:pt>
                <c:pt idx="201">
                  <c:v>99.278487099999992</c:v>
                </c:pt>
                <c:pt idx="202">
                  <c:v>99.278487099999992</c:v>
                </c:pt>
                <c:pt idx="203">
                  <c:v>99.278487099999992</c:v>
                </c:pt>
                <c:pt idx="204">
                  <c:v>99.278487099999992</c:v>
                </c:pt>
                <c:pt idx="205">
                  <c:v>99.278487099999992</c:v>
                </c:pt>
                <c:pt idx="206">
                  <c:v>99.278487099999992</c:v>
                </c:pt>
                <c:pt idx="207">
                  <c:v>99.278487099999992</c:v>
                </c:pt>
                <c:pt idx="208">
                  <c:v>101.15988109999999</c:v>
                </c:pt>
                <c:pt idx="209">
                  <c:v>101.15988109999999</c:v>
                </c:pt>
                <c:pt idx="210">
                  <c:v>101.15988109999999</c:v>
                </c:pt>
                <c:pt idx="211">
                  <c:v>101.15988109999999</c:v>
                </c:pt>
                <c:pt idx="212">
                  <c:v>100.58421909999998</c:v>
                </c:pt>
                <c:pt idx="213">
                  <c:v>100.58421909999998</c:v>
                </c:pt>
                <c:pt idx="214">
                  <c:v>100.58421909999998</c:v>
                </c:pt>
                <c:pt idx="215">
                  <c:v>100.58421909999998</c:v>
                </c:pt>
                <c:pt idx="216">
                  <c:v>100.58421909999998</c:v>
                </c:pt>
                <c:pt idx="217">
                  <c:v>100.58421909999998</c:v>
                </c:pt>
                <c:pt idx="218">
                  <c:v>100.58421909999998</c:v>
                </c:pt>
                <c:pt idx="219">
                  <c:v>100.58421909999998</c:v>
                </c:pt>
                <c:pt idx="220">
                  <c:v>100.58421909999998</c:v>
                </c:pt>
                <c:pt idx="221">
                  <c:v>100.58421909999998</c:v>
                </c:pt>
                <c:pt idx="222">
                  <c:v>100.58421909999998</c:v>
                </c:pt>
                <c:pt idx="223">
                  <c:v>100.58421909999998</c:v>
                </c:pt>
                <c:pt idx="224">
                  <c:v>100.58421909999998</c:v>
                </c:pt>
                <c:pt idx="225">
                  <c:v>100.58421909999998</c:v>
                </c:pt>
                <c:pt idx="226">
                  <c:v>100.58421909999998</c:v>
                </c:pt>
                <c:pt idx="227">
                  <c:v>100.58421909999998</c:v>
                </c:pt>
                <c:pt idx="228">
                  <c:v>100.58421909999998</c:v>
                </c:pt>
                <c:pt idx="229">
                  <c:v>100.58421909999998</c:v>
                </c:pt>
                <c:pt idx="230">
                  <c:v>100.58421909999998</c:v>
                </c:pt>
                <c:pt idx="231">
                  <c:v>100.58421909999998</c:v>
                </c:pt>
                <c:pt idx="232">
                  <c:v>100.58421909999998</c:v>
                </c:pt>
                <c:pt idx="233">
                  <c:v>100.58421909999998</c:v>
                </c:pt>
                <c:pt idx="234">
                  <c:v>100.58421909999998</c:v>
                </c:pt>
                <c:pt idx="235">
                  <c:v>100.58421909999998</c:v>
                </c:pt>
                <c:pt idx="236">
                  <c:v>100.58421909999998</c:v>
                </c:pt>
                <c:pt idx="237">
                  <c:v>100.58421909999998</c:v>
                </c:pt>
                <c:pt idx="238">
                  <c:v>101.25921909999998</c:v>
                </c:pt>
                <c:pt idx="239">
                  <c:v>101.25921909999998</c:v>
                </c:pt>
                <c:pt idx="240">
                  <c:v>101.25921909999998</c:v>
                </c:pt>
                <c:pt idx="241">
                  <c:v>101.25921909999998</c:v>
                </c:pt>
                <c:pt idx="242">
                  <c:v>101.25921909999998</c:v>
                </c:pt>
                <c:pt idx="243">
                  <c:v>101.25921909999998</c:v>
                </c:pt>
                <c:pt idx="244">
                  <c:v>101.25921909999998</c:v>
                </c:pt>
                <c:pt idx="245">
                  <c:v>101.25921909999998</c:v>
                </c:pt>
                <c:pt idx="246">
                  <c:v>101.25921909999998</c:v>
                </c:pt>
                <c:pt idx="247">
                  <c:v>101.25921909999998</c:v>
                </c:pt>
                <c:pt idx="248">
                  <c:v>100.11790809999998</c:v>
                </c:pt>
                <c:pt idx="249">
                  <c:v>100.11790809999998</c:v>
                </c:pt>
                <c:pt idx="250">
                  <c:v>100.11790809999998</c:v>
                </c:pt>
                <c:pt idx="251">
                  <c:v>100.11790809999998</c:v>
                </c:pt>
                <c:pt idx="252">
                  <c:v>100.11790809999998</c:v>
                </c:pt>
                <c:pt idx="253">
                  <c:v>100.11790809999998</c:v>
                </c:pt>
                <c:pt idx="254">
                  <c:v>100.11790809999998</c:v>
                </c:pt>
                <c:pt idx="255">
                  <c:v>100.11790809999998</c:v>
                </c:pt>
                <c:pt idx="256">
                  <c:v>100.11790809999998</c:v>
                </c:pt>
                <c:pt idx="257">
                  <c:v>100.11790809999998</c:v>
                </c:pt>
                <c:pt idx="258">
                  <c:v>100.11790809999998</c:v>
                </c:pt>
                <c:pt idx="259">
                  <c:v>100.11790809999998</c:v>
                </c:pt>
                <c:pt idx="260">
                  <c:v>100.11790809999998</c:v>
                </c:pt>
                <c:pt idx="261">
                  <c:v>100.11790809999998</c:v>
                </c:pt>
                <c:pt idx="262">
                  <c:v>100.11790809999998</c:v>
                </c:pt>
                <c:pt idx="263">
                  <c:v>100.11790809999998</c:v>
                </c:pt>
                <c:pt idx="264">
                  <c:v>100.11790809999998</c:v>
                </c:pt>
                <c:pt idx="265">
                  <c:v>100.11790809999998</c:v>
                </c:pt>
                <c:pt idx="266">
                  <c:v>100.11790809999998</c:v>
                </c:pt>
                <c:pt idx="267">
                  <c:v>100.11790809999998</c:v>
                </c:pt>
                <c:pt idx="268">
                  <c:v>100.11790809999998</c:v>
                </c:pt>
                <c:pt idx="269">
                  <c:v>100.11790809999998</c:v>
                </c:pt>
                <c:pt idx="270">
                  <c:v>100.11790809999998</c:v>
                </c:pt>
                <c:pt idx="271">
                  <c:v>100.11790809999998</c:v>
                </c:pt>
                <c:pt idx="272">
                  <c:v>100.11790809999998</c:v>
                </c:pt>
                <c:pt idx="273">
                  <c:v>100.11790809999998</c:v>
                </c:pt>
                <c:pt idx="274">
                  <c:v>100.11790809999998</c:v>
                </c:pt>
                <c:pt idx="275">
                  <c:v>100.11790809999998</c:v>
                </c:pt>
                <c:pt idx="276">
                  <c:v>100.11790809999998</c:v>
                </c:pt>
                <c:pt idx="277">
                  <c:v>100.11790809999998</c:v>
                </c:pt>
                <c:pt idx="278">
                  <c:v>100.11790809999998</c:v>
                </c:pt>
                <c:pt idx="279">
                  <c:v>100.11790809999998</c:v>
                </c:pt>
                <c:pt idx="280">
                  <c:v>100.11790809999998</c:v>
                </c:pt>
                <c:pt idx="281">
                  <c:v>100.11790809999998</c:v>
                </c:pt>
                <c:pt idx="282">
                  <c:v>100.11790809999998</c:v>
                </c:pt>
                <c:pt idx="283">
                  <c:v>100.11790809999998</c:v>
                </c:pt>
                <c:pt idx="284">
                  <c:v>100.11790809999998</c:v>
                </c:pt>
                <c:pt idx="285">
                  <c:v>100.51913609999998</c:v>
                </c:pt>
                <c:pt idx="286">
                  <c:v>100.51913609999998</c:v>
                </c:pt>
                <c:pt idx="287">
                  <c:v>100.51913609999998</c:v>
                </c:pt>
                <c:pt idx="288">
                  <c:v>100.51913609999998</c:v>
                </c:pt>
                <c:pt idx="289">
                  <c:v>100.51913609999998</c:v>
                </c:pt>
                <c:pt idx="290">
                  <c:v>100.51913609999998</c:v>
                </c:pt>
                <c:pt idx="291">
                  <c:v>100.51913609999998</c:v>
                </c:pt>
                <c:pt idx="292">
                  <c:v>100.51913609999998</c:v>
                </c:pt>
                <c:pt idx="293">
                  <c:v>100.51913609999998</c:v>
                </c:pt>
                <c:pt idx="294">
                  <c:v>100.51913609999998</c:v>
                </c:pt>
                <c:pt idx="295">
                  <c:v>100.51913609999998</c:v>
                </c:pt>
                <c:pt idx="296">
                  <c:v>100.51913609999998</c:v>
                </c:pt>
                <c:pt idx="297">
                  <c:v>100.51913609999998</c:v>
                </c:pt>
                <c:pt idx="298">
                  <c:v>100.51913609999998</c:v>
                </c:pt>
                <c:pt idx="299">
                  <c:v>100.51913609999998</c:v>
                </c:pt>
                <c:pt idx="300">
                  <c:v>100.51913609999998</c:v>
                </c:pt>
                <c:pt idx="301">
                  <c:v>100.51913609999998</c:v>
                </c:pt>
                <c:pt idx="302">
                  <c:v>100.51913609999998</c:v>
                </c:pt>
                <c:pt idx="303">
                  <c:v>100.51913609999998</c:v>
                </c:pt>
                <c:pt idx="304">
                  <c:v>100.51913609999998</c:v>
                </c:pt>
                <c:pt idx="305">
                  <c:v>100.51913609999998</c:v>
                </c:pt>
                <c:pt idx="306">
                  <c:v>100.51913609999998</c:v>
                </c:pt>
                <c:pt idx="307">
                  <c:v>100.51913609999998</c:v>
                </c:pt>
                <c:pt idx="308">
                  <c:v>100.51913609999998</c:v>
                </c:pt>
                <c:pt idx="309">
                  <c:v>100.51913609999998</c:v>
                </c:pt>
                <c:pt idx="310">
                  <c:v>100.51913609999998</c:v>
                </c:pt>
                <c:pt idx="311">
                  <c:v>101.25921909999998</c:v>
                </c:pt>
                <c:pt idx="312">
                  <c:v>102.40053009999998</c:v>
                </c:pt>
                <c:pt idx="313">
                  <c:v>102.40053009999998</c:v>
                </c:pt>
                <c:pt idx="314">
                  <c:v>102.40053009999998</c:v>
                </c:pt>
                <c:pt idx="315">
                  <c:v>102.40053009999998</c:v>
                </c:pt>
                <c:pt idx="316">
                  <c:v>102.40053009999998</c:v>
                </c:pt>
                <c:pt idx="317">
                  <c:v>102.40053009999998</c:v>
                </c:pt>
                <c:pt idx="318">
                  <c:v>102.40053009999998</c:v>
                </c:pt>
                <c:pt idx="319">
                  <c:v>102.40053009999998</c:v>
                </c:pt>
                <c:pt idx="320">
                  <c:v>101.25921909999998</c:v>
                </c:pt>
                <c:pt idx="321">
                  <c:v>101.25921909999998</c:v>
                </c:pt>
                <c:pt idx="322">
                  <c:v>101.25921909999998</c:v>
                </c:pt>
                <c:pt idx="323">
                  <c:v>101.25921909999998</c:v>
                </c:pt>
                <c:pt idx="324">
                  <c:v>101.25921909999998</c:v>
                </c:pt>
                <c:pt idx="325">
                  <c:v>101.25921909999998</c:v>
                </c:pt>
                <c:pt idx="326">
                  <c:v>101.25921909999998</c:v>
                </c:pt>
                <c:pt idx="327">
                  <c:v>100.51913609999998</c:v>
                </c:pt>
                <c:pt idx="328">
                  <c:v>100.51913609999998</c:v>
                </c:pt>
                <c:pt idx="329">
                  <c:v>100.51913609999998</c:v>
                </c:pt>
                <c:pt idx="330">
                  <c:v>100.51913609999998</c:v>
                </c:pt>
                <c:pt idx="331">
                  <c:v>100.51913609999998</c:v>
                </c:pt>
                <c:pt idx="332">
                  <c:v>99.377825099999981</c:v>
                </c:pt>
                <c:pt idx="333">
                  <c:v>99.377825099999981</c:v>
                </c:pt>
                <c:pt idx="334">
                  <c:v>99.377825099999981</c:v>
                </c:pt>
                <c:pt idx="335">
                  <c:v>99.377825099999981</c:v>
                </c:pt>
              </c:numCache>
            </c:numRef>
          </c:val>
          <c:extLst>
            <c:ext xmlns:c16="http://schemas.microsoft.com/office/drawing/2014/chart" uri="{C3380CC4-5D6E-409C-BE32-E72D297353CC}">
              <c16:uniqueId val="{00000001-99F6-4A4D-83D8-B9D98B2A07F7}"/>
            </c:ext>
          </c:extLst>
        </c:ser>
        <c:ser>
          <c:idx val="2"/>
          <c:order val="2"/>
          <c:tx>
            <c:strRef>
              <c:f>'62'!$E$2</c:f>
              <c:strCache>
                <c:ptCount val="1"/>
                <c:pt idx="0">
                  <c:v>Other RES</c:v>
                </c:pt>
              </c:strCache>
            </c:strRef>
          </c:tx>
          <c:spPr>
            <a:solidFill>
              <a:schemeClr val="accent3"/>
            </a:solidFill>
            <a:ln>
              <a:noFill/>
            </a:ln>
            <a:effectLst/>
          </c:spPr>
          <c:val>
            <c:numRef>
              <c:f>'62'!$E$3:$E$338</c:f>
              <c:numCache>
                <c:formatCode>General</c:formatCode>
                <c:ptCount val="336"/>
                <c:pt idx="0">
                  <c:v>20.58629199999999</c:v>
                </c:pt>
                <c:pt idx="1">
                  <c:v>20.556671999999999</c:v>
                </c:pt>
                <c:pt idx="2">
                  <c:v>20.544073999999995</c:v>
                </c:pt>
                <c:pt idx="3">
                  <c:v>20.529242999999997</c:v>
                </c:pt>
                <c:pt idx="4">
                  <c:v>20.492404000000001</c:v>
                </c:pt>
                <c:pt idx="5">
                  <c:v>20.480509999999999</c:v>
                </c:pt>
                <c:pt idx="6">
                  <c:v>20.407919</c:v>
                </c:pt>
                <c:pt idx="7">
                  <c:v>20.244458999999996</c:v>
                </c:pt>
                <c:pt idx="8">
                  <c:v>20.549487999999997</c:v>
                </c:pt>
                <c:pt idx="9">
                  <c:v>20.244075999999996</c:v>
                </c:pt>
                <c:pt idx="10">
                  <c:v>19.685224999999999</c:v>
                </c:pt>
                <c:pt idx="11">
                  <c:v>20.417795999999999</c:v>
                </c:pt>
                <c:pt idx="12">
                  <c:v>20.212606999999991</c:v>
                </c:pt>
                <c:pt idx="13">
                  <c:v>20.154563999999997</c:v>
                </c:pt>
                <c:pt idx="14">
                  <c:v>20.265436999999995</c:v>
                </c:pt>
                <c:pt idx="15">
                  <c:v>20.305404999999997</c:v>
                </c:pt>
                <c:pt idx="16">
                  <c:v>20.598406000000001</c:v>
                </c:pt>
                <c:pt idx="17">
                  <c:v>20.609688999999999</c:v>
                </c:pt>
                <c:pt idx="18">
                  <c:v>20.605209999999996</c:v>
                </c:pt>
                <c:pt idx="19">
                  <c:v>20.617321999999998</c:v>
                </c:pt>
                <c:pt idx="20">
                  <c:v>20.606601999999995</c:v>
                </c:pt>
                <c:pt idx="21">
                  <c:v>20.599238</c:v>
                </c:pt>
                <c:pt idx="22">
                  <c:v>20.601896999999997</c:v>
                </c:pt>
                <c:pt idx="23">
                  <c:v>20.584635999999996</c:v>
                </c:pt>
                <c:pt idx="24">
                  <c:v>20.482575000000001</c:v>
                </c:pt>
                <c:pt idx="25">
                  <c:v>20.368528999999999</c:v>
                </c:pt>
                <c:pt idx="26">
                  <c:v>20.475227999999994</c:v>
                </c:pt>
                <c:pt idx="27">
                  <c:v>20.493709999999993</c:v>
                </c:pt>
                <c:pt idx="28">
                  <c:v>19.528879999999997</c:v>
                </c:pt>
                <c:pt idx="29">
                  <c:v>20.452509999999997</c:v>
                </c:pt>
                <c:pt idx="30">
                  <c:v>20.488375999999992</c:v>
                </c:pt>
                <c:pt idx="31">
                  <c:v>20.595252000000002</c:v>
                </c:pt>
                <c:pt idx="32">
                  <c:v>20.639000999999997</c:v>
                </c:pt>
                <c:pt idx="33">
                  <c:v>20.627363999999996</c:v>
                </c:pt>
                <c:pt idx="34">
                  <c:v>20.547353999999995</c:v>
                </c:pt>
                <c:pt idx="35">
                  <c:v>20.446139999999996</c:v>
                </c:pt>
                <c:pt idx="36">
                  <c:v>20.493632999999999</c:v>
                </c:pt>
                <c:pt idx="37">
                  <c:v>20.473118999999993</c:v>
                </c:pt>
                <c:pt idx="38">
                  <c:v>20.42877</c:v>
                </c:pt>
                <c:pt idx="39">
                  <c:v>20.443725999999998</c:v>
                </c:pt>
                <c:pt idx="40">
                  <c:v>20.576787999999997</c:v>
                </c:pt>
                <c:pt idx="41">
                  <c:v>20.653218999999996</c:v>
                </c:pt>
                <c:pt idx="42">
                  <c:v>20.681341</c:v>
                </c:pt>
                <c:pt idx="43">
                  <c:v>20.686379999999996</c:v>
                </c:pt>
                <c:pt idx="44">
                  <c:v>20.677365999999999</c:v>
                </c:pt>
                <c:pt idx="45">
                  <c:v>20.664297999999999</c:v>
                </c:pt>
                <c:pt idx="46">
                  <c:v>20.612556000000001</c:v>
                </c:pt>
                <c:pt idx="47">
                  <c:v>20.587463999999997</c:v>
                </c:pt>
                <c:pt idx="48">
                  <c:v>20.518884</c:v>
                </c:pt>
                <c:pt idx="49">
                  <c:v>20.495532000000004</c:v>
                </c:pt>
                <c:pt idx="50">
                  <c:v>20.490306999999998</c:v>
                </c:pt>
                <c:pt idx="51">
                  <c:v>20.493800999999998</c:v>
                </c:pt>
                <c:pt idx="52">
                  <c:v>20.499245999999999</c:v>
                </c:pt>
                <c:pt idx="53">
                  <c:v>20.482511999999996</c:v>
                </c:pt>
                <c:pt idx="54">
                  <c:v>20.479733999999993</c:v>
                </c:pt>
                <c:pt idx="55">
                  <c:v>20.550271999999993</c:v>
                </c:pt>
                <c:pt idx="56">
                  <c:v>20.570303999999993</c:v>
                </c:pt>
                <c:pt idx="57">
                  <c:v>20.530101999999996</c:v>
                </c:pt>
                <c:pt idx="58">
                  <c:v>20.481658999999997</c:v>
                </c:pt>
                <c:pt idx="59">
                  <c:v>20.469760999999995</c:v>
                </c:pt>
                <c:pt idx="60">
                  <c:v>20.45402799999999</c:v>
                </c:pt>
                <c:pt idx="61">
                  <c:v>20.442620999999992</c:v>
                </c:pt>
                <c:pt idx="62">
                  <c:v>20.473535999999992</c:v>
                </c:pt>
                <c:pt idx="63">
                  <c:v>20.473723999999997</c:v>
                </c:pt>
                <c:pt idx="64">
                  <c:v>20.533796999999993</c:v>
                </c:pt>
                <c:pt idx="65">
                  <c:v>20.564863000000003</c:v>
                </c:pt>
                <c:pt idx="66">
                  <c:v>20.611960999999994</c:v>
                </c:pt>
                <c:pt idx="67">
                  <c:v>20.636892999999997</c:v>
                </c:pt>
                <c:pt idx="68">
                  <c:v>19.671554</c:v>
                </c:pt>
                <c:pt idx="69">
                  <c:v>20.653881000000002</c:v>
                </c:pt>
                <c:pt idx="70">
                  <c:v>20.635930999999996</c:v>
                </c:pt>
                <c:pt idx="71">
                  <c:v>20.613185999999995</c:v>
                </c:pt>
                <c:pt idx="72">
                  <c:v>20.601109999999995</c:v>
                </c:pt>
                <c:pt idx="73">
                  <c:v>20.585862999999993</c:v>
                </c:pt>
                <c:pt idx="74">
                  <c:v>20.559582999999996</c:v>
                </c:pt>
                <c:pt idx="75">
                  <c:v>20.560008999999997</c:v>
                </c:pt>
                <c:pt idx="76">
                  <c:v>20.558317999999996</c:v>
                </c:pt>
                <c:pt idx="77">
                  <c:v>20.593117999999993</c:v>
                </c:pt>
                <c:pt idx="78">
                  <c:v>20.642063999999998</c:v>
                </c:pt>
                <c:pt idx="79">
                  <c:v>20.751826000000001</c:v>
                </c:pt>
                <c:pt idx="80">
                  <c:v>20.769264</c:v>
                </c:pt>
                <c:pt idx="81">
                  <c:v>20.828480999999993</c:v>
                </c:pt>
                <c:pt idx="82">
                  <c:v>20.769556999999999</c:v>
                </c:pt>
                <c:pt idx="83">
                  <c:v>20.750770999999997</c:v>
                </c:pt>
                <c:pt idx="84">
                  <c:v>20.738614999999999</c:v>
                </c:pt>
                <c:pt idx="85">
                  <c:v>20.726323999999998</c:v>
                </c:pt>
                <c:pt idx="86">
                  <c:v>20.792130999999998</c:v>
                </c:pt>
                <c:pt idx="87">
                  <c:v>19.938420999999998</c:v>
                </c:pt>
                <c:pt idx="88">
                  <c:v>20.830411000000002</c:v>
                </c:pt>
                <c:pt idx="89">
                  <c:v>20.883123999999992</c:v>
                </c:pt>
                <c:pt idx="90">
                  <c:v>20.912500000000001</c:v>
                </c:pt>
                <c:pt idx="91">
                  <c:v>20.943900999999997</c:v>
                </c:pt>
                <c:pt idx="92">
                  <c:v>20.880620000000004</c:v>
                </c:pt>
                <c:pt idx="93">
                  <c:v>20.820276000000003</c:v>
                </c:pt>
                <c:pt idx="94">
                  <c:v>20.754190999999995</c:v>
                </c:pt>
                <c:pt idx="95">
                  <c:v>20.833045999999996</c:v>
                </c:pt>
                <c:pt idx="96">
                  <c:v>20.777737999999996</c:v>
                </c:pt>
                <c:pt idx="97">
                  <c:v>20.760043999999997</c:v>
                </c:pt>
                <c:pt idx="98">
                  <c:v>20.736374999999999</c:v>
                </c:pt>
                <c:pt idx="99">
                  <c:v>19.660335</c:v>
                </c:pt>
                <c:pt idx="100">
                  <c:v>20.685583999999999</c:v>
                </c:pt>
                <c:pt idx="101">
                  <c:v>20.670415999999996</c:v>
                </c:pt>
                <c:pt idx="102">
                  <c:v>19.635343000000002</c:v>
                </c:pt>
                <c:pt idx="103">
                  <c:v>20.758740999999997</c:v>
                </c:pt>
                <c:pt idx="104">
                  <c:v>20.759794000000003</c:v>
                </c:pt>
                <c:pt idx="105">
                  <c:v>20.763959999999994</c:v>
                </c:pt>
                <c:pt idx="106">
                  <c:v>20.715003999999993</c:v>
                </c:pt>
                <c:pt idx="107">
                  <c:v>20.640260999999999</c:v>
                </c:pt>
                <c:pt idx="108">
                  <c:v>19.634955000000001</c:v>
                </c:pt>
                <c:pt idx="109">
                  <c:v>20.30222891248274</c:v>
                </c:pt>
                <c:pt idx="110">
                  <c:v>18.709187999999997</c:v>
                </c:pt>
                <c:pt idx="111">
                  <c:v>20.642807999999999</c:v>
                </c:pt>
                <c:pt idx="112">
                  <c:v>20.716619999999995</c:v>
                </c:pt>
                <c:pt idx="113">
                  <c:v>20.797387000000001</c:v>
                </c:pt>
                <c:pt idx="114">
                  <c:v>20.435131785398159</c:v>
                </c:pt>
                <c:pt idx="115">
                  <c:v>20.847975000000002</c:v>
                </c:pt>
                <c:pt idx="116">
                  <c:v>19.817432999999998</c:v>
                </c:pt>
                <c:pt idx="117">
                  <c:v>19.771216999999996</c:v>
                </c:pt>
                <c:pt idx="118">
                  <c:v>20.766046000000003</c:v>
                </c:pt>
                <c:pt idx="119">
                  <c:v>19.763182999999998</c:v>
                </c:pt>
                <c:pt idx="120">
                  <c:v>20.622814999999999</c:v>
                </c:pt>
                <c:pt idx="121">
                  <c:v>20.573461999999996</c:v>
                </c:pt>
                <c:pt idx="122">
                  <c:v>20.563036</c:v>
                </c:pt>
                <c:pt idx="123">
                  <c:v>20.505533</c:v>
                </c:pt>
                <c:pt idx="124">
                  <c:v>20.532952999999999</c:v>
                </c:pt>
                <c:pt idx="125">
                  <c:v>20.539333999999997</c:v>
                </c:pt>
                <c:pt idx="126">
                  <c:v>20.572695999999997</c:v>
                </c:pt>
                <c:pt idx="127">
                  <c:v>20.680012999999995</c:v>
                </c:pt>
                <c:pt idx="128">
                  <c:v>20.700233000000001</c:v>
                </c:pt>
                <c:pt idx="129">
                  <c:v>20.649458999999997</c:v>
                </c:pt>
                <c:pt idx="130">
                  <c:v>20.634923999999994</c:v>
                </c:pt>
                <c:pt idx="131">
                  <c:v>20.621887999999998</c:v>
                </c:pt>
                <c:pt idx="132">
                  <c:v>20.622112000000001</c:v>
                </c:pt>
                <c:pt idx="133">
                  <c:v>20.621183999999996</c:v>
                </c:pt>
                <c:pt idx="134">
                  <c:v>20.670067999999997</c:v>
                </c:pt>
                <c:pt idx="135">
                  <c:v>20.679241999999999</c:v>
                </c:pt>
                <c:pt idx="136">
                  <c:v>20.696672</c:v>
                </c:pt>
                <c:pt idx="137">
                  <c:v>20.781901000000001</c:v>
                </c:pt>
                <c:pt idx="138">
                  <c:v>20.811456999999997</c:v>
                </c:pt>
                <c:pt idx="139">
                  <c:v>20.866569999999996</c:v>
                </c:pt>
                <c:pt idx="140">
                  <c:v>20.907912999999997</c:v>
                </c:pt>
                <c:pt idx="141">
                  <c:v>20.914970999999998</c:v>
                </c:pt>
                <c:pt idx="142">
                  <c:v>20.878314</c:v>
                </c:pt>
                <c:pt idx="143">
                  <c:v>20.825521999999999</c:v>
                </c:pt>
                <c:pt idx="144">
                  <c:v>20.661393</c:v>
                </c:pt>
                <c:pt idx="145">
                  <c:v>20.645613999999998</c:v>
                </c:pt>
                <c:pt idx="146">
                  <c:v>20.648802999999997</c:v>
                </c:pt>
                <c:pt idx="147">
                  <c:v>20.642772000000001</c:v>
                </c:pt>
                <c:pt idx="148">
                  <c:v>20.681932</c:v>
                </c:pt>
                <c:pt idx="149">
                  <c:v>20.704178999999996</c:v>
                </c:pt>
                <c:pt idx="150">
                  <c:v>20.734762</c:v>
                </c:pt>
                <c:pt idx="151">
                  <c:v>20.822564000000003</c:v>
                </c:pt>
                <c:pt idx="152">
                  <c:v>20.852636999999998</c:v>
                </c:pt>
                <c:pt idx="153">
                  <c:v>20.792598999999999</c:v>
                </c:pt>
                <c:pt idx="154">
                  <c:v>20.783883999999997</c:v>
                </c:pt>
                <c:pt idx="155">
                  <c:v>20.722790999999997</c:v>
                </c:pt>
                <c:pt idx="156">
                  <c:v>20.705909999999999</c:v>
                </c:pt>
                <c:pt idx="157">
                  <c:v>20.692687999999997</c:v>
                </c:pt>
                <c:pt idx="158">
                  <c:v>20.788127999999993</c:v>
                </c:pt>
                <c:pt idx="159">
                  <c:v>20.784153</c:v>
                </c:pt>
                <c:pt idx="160">
                  <c:v>20.784633999999997</c:v>
                </c:pt>
                <c:pt idx="161">
                  <c:v>20.773790999999996</c:v>
                </c:pt>
                <c:pt idx="162">
                  <c:v>20.838611999999998</c:v>
                </c:pt>
                <c:pt idx="163">
                  <c:v>20.865956999999998</c:v>
                </c:pt>
                <c:pt idx="164">
                  <c:v>20.902138999999998</c:v>
                </c:pt>
                <c:pt idx="165">
                  <c:v>20.915928000000001</c:v>
                </c:pt>
                <c:pt idx="166">
                  <c:v>20.863525000000003</c:v>
                </c:pt>
                <c:pt idx="167">
                  <c:v>20.836143999999997</c:v>
                </c:pt>
                <c:pt idx="168">
                  <c:v>20.765802999999998</c:v>
                </c:pt>
                <c:pt idx="169">
                  <c:v>20.731005999999997</c:v>
                </c:pt>
                <c:pt idx="170">
                  <c:v>20.721666000000003</c:v>
                </c:pt>
                <c:pt idx="171">
                  <c:v>20.716625999999998</c:v>
                </c:pt>
                <c:pt idx="172">
                  <c:v>20.702983999999994</c:v>
                </c:pt>
                <c:pt idx="173">
                  <c:v>20.702325999999999</c:v>
                </c:pt>
                <c:pt idx="174">
                  <c:v>20.709679999999999</c:v>
                </c:pt>
                <c:pt idx="175">
                  <c:v>20.802961999999997</c:v>
                </c:pt>
                <c:pt idx="176">
                  <c:v>20.791409999999999</c:v>
                </c:pt>
                <c:pt idx="177">
                  <c:v>20.764298</c:v>
                </c:pt>
                <c:pt idx="178">
                  <c:v>20.780644999999996</c:v>
                </c:pt>
                <c:pt idx="179">
                  <c:v>20.711717999999998</c:v>
                </c:pt>
                <c:pt idx="180">
                  <c:v>20.699013999999995</c:v>
                </c:pt>
                <c:pt idx="181">
                  <c:v>20.732150999999998</c:v>
                </c:pt>
                <c:pt idx="182">
                  <c:v>20.742420999999993</c:v>
                </c:pt>
                <c:pt idx="183">
                  <c:v>20.748177999999996</c:v>
                </c:pt>
                <c:pt idx="184">
                  <c:v>20.755066999999997</c:v>
                </c:pt>
                <c:pt idx="185">
                  <c:v>20.782200999999997</c:v>
                </c:pt>
                <c:pt idx="186">
                  <c:v>20.849039000000001</c:v>
                </c:pt>
                <c:pt idx="187">
                  <c:v>20.908241999999998</c:v>
                </c:pt>
                <c:pt idx="188">
                  <c:v>20.891784999999999</c:v>
                </c:pt>
                <c:pt idx="189">
                  <c:v>20.888514999999998</c:v>
                </c:pt>
                <c:pt idx="190">
                  <c:v>20.871431000000005</c:v>
                </c:pt>
                <c:pt idx="191">
                  <c:v>20.823991999999997</c:v>
                </c:pt>
                <c:pt idx="192">
                  <c:v>20.708480999999999</c:v>
                </c:pt>
                <c:pt idx="193">
                  <c:v>20.685243999999997</c:v>
                </c:pt>
                <c:pt idx="194">
                  <c:v>20.682620999999994</c:v>
                </c:pt>
                <c:pt idx="195">
                  <c:v>20.683328000000003</c:v>
                </c:pt>
                <c:pt idx="196">
                  <c:v>20.692769999999996</c:v>
                </c:pt>
                <c:pt idx="197">
                  <c:v>20.687573</c:v>
                </c:pt>
                <c:pt idx="198">
                  <c:v>20.726706999999994</c:v>
                </c:pt>
                <c:pt idx="199">
                  <c:v>20.846890999999996</c:v>
                </c:pt>
                <c:pt idx="200">
                  <c:v>20.888209000000003</c:v>
                </c:pt>
                <c:pt idx="201">
                  <c:v>20.812280999999995</c:v>
                </c:pt>
                <c:pt idx="202">
                  <c:v>20.775703999999998</c:v>
                </c:pt>
                <c:pt idx="203">
                  <c:v>20.750705999999994</c:v>
                </c:pt>
                <c:pt idx="204">
                  <c:v>20.747644999999991</c:v>
                </c:pt>
                <c:pt idx="205">
                  <c:v>20.753288000000001</c:v>
                </c:pt>
                <c:pt idx="206">
                  <c:v>20.775606999999994</c:v>
                </c:pt>
                <c:pt idx="207">
                  <c:v>20.773651000000001</c:v>
                </c:pt>
                <c:pt idx="208">
                  <c:v>20.802717000000001</c:v>
                </c:pt>
                <c:pt idx="209">
                  <c:v>20.880382000000004</c:v>
                </c:pt>
                <c:pt idx="210">
                  <c:v>20.994351999999996</c:v>
                </c:pt>
                <c:pt idx="211">
                  <c:v>21.020444999999995</c:v>
                </c:pt>
                <c:pt idx="212">
                  <c:v>21.035375999999999</c:v>
                </c:pt>
                <c:pt idx="213">
                  <c:v>21.030230999999993</c:v>
                </c:pt>
                <c:pt idx="214">
                  <c:v>20.974031999999998</c:v>
                </c:pt>
                <c:pt idx="215">
                  <c:v>20.97022299999999</c:v>
                </c:pt>
                <c:pt idx="216">
                  <c:v>20.838051999999998</c:v>
                </c:pt>
                <c:pt idx="217">
                  <c:v>20.817606999999995</c:v>
                </c:pt>
                <c:pt idx="218">
                  <c:v>20.837821999999992</c:v>
                </c:pt>
                <c:pt idx="219">
                  <c:v>20.846974999999993</c:v>
                </c:pt>
                <c:pt idx="220">
                  <c:v>20.810297999999996</c:v>
                </c:pt>
                <c:pt idx="221">
                  <c:v>20.818562999999994</c:v>
                </c:pt>
                <c:pt idx="222">
                  <c:v>20.820733999999998</c:v>
                </c:pt>
                <c:pt idx="223">
                  <c:v>20.906064999999998</c:v>
                </c:pt>
                <c:pt idx="224">
                  <c:v>20.935983</c:v>
                </c:pt>
                <c:pt idx="225">
                  <c:v>20.865133999999994</c:v>
                </c:pt>
                <c:pt idx="226">
                  <c:v>20.876957999999998</c:v>
                </c:pt>
                <c:pt idx="227">
                  <c:v>20.830024999999999</c:v>
                </c:pt>
                <c:pt idx="228">
                  <c:v>20.811783999999999</c:v>
                </c:pt>
                <c:pt idx="229">
                  <c:v>20.828477000000003</c:v>
                </c:pt>
                <c:pt idx="230">
                  <c:v>20.890318999999995</c:v>
                </c:pt>
                <c:pt idx="231">
                  <c:v>20.912508999999996</c:v>
                </c:pt>
                <c:pt idx="232">
                  <c:v>20.942826999999998</c:v>
                </c:pt>
                <c:pt idx="233">
                  <c:v>20.991475000000001</c:v>
                </c:pt>
                <c:pt idx="234">
                  <c:v>21.039951999999996</c:v>
                </c:pt>
                <c:pt idx="235">
                  <c:v>21.072456999999996</c:v>
                </c:pt>
                <c:pt idx="236">
                  <c:v>21.084089999999996</c:v>
                </c:pt>
                <c:pt idx="237">
                  <c:v>21.083825000000001</c:v>
                </c:pt>
                <c:pt idx="238">
                  <c:v>21.016484999999996</c:v>
                </c:pt>
                <c:pt idx="239">
                  <c:v>21.003242999999998</c:v>
                </c:pt>
                <c:pt idx="240">
                  <c:v>20.944631999999995</c:v>
                </c:pt>
                <c:pt idx="241">
                  <c:v>20.671062999999997</c:v>
                </c:pt>
                <c:pt idx="242">
                  <c:v>20.682620999999997</c:v>
                </c:pt>
                <c:pt idx="243">
                  <c:v>20.958275999999998</c:v>
                </c:pt>
                <c:pt idx="244">
                  <c:v>20.689485999999999</c:v>
                </c:pt>
                <c:pt idx="245">
                  <c:v>20.703214999999993</c:v>
                </c:pt>
                <c:pt idx="246">
                  <c:v>20.696936999999998</c:v>
                </c:pt>
                <c:pt idx="247">
                  <c:v>20.981524999999998</c:v>
                </c:pt>
                <c:pt idx="248">
                  <c:v>20.955881999999995</c:v>
                </c:pt>
                <c:pt idx="249">
                  <c:v>20.938849999999999</c:v>
                </c:pt>
                <c:pt idx="250">
                  <c:v>20.613534999999992</c:v>
                </c:pt>
                <c:pt idx="251">
                  <c:v>20.842897999999995</c:v>
                </c:pt>
                <c:pt idx="252">
                  <c:v>20.851353999999997</c:v>
                </c:pt>
                <c:pt idx="253">
                  <c:v>20.560381</c:v>
                </c:pt>
                <c:pt idx="254">
                  <c:v>20.573091999999992</c:v>
                </c:pt>
                <c:pt idx="255">
                  <c:v>20.565356000000001</c:v>
                </c:pt>
                <c:pt idx="256">
                  <c:v>20.835953999999997</c:v>
                </c:pt>
                <c:pt idx="257">
                  <c:v>20.595712999999993</c:v>
                </c:pt>
                <c:pt idx="258">
                  <c:v>20.632343999999993</c:v>
                </c:pt>
                <c:pt idx="259">
                  <c:v>20.666687999999997</c:v>
                </c:pt>
                <c:pt idx="260">
                  <c:v>20.636006999999999</c:v>
                </c:pt>
                <c:pt idx="261">
                  <c:v>20.621181</c:v>
                </c:pt>
                <c:pt idx="262">
                  <c:v>20.578581</c:v>
                </c:pt>
                <c:pt idx="263">
                  <c:v>20.572851</c:v>
                </c:pt>
                <c:pt idx="264">
                  <c:v>20.523371999999995</c:v>
                </c:pt>
                <c:pt idx="265">
                  <c:v>20.503152999999994</c:v>
                </c:pt>
                <c:pt idx="266">
                  <c:v>20.478220999999994</c:v>
                </c:pt>
                <c:pt idx="267">
                  <c:v>20.448802000000001</c:v>
                </c:pt>
                <c:pt idx="268">
                  <c:v>20.431143999999996</c:v>
                </c:pt>
                <c:pt idx="269">
                  <c:v>20.427453999999994</c:v>
                </c:pt>
                <c:pt idx="270">
                  <c:v>20.427589999999995</c:v>
                </c:pt>
                <c:pt idx="271">
                  <c:v>20.514678999999997</c:v>
                </c:pt>
                <c:pt idx="272">
                  <c:v>20.535615999999997</c:v>
                </c:pt>
                <c:pt idx="273">
                  <c:v>20.536892999999996</c:v>
                </c:pt>
                <c:pt idx="274">
                  <c:v>20.528929999999999</c:v>
                </c:pt>
                <c:pt idx="275">
                  <c:v>19.472937999999999</c:v>
                </c:pt>
                <c:pt idx="276">
                  <c:v>20.462876999999995</c:v>
                </c:pt>
                <c:pt idx="277">
                  <c:v>20.461497999999999</c:v>
                </c:pt>
                <c:pt idx="278">
                  <c:v>20.457432999999995</c:v>
                </c:pt>
                <c:pt idx="279">
                  <c:v>20.460039999999996</c:v>
                </c:pt>
                <c:pt idx="280">
                  <c:v>20.498339000000001</c:v>
                </c:pt>
                <c:pt idx="281">
                  <c:v>20.583258999999998</c:v>
                </c:pt>
                <c:pt idx="282">
                  <c:v>20.628094999999998</c:v>
                </c:pt>
                <c:pt idx="283">
                  <c:v>20.662129999999998</c:v>
                </c:pt>
                <c:pt idx="284">
                  <c:v>20.660554999999995</c:v>
                </c:pt>
                <c:pt idx="285">
                  <c:v>20.668109000000005</c:v>
                </c:pt>
                <c:pt idx="286">
                  <c:v>19.625777999999997</c:v>
                </c:pt>
                <c:pt idx="287">
                  <c:v>19.605936</c:v>
                </c:pt>
                <c:pt idx="288">
                  <c:v>19.500409999999999</c:v>
                </c:pt>
                <c:pt idx="289">
                  <c:v>19.479973999999999</c:v>
                </c:pt>
                <c:pt idx="290">
                  <c:v>19.471948000000001</c:v>
                </c:pt>
                <c:pt idx="291">
                  <c:v>19.477860999999997</c:v>
                </c:pt>
                <c:pt idx="292">
                  <c:v>19.497638999999996</c:v>
                </c:pt>
                <c:pt idx="293">
                  <c:v>20.061662985190299</c:v>
                </c:pt>
                <c:pt idx="294">
                  <c:v>19.535368999999999</c:v>
                </c:pt>
                <c:pt idx="295">
                  <c:v>19.635265999999994</c:v>
                </c:pt>
                <c:pt idx="296">
                  <c:v>19.646752999999997</c:v>
                </c:pt>
                <c:pt idx="297">
                  <c:v>19.654671999999994</c:v>
                </c:pt>
                <c:pt idx="298">
                  <c:v>19.622719999999997</c:v>
                </c:pt>
                <c:pt idx="299">
                  <c:v>18.586133999999998</c:v>
                </c:pt>
                <c:pt idx="300">
                  <c:v>18.568868000000002</c:v>
                </c:pt>
                <c:pt idx="301">
                  <c:v>18.564268999999999</c:v>
                </c:pt>
                <c:pt idx="302">
                  <c:v>18.565729999999995</c:v>
                </c:pt>
                <c:pt idx="303">
                  <c:v>18.569558000000001</c:v>
                </c:pt>
                <c:pt idx="304">
                  <c:v>19.642458999999995</c:v>
                </c:pt>
                <c:pt idx="305">
                  <c:v>20.745995000000001</c:v>
                </c:pt>
                <c:pt idx="306">
                  <c:v>20.853740999999992</c:v>
                </c:pt>
                <c:pt idx="307">
                  <c:v>20.872838999999995</c:v>
                </c:pt>
                <c:pt idx="308">
                  <c:v>20.874146999999994</c:v>
                </c:pt>
                <c:pt idx="309">
                  <c:v>20.862849000000001</c:v>
                </c:pt>
                <c:pt idx="310">
                  <c:v>20.844103999999994</c:v>
                </c:pt>
                <c:pt idx="311">
                  <c:v>21.075422999999997</c:v>
                </c:pt>
                <c:pt idx="312">
                  <c:v>20.689832000000003</c:v>
                </c:pt>
                <c:pt idx="313">
                  <c:v>20.701067999999999</c:v>
                </c:pt>
                <c:pt idx="314">
                  <c:v>20.609930999999996</c:v>
                </c:pt>
                <c:pt idx="315">
                  <c:v>20.673031999999996</c:v>
                </c:pt>
                <c:pt idx="316">
                  <c:v>20.638541999999998</c:v>
                </c:pt>
                <c:pt idx="317">
                  <c:v>20.827399999999997</c:v>
                </c:pt>
                <c:pt idx="318">
                  <c:v>20.589687000000001</c:v>
                </c:pt>
                <c:pt idx="319">
                  <c:v>20.747816000000004</c:v>
                </c:pt>
                <c:pt idx="320">
                  <c:v>20.954844999999999</c:v>
                </c:pt>
                <c:pt idx="321">
                  <c:v>21.001316000000003</c:v>
                </c:pt>
                <c:pt idx="322">
                  <c:v>20.956437999999999</c:v>
                </c:pt>
                <c:pt idx="323">
                  <c:v>20.933982</c:v>
                </c:pt>
                <c:pt idx="324">
                  <c:v>20.836485</c:v>
                </c:pt>
                <c:pt idx="325">
                  <c:v>20.823014000000001</c:v>
                </c:pt>
                <c:pt idx="326">
                  <c:v>20.820808</c:v>
                </c:pt>
                <c:pt idx="327">
                  <c:v>20.812336000000002</c:v>
                </c:pt>
                <c:pt idx="328">
                  <c:v>20.671167664750168</c:v>
                </c:pt>
                <c:pt idx="329">
                  <c:v>20.899539999999995</c:v>
                </c:pt>
                <c:pt idx="330">
                  <c:v>21.096237999999996</c:v>
                </c:pt>
                <c:pt idx="331">
                  <c:v>21.124912999999999</c:v>
                </c:pt>
                <c:pt idx="332">
                  <c:v>21.130701999999992</c:v>
                </c:pt>
                <c:pt idx="333">
                  <c:v>21.054728999999995</c:v>
                </c:pt>
                <c:pt idx="334">
                  <c:v>21.104140000000001</c:v>
                </c:pt>
                <c:pt idx="335">
                  <c:v>21.095486999999999</c:v>
                </c:pt>
              </c:numCache>
            </c:numRef>
          </c:val>
          <c:extLst>
            <c:ext xmlns:c16="http://schemas.microsoft.com/office/drawing/2014/chart" uri="{C3380CC4-5D6E-409C-BE32-E72D297353CC}">
              <c16:uniqueId val="{00000002-99F6-4A4D-83D8-B9D98B2A07F7}"/>
            </c:ext>
          </c:extLst>
        </c:ser>
        <c:ser>
          <c:idx val="8"/>
          <c:order val="3"/>
          <c:tx>
            <c:strRef>
              <c:f>'62'!$K$2</c:f>
              <c:strCache>
                <c:ptCount val="1"/>
                <c:pt idx="0">
                  <c:v>Other nonRES</c:v>
                </c:pt>
              </c:strCache>
            </c:strRef>
          </c:tx>
          <c:spPr>
            <a:solidFill>
              <a:schemeClr val="accent3">
                <a:lumMod val="60000"/>
              </a:schemeClr>
            </a:solidFill>
            <a:ln>
              <a:noFill/>
            </a:ln>
            <a:effectLst/>
          </c:spPr>
          <c:val>
            <c:numRef>
              <c:f>'62'!$K$3:$K$338</c:f>
              <c:numCache>
                <c:formatCode>General</c:formatCode>
                <c:ptCount val="336"/>
                <c:pt idx="0">
                  <c:v>6.4565839999999985</c:v>
                </c:pt>
                <c:pt idx="1">
                  <c:v>6.4488620000000001</c:v>
                </c:pt>
                <c:pt idx="2">
                  <c:v>6.4421630000000016</c:v>
                </c:pt>
                <c:pt idx="3">
                  <c:v>6.4410270000000009</c:v>
                </c:pt>
                <c:pt idx="4">
                  <c:v>6.4370750000000001</c:v>
                </c:pt>
                <c:pt idx="5">
                  <c:v>6.4345650000000001</c:v>
                </c:pt>
                <c:pt idx="6">
                  <c:v>6.4565599999999996</c:v>
                </c:pt>
                <c:pt idx="7">
                  <c:v>6.4842779999999998</c:v>
                </c:pt>
                <c:pt idx="8">
                  <c:v>6.4938049999999992</c:v>
                </c:pt>
                <c:pt idx="9">
                  <c:v>6.4797709999999995</c:v>
                </c:pt>
                <c:pt idx="10">
                  <c:v>6.4740580000000003</c:v>
                </c:pt>
                <c:pt idx="11">
                  <c:v>6.4785780000000006</c:v>
                </c:pt>
                <c:pt idx="12">
                  <c:v>6.4756379999999991</c:v>
                </c:pt>
                <c:pt idx="13">
                  <c:v>6.477068</c:v>
                </c:pt>
                <c:pt idx="14">
                  <c:v>6.4854019999999988</c:v>
                </c:pt>
                <c:pt idx="15">
                  <c:v>6.4961649999999986</c:v>
                </c:pt>
                <c:pt idx="16">
                  <c:v>6.4965399999999986</c:v>
                </c:pt>
                <c:pt idx="17">
                  <c:v>6.4937809999999994</c:v>
                </c:pt>
                <c:pt idx="18">
                  <c:v>6.4913959999999999</c:v>
                </c:pt>
                <c:pt idx="19">
                  <c:v>6.4853779999999999</c:v>
                </c:pt>
                <c:pt idx="20">
                  <c:v>6.47173</c:v>
                </c:pt>
                <c:pt idx="21">
                  <c:v>6.4732970000000005</c:v>
                </c:pt>
                <c:pt idx="22">
                  <c:v>6.4666540000000001</c:v>
                </c:pt>
                <c:pt idx="23">
                  <c:v>6.4717989999999999</c:v>
                </c:pt>
                <c:pt idx="24">
                  <c:v>6.4578199999999999</c:v>
                </c:pt>
                <c:pt idx="25">
                  <c:v>6.450292000000001</c:v>
                </c:pt>
                <c:pt idx="26">
                  <c:v>6.4457720000000007</c:v>
                </c:pt>
                <c:pt idx="27">
                  <c:v>6.4382670000000006</c:v>
                </c:pt>
                <c:pt idx="28">
                  <c:v>6.7382309270360654</c:v>
                </c:pt>
                <c:pt idx="29">
                  <c:v>7.448252000000001</c:v>
                </c:pt>
                <c:pt idx="30">
                  <c:v>7.4736749999999992</c:v>
                </c:pt>
                <c:pt idx="31">
                  <c:v>8.5847900000000017</c:v>
                </c:pt>
                <c:pt idx="32">
                  <c:v>8.5950670000000002</c:v>
                </c:pt>
                <c:pt idx="33">
                  <c:v>8.0400282666919125</c:v>
                </c:pt>
                <c:pt idx="34">
                  <c:v>7.540824999999999</c:v>
                </c:pt>
                <c:pt idx="35">
                  <c:v>7.5473879999999998</c:v>
                </c:pt>
                <c:pt idx="36">
                  <c:v>7.542451999999999</c:v>
                </c:pt>
                <c:pt idx="37">
                  <c:v>7.5448490000000001</c:v>
                </c:pt>
                <c:pt idx="38">
                  <c:v>8.5220698104255312</c:v>
                </c:pt>
                <c:pt idx="39">
                  <c:v>8.5973530000000018</c:v>
                </c:pt>
                <c:pt idx="40">
                  <c:v>8.8592060000000004</c:v>
                </c:pt>
                <c:pt idx="41">
                  <c:v>9.0886739999999993</c:v>
                </c:pt>
                <c:pt idx="42">
                  <c:v>9.0849059999999984</c:v>
                </c:pt>
                <c:pt idx="43">
                  <c:v>9.0807530000000014</c:v>
                </c:pt>
                <c:pt idx="44">
                  <c:v>9.0622159999999994</c:v>
                </c:pt>
                <c:pt idx="45">
                  <c:v>8.4137083429613124</c:v>
                </c:pt>
                <c:pt idx="46">
                  <c:v>7.9760139999999984</c:v>
                </c:pt>
                <c:pt idx="47">
                  <c:v>7.9820880000000001</c:v>
                </c:pt>
                <c:pt idx="48">
                  <c:v>7.9771939999999999</c:v>
                </c:pt>
                <c:pt idx="49">
                  <c:v>7.9672239999999981</c:v>
                </c:pt>
                <c:pt idx="50">
                  <c:v>7.9625229999999991</c:v>
                </c:pt>
                <c:pt idx="51">
                  <c:v>7.9533949999999995</c:v>
                </c:pt>
                <c:pt idx="52">
                  <c:v>7.9523150000000005</c:v>
                </c:pt>
                <c:pt idx="53">
                  <c:v>7.9498060000000006</c:v>
                </c:pt>
                <c:pt idx="54">
                  <c:v>7.9695519999999993</c:v>
                </c:pt>
                <c:pt idx="55">
                  <c:v>8.000017999999999</c:v>
                </c:pt>
                <c:pt idx="56">
                  <c:v>7.8686039999999995</c:v>
                </c:pt>
                <c:pt idx="57">
                  <c:v>7.856317999999999</c:v>
                </c:pt>
                <c:pt idx="58">
                  <c:v>6.8345985793467117</c:v>
                </c:pt>
                <c:pt idx="59">
                  <c:v>6.8305009999999999</c:v>
                </c:pt>
                <c:pt idx="60">
                  <c:v>6.8309319999999989</c:v>
                </c:pt>
                <c:pt idx="61">
                  <c:v>6.8289900000000001</c:v>
                </c:pt>
                <c:pt idx="62">
                  <c:v>7.8594519999999992</c:v>
                </c:pt>
                <c:pt idx="63">
                  <c:v>8.9412590000000005</c:v>
                </c:pt>
                <c:pt idx="64">
                  <c:v>8.9507809999999992</c:v>
                </c:pt>
                <c:pt idx="65">
                  <c:v>8.9536610000000003</c:v>
                </c:pt>
                <c:pt idx="66">
                  <c:v>8.9542710000000003</c:v>
                </c:pt>
                <c:pt idx="67">
                  <c:v>8.9486150000000002</c:v>
                </c:pt>
                <c:pt idx="68">
                  <c:v>8.9367079999999994</c:v>
                </c:pt>
                <c:pt idx="69">
                  <c:v>8.9337620000000033</c:v>
                </c:pt>
                <c:pt idx="70">
                  <c:v>8.9234799999999996</c:v>
                </c:pt>
                <c:pt idx="71">
                  <c:v>8.9307200000000009</c:v>
                </c:pt>
                <c:pt idx="72">
                  <c:v>8.9008160000000007</c:v>
                </c:pt>
                <c:pt idx="73">
                  <c:v>8.8885179999999995</c:v>
                </c:pt>
                <c:pt idx="74">
                  <c:v>8.8796100000000031</c:v>
                </c:pt>
                <c:pt idx="75">
                  <c:v>8.8753310000000027</c:v>
                </c:pt>
                <c:pt idx="76">
                  <c:v>8.874328000000002</c:v>
                </c:pt>
                <c:pt idx="77">
                  <c:v>8.873833000000003</c:v>
                </c:pt>
                <c:pt idx="78">
                  <c:v>8.8913800000000016</c:v>
                </c:pt>
                <c:pt idx="79">
                  <c:v>8.9200890000000008</c:v>
                </c:pt>
                <c:pt idx="80">
                  <c:v>8.9174149999999983</c:v>
                </c:pt>
                <c:pt idx="81">
                  <c:v>8.8983240000000006</c:v>
                </c:pt>
                <c:pt idx="82">
                  <c:v>7.8489659999999981</c:v>
                </c:pt>
                <c:pt idx="83">
                  <c:v>7.8474939999999993</c:v>
                </c:pt>
                <c:pt idx="84">
                  <c:v>7.8428639999999996</c:v>
                </c:pt>
                <c:pt idx="85">
                  <c:v>7.8609296968940594</c:v>
                </c:pt>
                <c:pt idx="86">
                  <c:v>8.8923909999999999</c:v>
                </c:pt>
                <c:pt idx="87">
                  <c:v>9.0501889999999996</c:v>
                </c:pt>
                <c:pt idx="88">
                  <c:v>9.0640060000000009</c:v>
                </c:pt>
                <c:pt idx="89">
                  <c:v>9.0775940000000013</c:v>
                </c:pt>
                <c:pt idx="90">
                  <c:v>9.0787410000000008</c:v>
                </c:pt>
                <c:pt idx="91">
                  <c:v>9.0702309999999997</c:v>
                </c:pt>
                <c:pt idx="92">
                  <c:v>9.0616859999999999</c:v>
                </c:pt>
                <c:pt idx="93">
                  <c:v>9.0612560000000002</c:v>
                </c:pt>
                <c:pt idx="94">
                  <c:v>9.0348869999999994</c:v>
                </c:pt>
                <c:pt idx="95">
                  <c:v>9.0403029999999998</c:v>
                </c:pt>
                <c:pt idx="96">
                  <c:v>9.011417999999999</c:v>
                </c:pt>
                <c:pt idx="97">
                  <c:v>9.0033330000000014</c:v>
                </c:pt>
                <c:pt idx="98">
                  <c:v>9.0023909999999994</c:v>
                </c:pt>
                <c:pt idx="99">
                  <c:v>8.9963190000000033</c:v>
                </c:pt>
                <c:pt idx="100">
                  <c:v>8.9921119999999988</c:v>
                </c:pt>
                <c:pt idx="101">
                  <c:v>8.9886560000000006</c:v>
                </c:pt>
                <c:pt idx="102">
                  <c:v>8.9891490000000012</c:v>
                </c:pt>
                <c:pt idx="103">
                  <c:v>8.9929550000000003</c:v>
                </c:pt>
                <c:pt idx="104">
                  <c:v>8.8430470000000003</c:v>
                </c:pt>
                <c:pt idx="105">
                  <c:v>8.7104440000000007</c:v>
                </c:pt>
                <c:pt idx="106">
                  <c:v>8.7010480000000001</c:v>
                </c:pt>
                <c:pt idx="107">
                  <c:v>8.6942620000000002</c:v>
                </c:pt>
                <c:pt idx="108">
                  <c:v>8.6894190000000009</c:v>
                </c:pt>
                <c:pt idx="109">
                  <c:v>8.6766830000000006</c:v>
                </c:pt>
                <c:pt idx="110">
                  <c:v>8.6771620000000009</c:v>
                </c:pt>
                <c:pt idx="111">
                  <c:v>8.8256060000000023</c:v>
                </c:pt>
                <c:pt idx="112">
                  <c:v>8.9569470000000013</c:v>
                </c:pt>
                <c:pt idx="113">
                  <c:v>8.9584539999999997</c:v>
                </c:pt>
                <c:pt idx="114">
                  <c:v>8.9607509999999984</c:v>
                </c:pt>
                <c:pt idx="115">
                  <c:v>8.9461870000000001</c:v>
                </c:pt>
                <c:pt idx="116">
                  <c:v>8.9428069999999984</c:v>
                </c:pt>
                <c:pt idx="117">
                  <c:v>8.9530829999999995</c:v>
                </c:pt>
                <c:pt idx="118">
                  <c:v>8.822908</c:v>
                </c:pt>
                <c:pt idx="119">
                  <c:v>8.8310069999999978</c:v>
                </c:pt>
                <c:pt idx="120">
                  <c:v>8.9917360000000013</c:v>
                </c:pt>
                <c:pt idx="121">
                  <c:v>8.979413000000001</c:v>
                </c:pt>
                <c:pt idx="122">
                  <c:v>8.9819820000000021</c:v>
                </c:pt>
                <c:pt idx="123">
                  <c:v>8.9758640000000014</c:v>
                </c:pt>
                <c:pt idx="124">
                  <c:v>8.9833879999999997</c:v>
                </c:pt>
                <c:pt idx="125">
                  <c:v>8.9882340000000021</c:v>
                </c:pt>
                <c:pt idx="126">
                  <c:v>8.9965469999999996</c:v>
                </c:pt>
                <c:pt idx="127">
                  <c:v>9.0023210000000002</c:v>
                </c:pt>
                <c:pt idx="128">
                  <c:v>9.0074369999999995</c:v>
                </c:pt>
                <c:pt idx="129">
                  <c:v>9.0078629999999986</c:v>
                </c:pt>
                <c:pt idx="130">
                  <c:v>8.8811559999999989</c:v>
                </c:pt>
                <c:pt idx="131">
                  <c:v>8.875354999999999</c:v>
                </c:pt>
                <c:pt idx="132">
                  <c:v>8.8711429999999982</c:v>
                </c:pt>
                <c:pt idx="133">
                  <c:v>8.855181</c:v>
                </c:pt>
                <c:pt idx="134">
                  <c:v>8.8578289999999988</c:v>
                </c:pt>
                <c:pt idx="135">
                  <c:v>8.866479</c:v>
                </c:pt>
                <c:pt idx="136">
                  <c:v>8.9977629999999991</c:v>
                </c:pt>
                <c:pt idx="137">
                  <c:v>9.0131879999999995</c:v>
                </c:pt>
                <c:pt idx="138">
                  <c:v>9.0116359999999993</c:v>
                </c:pt>
                <c:pt idx="139">
                  <c:v>8.9978000000000016</c:v>
                </c:pt>
                <c:pt idx="140">
                  <c:v>8.9963860000000011</c:v>
                </c:pt>
                <c:pt idx="141">
                  <c:v>8.9985110000000006</c:v>
                </c:pt>
                <c:pt idx="142">
                  <c:v>8.9991589999999988</c:v>
                </c:pt>
                <c:pt idx="143">
                  <c:v>8.9999679999999991</c:v>
                </c:pt>
                <c:pt idx="144">
                  <c:v>8.9825550000000014</c:v>
                </c:pt>
                <c:pt idx="145">
                  <c:v>8.8445859999999996</c:v>
                </c:pt>
                <c:pt idx="146">
                  <c:v>8.8376949999999983</c:v>
                </c:pt>
                <c:pt idx="147">
                  <c:v>8.958497000000003</c:v>
                </c:pt>
                <c:pt idx="148">
                  <c:v>8.955824999999999</c:v>
                </c:pt>
                <c:pt idx="149">
                  <c:v>8.9511900000000004</c:v>
                </c:pt>
                <c:pt idx="150">
                  <c:v>8.973471</c:v>
                </c:pt>
                <c:pt idx="151">
                  <c:v>8.9853217763604256</c:v>
                </c:pt>
                <c:pt idx="152">
                  <c:v>8.6326720000000012</c:v>
                </c:pt>
                <c:pt idx="153">
                  <c:v>7.5873669999999995</c:v>
                </c:pt>
                <c:pt idx="154">
                  <c:v>7.5664810000000013</c:v>
                </c:pt>
                <c:pt idx="155">
                  <c:v>7.566764</c:v>
                </c:pt>
                <c:pt idx="156">
                  <c:v>7.5624970000000005</c:v>
                </c:pt>
                <c:pt idx="157">
                  <c:v>7.558040000000001</c:v>
                </c:pt>
                <c:pt idx="158">
                  <c:v>7.5610590000000002</c:v>
                </c:pt>
                <c:pt idx="159">
                  <c:v>8.7447700000000008</c:v>
                </c:pt>
                <c:pt idx="160">
                  <c:v>8.8525429999999989</c:v>
                </c:pt>
                <c:pt idx="161">
                  <c:v>8.857661000000002</c:v>
                </c:pt>
                <c:pt idx="162">
                  <c:v>10.148331999999998</c:v>
                </c:pt>
                <c:pt idx="163">
                  <c:v>10.170606000000001</c:v>
                </c:pt>
                <c:pt idx="164">
                  <c:v>10.262967999999999</c:v>
                </c:pt>
                <c:pt idx="165">
                  <c:v>10.057087999999998</c:v>
                </c:pt>
                <c:pt idx="166">
                  <c:v>10.018498000000001</c:v>
                </c:pt>
                <c:pt idx="167">
                  <c:v>9.8240979999999993</c:v>
                </c:pt>
                <c:pt idx="168">
                  <c:v>9.9530129999999986</c:v>
                </c:pt>
                <c:pt idx="169">
                  <c:v>9.9708919163552796</c:v>
                </c:pt>
                <c:pt idx="170">
                  <c:v>10.024362999999997</c:v>
                </c:pt>
                <c:pt idx="171">
                  <c:v>10.173387</c:v>
                </c:pt>
                <c:pt idx="172">
                  <c:v>10.158280000000001</c:v>
                </c:pt>
                <c:pt idx="173">
                  <c:v>10.160725999999997</c:v>
                </c:pt>
                <c:pt idx="174">
                  <c:v>10.186323</c:v>
                </c:pt>
                <c:pt idx="175">
                  <c:v>10.262737999999999</c:v>
                </c:pt>
                <c:pt idx="176">
                  <c:v>10.276404000000001</c:v>
                </c:pt>
                <c:pt idx="177">
                  <c:v>10.028757000000001</c:v>
                </c:pt>
                <c:pt idx="178">
                  <c:v>8.7468240000000002</c:v>
                </c:pt>
                <c:pt idx="179">
                  <c:v>8.7472100000000008</c:v>
                </c:pt>
                <c:pt idx="180">
                  <c:v>8.7460000000000004</c:v>
                </c:pt>
                <c:pt idx="181">
                  <c:v>8.7465530000000005</c:v>
                </c:pt>
                <c:pt idx="182">
                  <c:v>9.7836634366532156</c:v>
                </c:pt>
                <c:pt idx="183">
                  <c:v>9.8650910000000014</c:v>
                </c:pt>
                <c:pt idx="184">
                  <c:v>11.086402</c:v>
                </c:pt>
                <c:pt idx="185">
                  <c:v>11.308200000000001</c:v>
                </c:pt>
                <c:pt idx="186">
                  <c:v>11.349803</c:v>
                </c:pt>
                <c:pt idx="187">
                  <c:v>11.369205999999998</c:v>
                </c:pt>
                <c:pt idx="188">
                  <c:v>11.344606000000001</c:v>
                </c:pt>
                <c:pt idx="189">
                  <c:v>11.336844999999999</c:v>
                </c:pt>
                <c:pt idx="190">
                  <c:v>11.302017999999999</c:v>
                </c:pt>
                <c:pt idx="191">
                  <c:v>11.299450999999999</c:v>
                </c:pt>
                <c:pt idx="192">
                  <c:v>11.293594000000001</c:v>
                </c:pt>
                <c:pt idx="193">
                  <c:v>11.276028999999999</c:v>
                </c:pt>
                <c:pt idx="194">
                  <c:v>11.282111</c:v>
                </c:pt>
                <c:pt idx="195">
                  <c:v>11.287544999999998</c:v>
                </c:pt>
                <c:pt idx="196">
                  <c:v>11.29466</c:v>
                </c:pt>
                <c:pt idx="197">
                  <c:v>11.302592999999996</c:v>
                </c:pt>
                <c:pt idx="198">
                  <c:v>11.318921999999999</c:v>
                </c:pt>
                <c:pt idx="199">
                  <c:v>11.393065999999999</c:v>
                </c:pt>
                <c:pt idx="200">
                  <c:v>11.391397999999997</c:v>
                </c:pt>
                <c:pt idx="201">
                  <c:v>11.366447999999997</c:v>
                </c:pt>
                <c:pt idx="202">
                  <c:v>11.319222999999997</c:v>
                </c:pt>
                <c:pt idx="203">
                  <c:v>11.117021000000001</c:v>
                </c:pt>
                <c:pt idx="204">
                  <c:v>11.108767999999998</c:v>
                </c:pt>
                <c:pt idx="205">
                  <c:v>11.119797</c:v>
                </c:pt>
                <c:pt idx="206">
                  <c:v>11.137362999999999</c:v>
                </c:pt>
                <c:pt idx="207">
                  <c:v>11.145331999999998</c:v>
                </c:pt>
                <c:pt idx="208">
                  <c:v>11.343811999999998</c:v>
                </c:pt>
                <c:pt idx="209">
                  <c:v>11.393906999999999</c:v>
                </c:pt>
                <c:pt idx="210">
                  <c:v>11.443046999999998</c:v>
                </c:pt>
                <c:pt idx="211">
                  <c:v>11.478498999999998</c:v>
                </c:pt>
                <c:pt idx="212">
                  <c:v>11.453906</c:v>
                </c:pt>
                <c:pt idx="213">
                  <c:v>11.425091999999999</c:v>
                </c:pt>
                <c:pt idx="214">
                  <c:v>11.402458999999999</c:v>
                </c:pt>
                <c:pt idx="215">
                  <c:v>11.389994999999997</c:v>
                </c:pt>
                <c:pt idx="216">
                  <c:v>11.325887999999997</c:v>
                </c:pt>
                <c:pt idx="217">
                  <c:v>11.180409412765957</c:v>
                </c:pt>
                <c:pt idx="218">
                  <c:v>11.156352999999999</c:v>
                </c:pt>
                <c:pt idx="219">
                  <c:v>11.151323</c:v>
                </c:pt>
                <c:pt idx="220">
                  <c:v>11.141928999999999</c:v>
                </c:pt>
                <c:pt idx="221">
                  <c:v>11.140411</c:v>
                </c:pt>
                <c:pt idx="222">
                  <c:v>11.166716000000001</c:v>
                </c:pt>
                <c:pt idx="223">
                  <c:v>11.196962999999998</c:v>
                </c:pt>
                <c:pt idx="224">
                  <c:v>11.183181999999999</c:v>
                </c:pt>
                <c:pt idx="225">
                  <c:v>11.153112999999999</c:v>
                </c:pt>
                <c:pt idx="226">
                  <c:v>11.109476999999998</c:v>
                </c:pt>
                <c:pt idx="227">
                  <c:v>11.092152999999998</c:v>
                </c:pt>
                <c:pt idx="228">
                  <c:v>11.086500999999998</c:v>
                </c:pt>
                <c:pt idx="229">
                  <c:v>11.093270999999998</c:v>
                </c:pt>
                <c:pt idx="230">
                  <c:v>11.110226999999998</c:v>
                </c:pt>
                <c:pt idx="231">
                  <c:v>11.11458</c:v>
                </c:pt>
                <c:pt idx="232">
                  <c:v>11.121504999999999</c:v>
                </c:pt>
                <c:pt idx="233">
                  <c:v>11.132844</c:v>
                </c:pt>
                <c:pt idx="234">
                  <c:v>11.145122999999998</c:v>
                </c:pt>
                <c:pt idx="235">
                  <c:v>11.145436999999998</c:v>
                </c:pt>
                <c:pt idx="236">
                  <c:v>11.139372</c:v>
                </c:pt>
                <c:pt idx="237">
                  <c:v>11.129802999999997</c:v>
                </c:pt>
                <c:pt idx="238">
                  <c:v>11.085139000000002</c:v>
                </c:pt>
                <c:pt idx="239">
                  <c:v>11.050365999999999</c:v>
                </c:pt>
                <c:pt idx="240">
                  <c:v>9.7337410000000002</c:v>
                </c:pt>
                <c:pt idx="241">
                  <c:v>8.6491349999999994</c:v>
                </c:pt>
                <c:pt idx="242">
                  <c:v>8.6391170000000006</c:v>
                </c:pt>
                <c:pt idx="243">
                  <c:v>8.6307229999999997</c:v>
                </c:pt>
                <c:pt idx="244">
                  <c:v>8.6270510000000016</c:v>
                </c:pt>
                <c:pt idx="245">
                  <c:v>8.6225860000000019</c:v>
                </c:pt>
                <c:pt idx="246">
                  <c:v>9.7299119999999988</c:v>
                </c:pt>
                <c:pt idx="247">
                  <c:v>9.7763329999999993</c:v>
                </c:pt>
                <c:pt idx="248">
                  <c:v>9.7820719999999977</c:v>
                </c:pt>
                <c:pt idx="249">
                  <c:v>8.6683689999999984</c:v>
                </c:pt>
                <c:pt idx="250">
                  <c:v>7.2067089999999991</c:v>
                </c:pt>
                <c:pt idx="251">
                  <c:v>7.2128919999999992</c:v>
                </c:pt>
                <c:pt idx="252">
                  <c:v>7.2026439999999994</c:v>
                </c:pt>
                <c:pt idx="253">
                  <c:v>7.2004859999999997</c:v>
                </c:pt>
                <c:pt idx="254">
                  <c:v>7.2086799999999984</c:v>
                </c:pt>
                <c:pt idx="255">
                  <c:v>7.2149939999999999</c:v>
                </c:pt>
                <c:pt idx="256">
                  <c:v>8.6699920000000006</c:v>
                </c:pt>
                <c:pt idx="257">
                  <c:v>9.5374368408517185</c:v>
                </c:pt>
                <c:pt idx="258">
                  <c:v>9.7738240000000012</c:v>
                </c:pt>
                <c:pt idx="259">
                  <c:v>9.7857459999999996</c:v>
                </c:pt>
                <c:pt idx="260">
                  <c:v>9.7918570000000003</c:v>
                </c:pt>
                <c:pt idx="261">
                  <c:v>8.3486559999999983</c:v>
                </c:pt>
                <c:pt idx="262">
                  <c:v>8.3216059999999992</c:v>
                </c:pt>
                <c:pt idx="263">
                  <c:v>8.304805</c:v>
                </c:pt>
                <c:pt idx="264">
                  <c:v>8.2282149999999987</c:v>
                </c:pt>
                <c:pt idx="265">
                  <c:v>8.2049039999999991</c:v>
                </c:pt>
                <c:pt idx="266">
                  <c:v>8.1949269999999999</c:v>
                </c:pt>
                <c:pt idx="267">
                  <c:v>8.1919000000000004</c:v>
                </c:pt>
                <c:pt idx="268">
                  <c:v>8.1854569999999995</c:v>
                </c:pt>
                <c:pt idx="269">
                  <c:v>8.1851409999999998</c:v>
                </c:pt>
                <c:pt idx="270">
                  <c:v>8.1847769999999986</c:v>
                </c:pt>
                <c:pt idx="271">
                  <c:v>8.2064029999999981</c:v>
                </c:pt>
                <c:pt idx="272">
                  <c:v>8.1944459999999992</c:v>
                </c:pt>
                <c:pt idx="273">
                  <c:v>8.2039249999999999</c:v>
                </c:pt>
                <c:pt idx="274">
                  <c:v>7.1680139999999994</c:v>
                </c:pt>
                <c:pt idx="275">
                  <c:v>7.1706249999999994</c:v>
                </c:pt>
                <c:pt idx="276">
                  <c:v>7.1687939999999992</c:v>
                </c:pt>
                <c:pt idx="277">
                  <c:v>7.1597039999999996</c:v>
                </c:pt>
                <c:pt idx="278">
                  <c:v>7.1583669999999993</c:v>
                </c:pt>
                <c:pt idx="279">
                  <c:v>7.1576199999999988</c:v>
                </c:pt>
                <c:pt idx="280">
                  <c:v>7.1558369999999991</c:v>
                </c:pt>
                <c:pt idx="281">
                  <c:v>8.177721</c:v>
                </c:pt>
                <c:pt idx="282">
                  <c:v>8.2091120000000011</c:v>
                </c:pt>
                <c:pt idx="283">
                  <c:v>8.2083410000000008</c:v>
                </c:pt>
                <c:pt idx="284">
                  <c:v>8.1890669999999997</c:v>
                </c:pt>
                <c:pt idx="285">
                  <c:v>8.1966149999999995</c:v>
                </c:pt>
                <c:pt idx="286">
                  <c:v>8.1755619999999993</c:v>
                </c:pt>
                <c:pt idx="287">
                  <c:v>8.1748429999999992</c:v>
                </c:pt>
                <c:pt idx="288">
                  <c:v>8.1154969999999995</c:v>
                </c:pt>
                <c:pt idx="289">
                  <c:v>8.094576</c:v>
                </c:pt>
                <c:pt idx="290">
                  <c:v>8.0888720000000003</c:v>
                </c:pt>
                <c:pt idx="291">
                  <c:v>8.0783529999999999</c:v>
                </c:pt>
                <c:pt idx="292">
                  <c:v>8.0770360000000014</c:v>
                </c:pt>
                <c:pt idx="293">
                  <c:v>8.0646000000000004</c:v>
                </c:pt>
                <c:pt idx="294">
                  <c:v>8.0757429999999992</c:v>
                </c:pt>
                <c:pt idx="295">
                  <c:v>7.1040199999999984</c:v>
                </c:pt>
                <c:pt idx="296">
                  <c:v>7.1209319999999998</c:v>
                </c:pt>
                <c:pt idx="297">
                  <c:v>6.1085329999999995</c:v>
                </c:pt>
                <c:pt idx="298">
                  <c:v>6.1162569999999992</c:v>
                </c:pt>
                <c:pt idx="299">
                  <c:v>6.1178979999999994</c:v>
                </c:pt>
                <c:pt idx="300">
                  <c:v>6.1162749999999999</c:v>
                </c:pt>
                <c:pt idx="301">
                  <c:v>6.1071299999999997</c:v>
                </c:pt>
                <c:pt idx="302">
                  <c:v>7.1286889999999996</c:v>
                </c:pt>
                <c:pt idx="303">
                  <c:v>7.1305739999999993</c:v>
                </c:pt>
                <c:pt idx="304">
                  <c:v>7.1318809999999999</c:v>
                </c:pt>
                <c:pt idx="305">
                  <c:v>7.7679849999999995</c:v>
                </c:pt>
                <c:pt idx="306">
                  <c:v>7.7606559999999991</c:v>
                </c:pt>
                <c:pt idx="307">
                  <c:v>7.7516849999999993</c:v>
                </c:pt>
                <c:pt idx="308">
                  <c:v>7.7608619999999995</c:v>
                </c:pt>
                <c:pt idx="309">
                  <c:v>7.7697379999999994</c:v>
                </c:pt>
                <c:pt idx="310">
                  <c:v>7.7645609999999987</c:v>
                </c:pt>
                <c:pt idx="311">
                  <c:v>7.7656389999999993</c:v>
                </c:pt>
                <c:pt idx="312">
                  <c:v>7.754547999999998</c:v>
                </c:pt>
                <c:pt idx="313">
                  <c:v>7.5999369999999979</c:v>
                </c:pt>
                <c:pt idx="314">
                  <c:v>7.3880279999999994</c:v>
                </c:pt>
                <c:pt idx="315">
                  <c:v>7.3870269999999998</c:v>
                </c:pt>
                <c:pt idx="316">
                  <c:v>7.3820779999999999</c:v>
                </c:pt>
                <c:pt idx="317">
                  <c:v>7.3783229999999991</c:v>
                </c:pt>
                <c:pt idx="318">
                  <c:v>7.4030689999999995</c:v>
                </c:pt>
                <c:pt idx="319">
                  <c:v>8.415462999999999</c:v>
                </c:pt>
                <c:pt idx="320">
                  <c:v>7.3967780000000003</c:v>
                </c:pt>
                <c:pt idx="321">
                  <c:v>7.2324709999999985</c:v>
                </c:pt>
                <c:pt idx="322">
                  <c:v>7.220902999999999</c:v>
                </c:pt>
                <c:pt idx="323">
                  <c:v>7.2255669999999999</c:v>
                </c:pt>
                <c:pt idx="324">
                  <c:v>6.490121550951474</c:v>
                </c:pt>
                <c:pt idx="325">
                  <c:v>7.2197439999999986</c:v>
                </c:pt>
                <c:pt idx="326">
                  <c:v>7.2219859999999994</c:v>
                </c:pt>
                <c:pt idx="327">
                  <c:v>7.6449435137318105</c:v>
                </c:pt>
                <c:pt idx="328">
                  <c:v>8.0795670000000008</c:v>
                </c:pt>
                <c:pt idx="329">
                  <c:v>8.0918150000000004</c:v>
                </c:pt>
                <c:pt idx="330">
                  <c:v>8.0973969999999991</c:v>
                </c:pt>
                <c:pt idx="331">
                  <c:v>8.0972030000000004</c:v>
                </c:pt>
                <c:pt idx="332">
                  <c:v>8.0933279999999996</c:v>
                </c:pt>
                <c:pt idx="333">
                  <c:v>8.0928639999999987</c:v>
                </c:pt>
                <c:pt idx="334">
                  <c:v>7.492335382114069</c:v>
                </c:pt>
                <c:pt idx="335">
                  <c:v>7.1037130000000008</c:v>
                </c:pt>
              </c:numCache>
            </c:numRef>
          </c:val>
          <c:extLst>
            <c:ext xmlns:c16="http://schemas.microsoft.com/office/drawing/2014/chart" uri="{C3380CC4-5D6E-409C-BE32-E72D297353CC}">
              <c16:uniqueId val="{00000008-99F6-4A4D-83D8-B9D98B2A07F7}"/>
            </c:ext>
          </c:extLst>
        </c:ser>
        <c:ser>
          <c:idx val="4"/>
          <c:order val="4"/>
          <c:tx>
            <c:strRef>
              <c:f>'62'!$G$2</c:f>
              <c:strCache>
                <c:ptCount val="1"/>
                <c:pt idx="0">
                  <c:v>Biofuels</c:v>
                </c:pt>
              </c:strCache>
            </c:strRef>
          </c:tx>
          <c:spPr>
            <a:solidFill>
              <a:schemeClr val="accent5"/>
            </a:solidFill>
            <a:ln>
              <a:noFill/>
            </a:ln>
            <a:effectLst/>
          </c:spPr>
          <c:val>
            <c:numRef>
              <c:f>'62'!$G$3:$G$338</c:f>
              <c:numCache>
                <c:formatCode>General</c:formatCode>
                <c:ptCount val="336"/>
                <c:pt idx="0">
                  <c:v>4.9596405042200002</c:v>
                </c:pt>
                <c:pt idx="1">
                  <c:v>4.9428152304800008</c:v>
                </c:pt>
                <c:pt idx="2">
                  <c:v>5.0095405042200003</c:v>
                </c:pt>
                <c:pt idx="3">
                  <c:v>5.0095405042200003</c:v>
                </c:pt>
                <c:pt idx="4">
                  <c:v>5.0095405042200003</c:v>
                </c:pt>
                <c:pt idx="5">
                  <c:v>5.0095405042200003</c:v>
                </c:pt>
                <c:pt idx="6">
                  <c:v>4.99271523048</c:v>
                </c:pt>
                <c:pt idx="7">
                  <c:v>4.99271523048</c:v>
                </c:pt>
                <c:pt idx="8">
                  <c:v>4.9419023071000003</c:v>
                </c:pt>
                <c:pt idx="9">
                  <c:v>4.9419023071000003</c:v>
                </c:pt>
                <c:pt idx="10">
                  <c:v>4.9059768159600008</c:v>
                </c:pt>
                <c:pt idx="11">
                  <c:v>4.9059768159600008</c:v>
                </c:pt>
                <c:pt idx="12">
                  <c:v>4.9059768159600008</c:v>
                </c:pt>
                <c:pt idx="13">
                  <c:v>4.9059768159600008</c:v>
                </c:pt>
                <c:pt idx="14">
                  <c:v>4.9419023071000003</c:v>
                </c:pt>
                <c:pt idx="15">
                  <c:v>4.9598531319276002</c:v>
                </c:pt>
                <c:pt idx="16">
                  <c:v>4.9598531319276002</c:v>
                </c:pt>
                <c:pt idx="17">
                  <c:v>4.946220918096258</c:v>
                </c:pt>
                <c:pt idx="18">
                  <c:v>4.9343832684562585</c:v>
                </c:pt>
                <c:pt idx="19">
                  <c:v>4.9343832684562585</c:v>
                </c:pt>
                <c:pt idx="20">
                  <c:v>4.9343832684562585</c:v>
                </c:pt>
                <c:pt idx="21">
                  <c:v>4.9175579947162591</c:v>
                </c:pt>
                <c:pt idx="22">
                  <c:v>4.9228827209762587</c:v>
                </c:pt>
                <c:pt idx="23">
                  <c:v>4.9228827209762587</c:v>
                </c:pt>
                <c:pt idx="24">
                  <c:v>4.9228827209762587</c:v>
                </c:pt>
                <c:pt idx="25">
                  <c:v>4.9533402085476004</c:v>
                </c:pt>
                <c:pt idx="26">
                  <c:v>4.9397079947162581</c:v>
                </c:pt>
                <c:pt idx="27">
                  <c:v>4.9228827209762587</c:v>
                </c:pt>
                <c:pt idx="28">
                  <c:v>4.9007327209762588</c:v>
                </c:pt>
                <c:pt idx="29">
                  <c:v>4.9015927339075995</c:v>
                </c:pt>
                <c:pt idx="30">
                  <c:v>4.9175579947162591</c:v>
                </c:pt>
                <c:pt idx="31">
                  <c:v>4.9175579947162591</c:v>
                </c:pt>
                <c:pt idx="32">
                  <c:v>4.9683709180962587</c:v>
                </c:pt>
                <c:pt idx="33">
                  <c:v>4.9683709180962587</c:v>
                </c:pt>
                <c:pt idx="34">
                  <c:v>4.9415167171962588</c:v>
                </c:pt>
                <c:pt idx="35">
                  <c:v>4.9091377279162591</c:v>
                </c:pt>
                <c:pt idx="36">
                  <c:v>4.9324454269562583</c:v>
                </c:pt>
                <c:pt idx="37">
                  <c:v>4.9324454269562583</c:v>
                </c:pt>
                <c:pt idx="38">
                  <c:v>4.9722032594400005</c:v>
                </c:pt>
                <c:pt idx="39">
                  <c:v>4.9990574603400013</c:v>
                </c:pt>
                <c:pt idx="40">
                  <c:v>4.9990574603400013</c:v>
                </c:pt>
                <c:pt idx="41">
                  <c:v>4.9990574603400013</c:v>
                </c:pt>
                <c:pt idx="42">
                  <c:v>5.0277203837200002</c:v>
                </c:pt>
                <c:pt idx="43">
                  <c:v>5.0277203837200002</c:v>
                </c:pt>
                <c:pt idx="44">
                  <c:v>4.9576023837200003</c:v>
                </c:pt>
                <c:pt idx="45">
                  <c:v>4.9744276574599997</c:v>
                </c:pt>
                <c:pt idx="46">
                  <c:v>4.9691029312000001</c:v>
                </c:pt>
                <c:pt idx="47">
                  <c:v>4.9691029312000001</c:v>
                </c:pt>
                <c:pt idx="48">
                  <c:v>4.9522776574599998</c:v>
                </c:pt>
                <c:pt idx="49">
                  <c:v>5.0055703837200012</c:v>
                </c:pt>
                <c:pt idx="50">
                  <c:v>5.0055703837200012</c:v>
                </c:pt>
                <c:pt idx="51">
                  <c:v>4.9522776574599998</c:v>
                </c:pt>
                <c:pt idx="52">
                  <c:v>4.9576023837200003</c:v>
                </c:pt>
                <c:pt idx="53">
                  <c:v>5.0277203837200002</c:v>
                </c:pt>
                <c:pt idx="54">
                  <c:v>4.9289394603400005</c:v>
                </c:pt>
                <c:pt idx="55">
                  <c:v>4.9289394603400005</c:v>
                </c:pt>
                <c:pt idx="56">
                  <c:v>4.9289394603400005</c:v>
                </c:pt>
                <c:pt idx="57">
                  <c:v>4.9067894603399997</c:v>
                </c:pt>
                <c:pt idx="58">
                  <c:v>4.8708639692000002</c:v>
                </c:pt>
                <c:pt idx="59">
                  <c:v>4.8422010458200004</c:v>
                </c:pt>
                <c:pt idx="60">
                  <c:v>4.8422010458200004</c:v>
                </c:pt>
                <c:pt idx="61">
                  <c:v>4.8422010458200004</c:v>
                </c:pt>
                <c:pt idx="62">
                  <c:v>4.8773768925800001</c:v>
                </c:pt>
                <c:pt idx="63">
                  <c:v>4.9834203837200004</c:v>
                </c:pt>
                <c:pt idx="64">
                  <c:v>4.9834203837200004</c:v>
                </c:pt>
                <c:pt idx="65">
                  <c:v>4.9834203837200004</c:v>
                </c:pt>
                <c:pt idx="66">
                  <c:v>4.9834203837200004</c:v>
                </c:pt>
                <c:pt idx="67">
                  <c:v>4.9834203837200004</c:v>
                </c:pt>
                <c:pt idx="68">
                  <c:v>4.9133023837199996</c:v>
                </c:pt>
                <c:pt idx="69">
                  <c:v>4.9133023837199996</c:v>
                </c:pt>
                <c:pt idx="70">
                  <c:v>4.9354523837200004</c:v>
                </c:pt>
                <c:pt idx="71">
                  <c:v>4.9354523837200004</c:v>
                </c:pt>
                <c:pt idx="72">
                  <c:v>5.0223956574600006</c:v>
                </c:pt>
                <c:pt idx="73">
                  <c:v>5.0105580078200003</c:v>
                </c:pt>
                <c:pt idx="74">
                  <c:v>5.0105580078200003</c:v>
                </c:pt>
                <c:pt idx="75">
                  <c:v>4.9404400078199995</c:v>
                </c:pt>
                <c:pt idx="76">
                  <c:v>4.92860235818</c:v>
                </c:pt>
                <c:pt idx="77">
                  <c:v>4.9987203581800008</c:v>
                </c:pt>
                <c:pt idx="78">
                  <c:v>5.0273832815600006</c:v>
                </c:pt>
                <c:pt idx="79">
                  <c:v>5.0273832815600006</c:v>
                </c:pt>
                <c:pt idx="80">
                  <c:v>5.0273832815600006</c:v>
                </c:pt>
                <c:pt idx="81">
                  <c:v>4.9625900078200003</c:v>
                </c:pt>
                <c:pt idx="82">
                  <c:v>4.9404400078199995</c:v>
                </c:pt>
                <c:pt idx="83">
                  <c:v>4.9021157575200007</c:v>
                </c:pt>
                <c:pt idx="84">
                  <c:v>4.8734528341400001</c:v>
                </c:pt>
                <c:pt idx="85">
                  <c:v>4.8734528341400001</c:v>
                </c:pt>
                <c:pt idx="86">
                  <c:v>5.0158827340800007</c:v>
                </c:pt>
                <c:pt idx="87">
                  <c:v>5.0158827340800007</c:v>
                </c:pt>
                <c:pt idx="88">
                  <c:v>5.0158827340800007</c:v>
                </c:pt>
                <c:pt idx="89">
                  <c:v>4.9872198107000001</c:v>
                </c:pt>
                <c:pt idx="90">
                  <c:v>4.9872198107000001</c:v>
                </c:pt>
                <c:pt idx="91">
                  <c:v>4.9142568873200005</c:v>
                </c:pt>
                <c:pt idx="92">
                  <c:v>4.9142568873200005</c:v>
                </c:pt>
                <c:pt idx="93">
                  <c:v>4.8219888873199999</c:v>
                </c:pt>
                <c:pt idx="94">
                  <c:v>4.4656238873199996</c:v>
                </c:pt>
                <c:pt idx="95">
                  <c:v>4.4656238873199996</c:v>
                </c:pt>
                <c:pt idx="96">
                  <c:v>4.4487986135800002</c:v>
                </c:pt>
                <c:pt idx="97">
                  <c:v>4.5242718379200006</c:v>
                </c:pt>
                <c:pt idx="98">
                  <c:v>4.4696366083667618</c:v>
                </c:pt>
                <c:pt idx="99">
                  <c:v>4.4696366083667627</c:v>
                </c:pt>
                <c:pt idx="100">
                  <c:v>4.4795459290726614</c:v>
                </c:pt>
                <c:pt idx="101">
                  <c:v>4.5496639290726613</c:v>
                </c:pt>
                <c:pt idx="102">
                  <c:v>4.482606415262568</c:v>
                </c:pt>
                <c:pt idx="103">
                  <c:v>4.4729861821647789</c:v>
                </c:pt>
                <c:pt idx="104">
                  <c:v>4.482606415262568</c:v>
                </c:pt>
                <c:pt idx="105">
                  <c:v>3.6929020350400004</c:v>
                </c:pt>
                <c:pt idx="106">
                  <c:v>3.7150520350400003</c:v>
                </c:pt>
                <c:pt idx="107">
                  <c:v>3.7318773087800001</c:v>
                </c:pt>
                <c:pt idx="108">
                  <c:v>3.7605402321600003</c:v>
                </c:pt>
                <c:pt idx="109">
                  <c:v>3.7605402321600003</c:v>
                </c:pt>
                <c:pt idx="110">
                  <c:v>3.8306582321600002</c:v>
                </c:pt>
                <c:pt idx="111">
                  <c:v>3.8473982321600002</c:v>
                </c:pt>
                <c:pt idx="112">
                  <c:v>3.8707059312000003</c:v>
                </c:pt>
                <c:pt idx="113">
                  <c:v>3.8070378545800003</c:v>
                </c:pt>
                <c:pt idx="114">
                  <c:v>3.8070378545800003</c:v>
                </c:pt>
                <c:pt idx="115">
                  <c:v>3.8800007779600003</c:v>
                </c:pt>
                <c:pt idx="116">
                  <c:v>3.8800007779600003</c:v>
                </c:pt>
                <c:pt idx="117">
                  <c:v>3.9021507779600002</c:v>
                </c:pt>
                <c:pt idx="118">
                  <c:v>3.8800007779600003</c:v>
                </c:pt>
                <c:pt idx="119">
                  <c:v>3.8800007779600003</c:v>
                </c:pt>
                <c:pt idx="120">
                  <c:v>4.0726910517000006</c:v>
                </c:pt>
                <c:pt idx="121">
                  <c:v>4.0726910517000006</c:v>
                </c:pt>
                <c:pt idx="122">
                  <c:v>4.0558657779600011</c:v>
                </c:pt>
                <c:pt idx="123">
                  <c:v>4.0390405042199999</c:v>
                </c:pt>
                <c:pt idx="124">
                  <c:v>4.0390405042199999</c:v>
                </c:pt>
                <c:pt idx="125">
                  <c:v>4.0390405042199999</c:v>
                </c:pt>
                <c:pt idx="126">
                  <c:v>4.0390405042199999</c:v>
                </c:pt>
                <c:pt idx="127">
                  <c:v>3.8585405042200001</c:v>
                </c:pt>
                <c:pt idx="128">
                  <c:v>3.8585405042200001</c:v>
                </c:pt>
                <c:pt idx="129">
                  <c:v>4.6485405042199996</c:v>
                </c:pt>
                <c:pt idx="130">
                  <c:v>4.6485405042199996</c:v>
                </c:pt>
                <c:pt idx="131">
                  <c:v>4.82904050422</c:v>
                </c:pt>
                <c:pt idx="132">
                  <c:v>4.82904050422</c:v>
                </c:pt>
                <c:pt idx="133">
                  <c:v>4.82904050422</c:v>
                </c:pt>
                <c:pt idx="134">
                  <c:v>4.9045462304800003</c:v>
                </c:pt>
                <c:pt idx="135">
                  <c:v>4.9045462304800003</c:v>
                </c:pt>
                <c:pt idx="136">
                  <c:v>4.9045462304800003</c:v>
                </c:pt>
                <c:pt idx="137">
                  <c:v>4.5109728484266487</c:v>
                </c:pt>
                <c:pt idx="138">
                  <c:v>4.4444282304799998</c:v>
                </c:pt>
                <c:pt idx="139">
                  <c:v>4.4444282304799998</c:v>
                </c:pt>
                <c:pt idx="140">
                  <c:v>4.4444282304799998</c:v>
                </c:pt>
                <c:pt idx="141">
                  <c:v>4.4444282304799998</c:v>
                </c:pt>
                <c:pt idx="142">
                  <c:v>4.4665782304799997</c:v>
                </c:pt>
                <c:pt idx="143">
                  <c:v>4.4665782304799997</c:v>
                </c:pt>
                <c:pt idx="144">
                  <c:v>4.4665782304799997</c:v>
                </c:pt>
                <c:pt idx="145">
                  <c:v>4.5366962304799996</c:v>
                </c:pt>
                <c:pt idx="146">
                  <c:v>4.4612535042200001</c:v>
                </c:pt>
                <c:pt idx="147">
                  <c:v>4.4612535042200001</c:v>
                </c:pt>
                <c:pt idx="148">
                  <c:v>4.4612535042200001</c:v>
                </c:pt>
                <c:pt idx="149">
                  <c:v>4.4612535042200001</c:v>
                </c:pt>
                <c:pt idx="150">
                  <c:v>4.4612535042200001</c:v>
                </c:pt>
                <c:pt idx="151">
                  <c:v>4.6417535042199995</c:v>
                </c:pt>
                <c:pt idx="152">
                  <c:v>4.6417535042199995</c:v>
                </c:pt>
                <c:pt idx="153">
                  <c:v>4.5419535042199994</c:v>
                </c:pt>
                <c:pt idx="154">
                  <c:v>4.5150993033200004</c:v>
                </c:pt>
                <c:pt idx="155">
                  <c:v>4.4864363799399998</c:v>
                </c:pt>
                <c:pt idx="156">
                  <c:v>4.4306358324599993</c:v>
                </c:pt>
                <c:pt idx="157">
                  <c:v>4.45749003336</c:v>
                </c:pt>
                <c:pt idx="158">
                  <c:v>4.5741153070999996</c:v>
                </c:pt>
                <c:pt idx="159">
                  <c:v>4.6442333071000004</c:v>
                </c:pt>
                <c:pt idx="160">
                  <c:v>4.6442333071000004</c:v>
                </c:pt>
                <c:pt idx="161">
                  <c:v>4.9641153071000002</c:v>
                </c:pt>
                <c:pt idx="162">
                  <c:v>4.9641153071000002</c:v>
                </c:pt>
                <c:pt idx="163">
                  <c:v>4.9641153071000002</c:v>
                </c:pt>
                <c:pt idx="164">
                  <c:v>4.9641153071000002</c:v>
                </c:pt>
                <c:pt idx="165">
                  <c:v>4.9641153071000002</c:v>
                </c:pt>
                <c:pt idx="166">
                  <c:v>4.9641153071000002</c:v>
                </c:pt>
                <c:pt idx="167">
                  <c:v>4.9641153071000002</c:v>
                </c:pt>
                <c:pt idx="168">
                  <c:v>4.9641153071000002</c:v>
                </c:pt>
                <c:pt idx="169">
                  <c:v>4.9354523837200004</c:v>
                </c:pt>
                <c:pt idx="170">
                  <c:v>4.94077710998</c:v>
                </c:pt>
                <c:pt idx="171">
                  <c:v>4.9576023837200003</c:v>
                </c:pt>
                <c:pt idx="172">
                  <c:v>4.9576023837200003</c:v>
                </c:pt>
                <c:pt idx="173">
                  <c:v>4.9576023837200003</c:v>
                </c:pt>
                <c:pt idx="174">
                  <c:v>4.94077710998</c:v>
                </c:pt>
                <c:pt idx="175">
                  <c:v>5.0108951099800008</c:v>
                </c:pt>
                <c:pt idx="176">
                  <c:v>5.0108951099800008</c:v>
                </c:pt>
                <c:pt idx="177">
                  <c:v>4.9088077800720393</c:v>
                </c:pt>
                <c:pt idx="178">
                  <c:v>4.8444759894800002</c:v>
                </c:pt>
                <c:pt idx="179">
                  <c:v>4.87313891286</c:v>
                </c:pt>
                <c:pt idx="180">
                  <c:v>4.9289394603400005</c:v>
                </c:pt>
                <c:pt idx="181">
                  <c:v>4.9121141866000002</c:v>
                </c:pt>
                <c:pt idx="182">
                  <c:v>4.9822321866000001</c:v>
                </c:pt>
                <c:pt idx="183">
                  <c:v>5.0154201866000001</c:v>
                </c:pt>
                <c:pt idx="184">
                  <c:v>5.0154201866000001</c:v>
                </c:pt>
                <c:pt idx="185">
                  <c:v>4.9985949128600007</c:v>
                </c:pt>
                <c:pt idx="186">
                  <c:v>4.9985949128600007</c:v>
                </c:pt>
                <c:pt idx="187">
                  <c:v>4.9985949128600007</c:v>
                </c:pt>
                <c:pt idx="188">
                  <c:v>4.9367439894800009</c:v>
                </c:pt>
                <c:pt idx="189">
                  <c:v>4.9145939894800001</c:v>
                </c:pt>
                <c:pt idx="190">
                  <c:v>4.8859310661000013</c:v>
                </c:pt>
                <c:pt idx="191">
                  <c:v>4.8859310661000013</c:v>
                </c:pt>
                <c:pt idx="192">
                  <c:v>4.8859310661000013</c:v>
                </c:pt>
                <c:pt idx="193">
                  <c:v>4.9145939894800001</c:v>
                </c:pt>
                <c:pt idx="194">
                  <c:v>4.3004192632200002</c:v>
                </c:pt>
                <c:pt idx="195">
                  <c:v>4.3004192632200002</c:v>
                </c:pt>
                <c:pt idx="196">
                  <c:v>4.2717563398400005</c:v>
                </c:pt>
                <c:pt idx="197">
                  <c:v>4.2496063398400006</c:v>
                </c:pt>
                <c:pt idx="198">
                  <c:v>4.2496063398400006</c:v>
                </c:pt>
                <c:pt idx="199">
                  <c:v>4.2496063398400006</c:v>
                </c:pt>
                <c:pt idx="200">
                  <c:v>4.2496063398400006</c:v>
                </c:pt>
                <c:pt idx="201">
                  <c:v>4.2782692632200003</c:v>
                </c:pt>
                <c:pt idx="202">
                  <c:v>4.2717563398400005</c:v>
                </c:pt>
                <c:pt idx="203">
                  <c:v>4.2717563398400005</c:v>
                </c:pt>
                <c:pt idx="204">
                  <c:v>4.2717563398400005</c:v>
                </c:pt>
                <c:pt idx="205">
                  <c:v>4.2885816135800008</c:v>
                </c:pt>
                <c:pt idx="206">
                  <c:v>4.2885816135800008</c:v>
                </c:pt>
                <c:pt idx="207">
                  <c:v>4.2885816135800008</c:v>
                </c:pt>
                <c:pt idx="208">
                  <c:v>4.2885816135800008</c:v>
                </c:pt>
                <c:pt idx="209">
                  <c:v>4.3054068873200002</c:v>
                </c:pt>
                <c:pt idx="210">
                  <c:v>4.3054068873200002</c:v>
                </c:pt>
                <c:pt idx="211">
                  <c:v>4.3054068873200002</c:v>
                </c:pt>
                <c:pt idx="212">
                  <c:v>4.3172445369600005</c:v>
                </c:pt>
                <c:pt idx="213">
                  <c:v>4.3393945369600004</c:v>
                </c:pt>
                <c:pt idx="214">
                  <c:v>4.3680574603400011</c:v>
                </c:pt>
                <c:pt idx="215">
                  <c:v>4.3680574603400011</c:v>
                </c:pt>
                <c:pt idx="216">
                  <c:v>4.3680574603400011</c:v>
                </c:pt>
                <c:pt idx="217">
                  <c:v>4.3680574603400011</c:v>
                </c:pt>
                <c:pt idx="218">
                  <c:v>4.9990574603400013</c:v>
                </c:pt>
                <c:pt idx="219">
                  <c:v>4.9990574603400013</c:v>
                </c:pt>
                <c:pt idx="220">
                  <c:v>5.0277203837200002</c:v>
                </c:pt>
                <c:pt idx="221">
                  <c:v>5.0662331099800006</c:v>
                </c:pt>
                <c:pt idx="222">
                  <c:v>5.083058383720001</c:v>
                </c:pt>
                <c:pt idx="223">
                  <c:v>5.0322454603400013</c:v>
                </c:pt>
                <c:pt idx="224">
                  <c:v>4.9399144603400007</c:v>
                </c:pt>
                <c:pt idx="225">
                  <c:v>4.9685773837200005</c:v>
                </c:pt>
                <c:pt idx="226">
                  <c:v>5.0140655808400005</c:v>
                </c:pt>
                <c:pt idx="227">
                  <c:v>5.0140655808400005</c:v>
                </c:pt>
                <c:pt idx="228">
                  <c:v>4.9854026574599999</c:v>
                </c:pt>
                <c:pt idx="229">
                  <c:v>4.9854026574599999</c:v>
                </c:pt>
                <c:pt idx="230">
                  <c:v>4.9632526574600009</c:v>
                </c:pt>
                <c:pt idx="231">
                  <c:v>4.9632526574600009</c:v>
                </c:pt>
                <c:pt idx="232">
                  <c:v>4.9345897340800002</c:v>
                </c:pt>
                <c:pt idx="233">
                  <c:v>4.9345897340800002</c:v>
                </c:pt>
                <c:pt idx="234">
                  <c:v>4.9345897340800002</c:v>
                </c:pt>
                <c:pt idx="235">
                  <c:v>4.9345897340800002</c:v>
                </c:pt>
                <c:pt idx="236">
                  <c:v>4.9514150078199997</c:v>
                </c:pt>
                <c:pt idx="237">
                  <c:v>4.9514150078199997</c:v>
                </c:pt>
                <c:pt idx="238">
                  <c:v>4.9514150078199997</c:v>
                </c:pt>
                <c:pt idx="239">
                  <c:v>4.9514150078199997</c:v>
                </c:pt>
                <c:pt idx="240">
                  <c:v>4.7024854952400004</c:v>
                </c:pt>
                <c:pt idx="241">
                  <c:v>4.6868982049999994</c:v>
                </c:pt>
                <c:pt idx="242">
                  <c:v>4.6868982049999994</c:v>
                </c:pt>
                <c:pt idx="243">
                  <c:v>4.6868982049999994</c:v>
                </c:pt>
                <c:pt idx="244">
                  <c:v>4.6868982049999994</c:v>
                </c:pt>
                <c:pt idx="245">
                  <c:v>4.7037234787400015</c:v>
                </c:pt>
                <c:pt idx="246">
                  <c:v>4.7037234787400015</c:v>
                </c:pt>
                <c:pt idx="247">
                  <c:v>4.7545364021200003</c:v>
                </c:pt>
                <c:pt idx="248">
                  <c:v>4.7545364021200003</c:v>
                </c:pt>
                <c:pt idx="249">
                  <c:v>4.7377111283800009</c:v>
                </c:pt>
                <c:pt idx="250">
                  <c:v>4.7377111283800009</c:v>
                </c:pt>
                <c:pt idx="251">
                  <c:v>4.7377111283800009</c:v>
                </c:pt>
                <c:pt idx="252">
                  <c:v>4.7377111283800009</c:v>
                </c:pt>
                <c:pt idx="253">
                  <c:v>4.7090482050000011</c:v>
                </c:pt>
                <c:pt idx="254">
                  <c:v>4.731198205000001</c:v>
                </c:pt>
                <c:pt idx="255">
                  <c:v>4.8235292050000007</c:v>
                </c:pt>
                <c:pt idx="256">
                  <c:v>4.8521921283800005</c:v>
                </c:pt>
                <c:pt idx="257">
                  <c:v>4.8521921283800005</c:v>
                </c:pt>
                <c:pt idx="258">
                  <c:v>4.8353668546400002</c:v>
                </c:pt>
                <c:pt idx="259">
                  <c:v>4.7845539312600014</c:v>
                </c:pt>
                <c:pt idx="260">
                  <c:v>4.7845539312600014</c:v>
                </c:pt>
                <c:pt idx="261">
                  <c:v>4.7845539312600014</c:v>
                </c:pt>
                <c:pt idx="262">
                  <c:v>4.7845539312600014</c:v>
                </c:pt>
                <c:pt idx="263">
                  <c:v>4.6922229312600008</c:v>
                </c:pt>
                <c:pt idx="264">
                  <c:v>4.7421229312600008</c:v>
                </c:pt>
                <c:pt idx="265">
                  <c:v>4.7252976575200005</c:v>
                </c:pt>
                <c:pt idx="266">
                  <c:v>4.7252976575200005</c:v>
                </c:pt>
                <c:pt idx="267">
                  <c:v>4.7252976575200005</c:v>
                </c:pt>
                <c:pt idx="268">
                  <c:v>4.7252976575200005</c:v>
                </c:pt>
                <c:pt idx="269">
                  <c:v>4.7084723837800002</c:v>
                </c:pt>
                <c:pt idx="270">
                  <c:v>4.7084723837800002</c:v>
                </c:pt>
                <c:pt idx="271">
                  <c:v>4.7084723837800002</c:v>
                </c:pt>
                <c:pt idx="272">
                  <c:v>4.7084723837800002</c:v>
                </c:pt>
                <c:pt idx="273">
                  <c:v>4.6237313965462414</c:v>
                </c:pt>
                <c:pt idx="274">
                  <c:v>4.3299573837800001</c:v>
                </c:pt>
                <c:pt idx="275">
                  <c:v>4.3299573837800001</c:v>
                </c:pt>
                <c:pt idx="276">
                  <c:v>4.3586203071600007</c:v>
                </c:pt>
                <c:pt idx="277">
                  <c:v>4.3872832305400005</c:v>
                </c:pt>
                <c:pt idx="278">
                  <c:v>4.3872832305400005</c:v>
                </c:pt>
                <c:pt idx="279">
                  <c:v>4.3872832305400005</c:v>
                </c:pt>
                <c:pt idx="280">
                  <c:v>4.3586203071600007</c:v>
                </c:pt>
                <c:pt idx="281">
                  <c:v>4.3586203071600007</c:v>
                </c:pt>
                <c:pt idx="282">
                  <c:v>4.3754455809000001</c:v>
                </c:pt>
                <c:pt idx="283">
                  <c:v>4.4262585042799998</c:v>
                </c:pt>
                <c:pt idx="284">
                  <c:v>4.4262585042799998</c:v>
                </c:pt>
                <c:pt idx="285">
                  <c:v>4.4262585042799998</c:v>
                </c:pt>
                <c:pt idx="286">
                  <c:v>4.4262585042799998</c:v>
                </c:pt>
                <c:pt idx="287">
                  <c:v>4.4262585042799998</c:v>
                </c:pt>
                <c:pt idx="288">
                  <c:v>4.4094332305400004</c:v>
                </c:pt>
                <c:pt idx="289">
                  <c:v>4.4262585042799998</c:v>
                </c:pt>
                <c:pt idx="290">
                  <c:v>4.4094332305400004</c:v>
                </c:pt>
                <c:pt idx="291">
                  <c:v>4.4094332305400004</c:v>
                </c:pt>
                <c:pt idx="292">
                  <c:v>4.4094332305400004</c:v>
                </c:pt>
                <c:pt idx="293">
                  <c:v>4.4262585042799998</c:v>
                </c:pt>
                <c:pt idx="294">
                  <c:v>4.4262585042799998</c:v>
                </c:pt>
                <c:pt idx="295">
                  <c:v>4.4262585042799998</c:v>
                </c:pt>
                <c:pt idx="296">
                  <c:v>4.4094332305400004</c:v>
                </c:pt>
                <c:pt idx="297">
                  <c:v>4.4315832305400003</c:v>
                </c:pt>
                <c:pt idx="298">
                  <c:v>4.4484085042799997</c:v>
                </c:pt>
                <c:pt idx="299">
                  <c:v>4.4197455808999999</c:v>
                </c:pt>
                <c:pt idx="300">
                  <c:v>4.4197455808999999</c:v>
                </c:pt>
                <c:pt idx="301">
                  <c:v>4.4197455808999999</c:v>
                </c:pt>
                <c:pt idx="302">
                  <c:v>4.4197455808999999</c:v>
                </c:pt>
                <c:pt idx="303">
                  <c:v>4.4197455808999999</c:v>
                </c:pt>
                <c:pt idx="304">
                  <c:v>4.4484085042799997</c:v>
                </c:pt>
                <c:pt idx="305">
                  <c:v>4.9593481062000002</c:v>
                </c:pt>
                <c:pt idx="306">
                  <c:v>4.9593481062000002</c:v>
                </c:pt>
                <c:pt idx="307">
                  <c:v>4.9593481062000002</c:v>
                </c:pt>
                <c:pt idx="308">
                  <c:v>4.9593481062000002</c:v>
                </c:pt>
                <c:pt idx="309">
                  <c:v>4.9593481062000002</c:v>
                </c:pt>
                <c:pt idx="310">
                  <c:v>4.9593481062000002</c:v>
                </c:pt>
                <c:pt idx="311">
                  <c:v>4.9593481062000002</c:v>
                </c:pt>
                <c:pt idx="312">
                  <c:v>4.9475104565600008</c:v>
                </c:pt>
                <c:pt idx="313">
                  <c:v>4.9475104565600008</c:v>
                </c:pt>
                <c:pt idx="314">
                  <c:v>4.8837021844999997</c:v>
                </c:pt>
                <c:pt idx="315">
                  <c:v>4.7193167034920753</c:v>
                </c:pt>
                <c:pt idx="316">
                  <c:v>4.7043598835400005</c:v>
                </c:pt>
                <c:pt idx="317">
                  <c:v>4.8235450844400001</c:v>
                </c:pt>
                <c:pt idx="318">
                  <c:v>4.8067198107000007</c:v>
                </c:pt>
                <c:pt idx="319">
                  <c:v>4.8067198107000007</c:v>
                </c:pt>
                <c:pt idx="320">
                  <c:v>4.8235450844400001</c:v>
                </c:pt>
                <c:pt idx="321">
                  <c:v>4.8235450844400001</c:v>
                </c:pt>
                <c:pt idx="322">
                  <c:v>4.8013950844400002</c:v>
                </c:pt>
                <c:pt idx="323">
                  <c:v>4.7420226961400003</c:v>
                </c:pt>
                <c:pt idx="324">
                  <c:v>4.7420226961400003</c:v>
                </c:pt>
                <c:pt idx="325">
                  <c:v>4.7420226961400003</c:v>
                </c:pt>
                <c:pt idx="326">
                  <c:v>4.8300580078199999</c:v>
                </c:pt>
                <c:pt idx="327">
                  <c:v>4.8300580078199999</c:v>
                </c:pt>
                <c:pt idx="328">
                  <c:v>4.8300580078199999</c:v>
                </c:pt>
                <c:pt idx="329">
                  <c:v>4.8300580078199999</c:v>
                </c:pt>
                <c:pt idx="330">
                  <c:v>4.8300580078199999</c:v>
                </c:pt>
                <c:pt idx="331">
                  <c:v>4.0400580078199999</c:v>
                </c:pt>
                <c:pt idx="332">
                  <c:v>3.9513910078200003</c:v>
                </c:pt>
                <c:pt idx="333">
                  <c:v>3.8591230078200001</c:v>
                </c:pt>
                <c:pt idx="334">
                  <c:v>3.8591230078200001</c:v>
                </c:pt>
                <c:pt idx="335">
                  <c:v>3.8369730078200006</c:v>
                </c:pt>
              </c:numCache>
            </c:numRef>
          </c:val>
          <c:extLst>
            <c:ext xmlns:c16="http://schemas.microsoft.com/office/drawing/2014/chart" uri="{C3380CC4-5D6E-409C-BE32-E72D297353CC}">
              <c16:uniqueId val="{00000004-99F6-4A4D-83D8-B9D98B2A07F7}"/>
            </c:ext>
          </c:extLst>
        </c:ser>
        <c:ser>
          <c:idx val="5"/>
          <c:order val="5"/>
          <c:tx>
            <c:strRef>
              <c:f>'62'!$H$2</c:f>
              <c:strCache>
                <c:ptCount val="1"/>
                <c:pt idx="0">
                  <c:v>Wind Onshore</c:v>
                </c:pt>
              </c:strCache>
            </c:strRef>
          </c:tx>
          <c:spPr>
            <a:solidFill>
              <a:schemeClr val="accent6"/>
            </a:solidFill>
            <a:ln>
              <a:noFill/>
            </a:ln>
            <a:effectLst/>
          </c:spPr>
          <c:val>
            <c:numRef>
              <c:f>'62'!$H$3:$H$338</c:f>
              <c:numCache>
                <c:formatCode>General</c:formatCode>
                <c:ptCount val="336"/>
                <c:pt idx="0">
                  <c:v>303.38415320000001</c:v>
                </c:pt>
                <c:pt idx="1">
                  <c:v>297.85679440000001</c:v>
                </c:pt>
                <c:pt idx="2">
                  <c:v>285.21831090000001</c:v>
                </c:pt>
                <c:pt idx="3">
                  <c:v>281.21937829999996</c:v>
                </c:pt>
                <c:pt idx="4">
                  <c:v>271.3912881</c:v>
                </c:pt>
                <c:pt idx="5">
                  <c:v>252.81080929999999</c:v>
                </c:pt>
                <c:pt idx="6">
                  <c:v>249.08173540000001</c:v>
                </c:pt>
                <c:pt idx="7">
                  <c:v>230.14541489999999</c:v>
                </c:pt>
                <c:pt idx="8">
                  <c:v>218.55922529999998</c:v>
                </c:pt>
                <c:pt idx="9">
                  <c:v>197.34342649999999</c:v>
                </c:pt>
                <c:pt idx="10">
                  <c:v>169.35141430000002</c:v>
                </c:pt>
                <c:pt idx="11">
                  <c:v>154.6012226</c:v>
                </c:pt>
                <c:pt idx="12">
                  <c:v>148.2593095</c:v>
                </c:pt>
                <c:pt idx="13">
                  <c:v>152.1543308</c:v>
                </c:pt>
                <c:pt idx="14">
                  <c:v>164.74276379999998</c:v>
                </c:pt>
                <c:pt idx="15">
                  <c:v>183.54010310000001</c:v>
                </c:pt>
                <c:pt idx="16">
                  <c:v>201.4218783</c:v>
                </c:pt>
                <c:pt idx="17">
                  <c:v>217.54603739999999</c:v>
                </c:pt>
                <c:pt idx="18">
                  <c:v>226.80803039999998</c:v>
                </c:pt>
                <c:pt idx="19">
                  <c:v>234.29688529999999</c:v>
                </c:pt>
                <c:pt idx="20">
                  <c:v>243.80832290000001</c:v>
                </c:pt>
                <c:pt idx="21">
                  <c:v>249.590699</c:v>
                </c:pt>
                <c:pt idx="22">
                  <c:v>245.84371580000001</c:v>
                </c:pt>
                <c:pt idx="23">
                  <c:v>244.0984224</c:v>
                </c:pt>
                <c:pt idx="24">
                  <c:v>237.18891109999998</c:v>
                </c:pt>
                <c:pt idx="25">
                  <c:v>232.8274533</c:v>
                </c:pt>
                <c:pt idx="26">
                  <c:v>231.4232615</c:v>
                </c:pt>
                <c:pt idx="27">
                  <c:v>229.56659520000002</c:v>
                </c:pt>
                <c:pt idx="28">
                  <c:v>227.4641048</c:v>
                </c:pt>
                <c:pt idx="29">
                  <c:v>224.64091149999999</c:v>
                </c:pt>
                <c:pt idx="30">
                  <c:v>222.78292329999999</c:v>
                </c:pt>
                <c:pt idx="31">
                  <c:v>222.35306359999998</c:v>
                </c:pt>
                <c:pt idx="32">
                  <c:v>218.07061569999999</c:v>
                </c:pt>
                <c:pt idx="33">
                  <c:v>207.7834412</c:v>
                </c:pt>
                <c:pt idx="34">
                  <c:v>190.34139379999999</c:v>
                </c:pt>
                <c:pt idx="35">
                  <c:v>170.92607659999999</c:v>
                </c:pt>
                <c:pt idx="36">
                  <c:v>168.48362539999999</c:v>
                </c:pt>
                <c:pt idx="37">
                  <c:v>170.39875210000002</c:v>
                </c:pt>
                <c:pt idx="38">
                  <c:v>176.82596969999997</c:v>
                </c:pt>
                <c:pt idx="39">
                  <c:v>186.63306039999998</c:v>
                </c:pt>
                <c:pt idx="40">
                  <c:v>196.0616857</c:v>
                </c:pt>
                <c:pt idx="41">
                  <c:v>205.48345259999999</c:v>
                </c:pt>
                <c:pt idx="42">
                  <c:v>215.73673989999998</c:v>
                </c:pt>
                <c:pt idx="43">
                  <c:v>224.14779480000001</c:v>
                </c:pt>
                <c:pt idx="44">
                  <c:v>229.79890799999998</c:v>
                </c:pt>
                <c:pt idx="45">
                  <c:v>230.86979650000001</c:v>
                </c:pt>
                <c:pt idx="46">
                  <c:v>226.62462869999999</c:v>
                </c:pt>
                <c:pt idx="47">
                  <c:v>224.24396999999999</c:v>
                </c:pt>
                <c:pt idx="48">
                  <c:v>219.2843795</c:v>
                </c:pt>
                <c:pt idx="49">
                  <c:v>219.29964439999998</c:v>
                </c:pt>
                <c:pt idx="50">
                  <c:v>220.88825299999999</c:v>
                </c:pt>
                <c:pt idx="51">
                  <c:v>224.96755489999998</c:v>
                </c:pt>
                <c:pt idx="52">
                  <c:v>227.81841740000002</c:v>
                </c:pt>
                <c:pt idx="53">
                  <c:v>228.68033510000001</c:v>
                </c:pt>
                <c:pt idx="54">
                  <c:v>225.77128820000001</c:v>
                </c:pt>
                <c:pt idx="55">
                  <c:v>217.9183707</c:v>
                </c:pt>
                <c:pt idx="56">
                  <c:v>201.34681409999999</c:v>
                </c:pt>
                <c:pt idx="57">
                  <c:v>174.74276900000001</c:v>
                </c:pt>
                <c:pt idx="58">
                  <c:v>147.5118961</c:v>
                </c:pt>
                <c:pt idx="59">
                  <c:v>123.9462226</c:v>
                </c:pt>
                <c:pt idx="60">
                  <c:v>116.9237562</c:v>
                </c:pt>
                <c:pt idx="61">
                  <c:v>119.3466296</c:v>
                </c:pt>
                <c:pt idx="62">
                  <c:v>131.4561649</c:v>
                </c:pt>
                <c:pt idx="63">
                  <c:v>149.94289900000001</c:v>
                </c:pt>
                <c:pt idx="64">
                  <c:v>171.40861919999998</c:v>
                </c:pt>
                <c:pt idx="65">
                  <c:v>189.26289369999998</c:v>
                </c:pt>
                <c:pt idx="66">
                  <c:v>199.38030790000002</c:v>
                </c:pt>
                <c:pt idx="67">
                  <c:v>201.86402269999999</c:v>
                </c:pt>
                <c:pt idx="68">
                  <c:v>197.52467970000001</c:v>
                </c:pt>
                <c:pt idx="69">
                  <c:v>195.68783160000001</c:v>
                </c:pt>
                <c:pt idx="70">
                  <c:v>192.37050769999999</c:v>
                </c:pt>
                <c:pt idx="71">
                  <c:v>196.43497729999999</c:v>
                </c:pt>
                <c:pt idx="72">
                  <c:v>196.2803715</c:v>
                </c:pt>
                <c:pt idx="73">
                  <c:v>195.87003190000001</c:v>
                </c:pt>
                <c:pt idx="74">
                  <c:v>193.87766110000001</c:v>
                </c:pt>
                <c:pt idx="75">
                  <c:v>192.4200036</c:v>
                </c:pt>
                <c:pt idx="76">
                  <c:v>192.37747730000001</c:v>
                </c:pt>
                <c:pt idx="77">
                  <c:v>192.1901167</c:v>
                </c:pt>
                <c:pt idx="78">
                  <c:v>189.6535748</c:v>
                </c:pt>
                <c:pt idx="79">
                  <c:v>182.70226010000002</c:v>
                </c:pt>
                <c:pt idx="80">
                  <c:v>170.05891109999999</c:v>
                </c:pt>
                <c:pt idx="81">
                  <c:v>153.52571479999997</c:v>
                </c:pt>
                <c:pt idx="82">
                  <c:v>139.14397170000001</c:v>
                </c:pt>
                <c:pt idx="83">
                  <c:v>131.53025090000003</c:v>
                </c:pt>
                <c:pt idx="84">
                  <c:v>131.39173860000002</c:v>
                </c:pt>
                <c:pt idx="85">
                  <c:v>134.94362760000001</c:v>
                </c:pt>
                <c:pt idx="86">
                  <c:v>141.1852562</c:v>
                </c:pt>
                <c:pt idx="87">
                  <c:v>151.300218</c:v>
                </c:pt>
                <c:pt idx="88">
                  <c:v>167.74003719999999</c:v>
                </c:pt>
                <c:pt idx="89">
                  <c:v>178.79230799999999</c:v>
                </c:pt>
                <c:pt idx="90">
                  <c:v>185.63301290000001</c:v>
                </c:pt>
                <c:pt idx="91">
                  <c:v>189.44176629999998</c:v>
                </c:pt>
                <c:pt idx="92">
                  <c:v>190.75013719999998</c:v>
                </c:pt>
                <c:pt idx="93">
                  <c:v>193.01534119999999</c:v>
                </c:pt>
                <c:pt idx="94">
                  <c:v>196.02461259999998</c:v>
                </c:pt>
                <c:pt idx="95">
                  <c:v>202.28715770000002</c:v>
                </c:pt>
                <c:pt idx="96">
                  <c:v>203.93606020000001</c:v>
                </c:pt>
                <c:pt idx="97">
                  <c:v>203.9605751</c:v>
                </c:pt>
                <c:pt idx="98">
                  <c:v>201.09930900000001</c:v>
                </c:pt>
                <c:pt idx="99">
                  <c:v>197.67942050000002</c:v>
                </c:pt>
                <c:pt idx="100">
                  <c:v>195.0248436</c:v>
                </c:pt>
                <c:pt idx="101">
                  <c:v>191.99620640000001</c:v>
                </c:pt>
                <c:pt idx="102">
                  <c:v>186.63032050000001</c:v>
                </c:pt>
                <c:pt idx="103">
                  <c:v>180.6060525</c:v>
                </c:pt>
                <c:pt idx="104">
                  <c:v>170.34502280000001</c:v>
                </c:pt>
                <c:pt idx="105">
                  <c:v>160.11241910000001</c:v>
                </c:pt>
                <c:pt idx="106">
                  <c:v>154.84914280000001</c:v>
                </c:pt>
                <c:pt idx="107">
                  <c:v>150.7420817</c:v>
                </c:pt>
                <c:pt idx="108">
                  <c:v>150.21691209999997</c:v>
                </c:pt>
                <c:pt idx="109">
                  <c:v>153.83472700000002</c:v>
                </c:pt>
                <c:pt idx="110">
                  <c:v>145.27449200000001</c:v>
                </c:pt>
                <c:pt idx="111">
                  <c:v>159.55818640000001</c:v>
                </c:pt>
                <c:pt idx="112">
                  <c:v>170.62958209999999</c:v>
                </c:pt>
                <c:pt idx="113">
                  <c:v>180.22564110000002</c:v>
                </c:pt>
                <c:pt idx="114">
                  <c:v>190.0174256</c:v>
                </c:pt>
                <c:pt idx="115">
                  <c:v>195.49836120000001</c:v>
                </c:pt>
                <c:pt idx="116">
                  <c:v>194.8028238</c:v>
                </c:pt>
                <c:pt idx="117">
                  <c:v>189.91764420000001</c:v>
                </c:pt>
                <c:pt idx="118">
                  <c:v>189.4050259</c:v>
                </c:pt>
                <c:pt idx="119">
                  <c:v>182.41821429999999</c:v>
                </c:pt>
                <c:pt idx="120">
                  <c:v>178.92998319999998</c:v>
                </c:pt>
                <c:pt idx="121">
                  <c:v>172.1706791</c:v>
                </c:pt>
                <c:pt idx="122">
                  <c:v>165.9115157</c:v>
                </c:pt>
                <c:pt idx="123">
                  <c:v>162.9741099</c:v>
                </c:pt>
                <c:pt idx="124">
                  <c:v>163.51297679999999</c:v>
                </c:pt>
                <c:pt idx="125">
                  <c:v>162.87738240000002</c:v>
                </c:pt>
                <c:pt idx="126">
                  <c:v>158.97541750000002</c:v>
                </c:pt>
                <c:pt idx="127">
                  <c:v>148.91079620000002</c:v>
                </c:pt>
                <c:pt idx="128">
                  <c:v>139.74918340000002</c:v>
                </c:pt>
                <c:pt idx="129">
                  <c:v>127.92130800000001</c:v>
                </c:pt>
                <c:pt idx="130">
                  <c:v>119.5399366</c:v>
                </c:pt>
                <c:pt idx="131">
                  <c:v>116.09849039999999</c:v>
                </c:pt>
                <c:pt idx="132">
                  <c:v>121.26546490000001</c:v>
                </c:pt>
                <c:pt idx="133">
                  <c:v>126.62879940000001</c:v>
                </c:pt>
                <c:pt idx="134">
                  <c:v>132.39001379999999</c:v>
                </c:pt>
                <c:pt idx="135">
                  <c:v>140.58724220000002</c:v>
                </c:pt>
                <c:pt idx="136">
                  <c:v>152.89884289999998</c:v>
                </c:pt>
                <c:pt idx="137">
                  <c:v>162.6601732</c:v>
                </c:pt>
                <c:pt idx="138">
                  <c:v>168.5559681</c:v>
                </c:pt>
                <c:pt idx="139">
                  <c:v>175.32896210000001</c:v>
                </c:pt>
                <c:pt idx="140">
                  <c:v>177.7717213</c:v>
                </c:pt>
                <c:pt idx="141">
                  <c:v>177.19347669999999</c:v>
                </c:pt>
                <c:pt idx="142">
                  <c:v>174.31400779999998</c:v>
                </c:pt>
                <c:pt idx="143">
                  <c:v>174.15315799999999</c:v>
                </c:pt>
                <c:pt idx="144">
                  <c:v>172.25433770000001</c:v>
                </c:pt>
                <c:pt idx="145">
                  <c:v>173.9677709</c:v>
                </c:pt>
                <c:pt idx="146">
                  <c:v>177.3217574</c:v>
                </c:pt>
                <c:pt idx="147">
                  <c:v>180.83484030000002</c:v>
                </c:pt>
                <c:pt idx="148">
                  <c:v>182.32533219999999</c:v>
                </c:pt>
                <c:pt idx="149">
                  <c:v>183.17538300000001</c:v>
                </c:pt>
                <c:pt idx="150">
                  <c:v>185.23722510000002</c:v>
                </c:pt>
                <c:pt idx="151">
                  <c:v>187.76637249999999</c:v>
                </c:pt>
                <c:pt idx="152">
                  <c:v>185.57742259999998</c:v>
                </c:pt>
                <c:pt idx="153">
                  <c:v>177.66036099999999</c:v>
                </c:pt>
                <c:pt idx="154">
                  <c:v>170.26884390000001</c:v>
                </c:pt>
                <c:pt idx="155">
                  <c:v>165.47318680000001</c:v>
                </c:pt>
                <c:pt idx="156">
                  <c:v>167.87004659999999</c:v>
                </c:pt>
                <c:pt idx="157">
                  <c:v>173.63991590000001</c:v>
                </c:pt>
                <c:pt idx="158">
                  <c:v>179.37468900000002</c:v>
                </c:pt>
                <c:pt idx="159">
                  <c:v>184.74608809999998</c:v>
                </c:pt>
                <c:pt idx="160">
                  <c:v>190.98454759999998</c:v>
                </c:pt>
                <c:pt idx="161">
                  <c:v>193.7776413</c:v>
                </c:pt>
                <c:pt idx="162">
                  <c:v>191.5793022</c:v>
                </c:pt>
                <c:pt idx="163">
                  <c:v>188.82785279999999</c:v>
                </c:pt>
                <c:pt idx="164">
                  <c:v>183.78563729999999</c:v>
                </c:pt>
                <c:pt idx="165">
                  <c:v>177.6851072</c:v>
                </c:pt>
                <c:pt idx="166">
                  <c:v>168.43318909999999</c:v>
                </c:pt>
                <c:pt idx="167">
                  <c:v>162.16882990000002</c:v>
                </c:pt>
                <c:pt idx="168">
                  <c:v>152.59329689999998</c:v>
                </c:pt>
                <c:pt idx="169">
                  <c:v>143.80687419999998</c:v>
                </c:pt>
                <c:pt idx="170">
                  <c:v>135.97354079999999</c:v>
                </c:pt>
                <c:pt idx="171">
                  <c:v>130.18634180000001</c:v>
                </c:pt>
                <c:pt idx="172">
                  <c:v>125.2678839</c:v>
                </c:pt>
                <c:pt idx="173">
                  <c:v>120.7122822</c:v>
                </c:pt>
                <c:pt idx="174">
                  <c:v>116.94112390000001</c:v>
                </c:pt>
                <c:pt idx="175">
                  <c:v>112.2396497</c:v>
                </c:pt>
                <c:pt idx="176">
                  <c:v>106.306404</c:v>
                </c:pt>
                <c:pt idx="177">
                  <c:v>98.532445300000006</c:v>
                </c:pt>
                <c:pt idx="178">
                  <c:v>87.797303999999997</c:v>
                </c:pt>
                <c:pt idx="179">
                  <c:v>79.461525599999987</c:v>
                </c:pt>
                <c:pt idx="180">
                  <c:v>79.194373800000008</c:v>
                </c:pt>
                <c:pt idx="181">
                  <c:v>82.232510599999998</c:v>
                </c:pt>
                <c:pt idx="182">
                  <c:v>87.167947699999999</c:v>
                </c:pt>
                <c:pt idx="183">
                  <c:v>90.809730800000011</c:v>
                </c:pt>
                <c:pt idx="184">
                  <c:v>89.299814100000006</c:v>
                </c:pt>
                <c:pt idx="185">
                  <c:v>80.214224799999997</c:v>
                </c:pt>
                <c:pt idx="186">
                  <c:v>75.756638999999993</c:v>
                </c:pt>
                <c:pt idx="187">
                  <c:v>73.989586599999996</c:v>
                </c:pt>
                <c:pt idx="188">
                  <c:v>74.637304399999991</c:v>
                </c:pt>
                <c:pt idx="189">
                  <c:v>74.863420499999989</c:v>
                </c:pt>
                <c:pt idx="190">
                  <c:v>72.635362399999991</c:v>
                </c:pt>
                <c:pt idx="191">
                  <c:v>70.587624099999999</c:v>
                </c:pt>
                <c:pt idx="192">
                  <c:v>66.027170199999986</c:v>
                </c:pt>
                <c:pt idx="193">
                  <c:v>60.901428299999999</c:v>
                </c:pt>
                <c:pt idx="194">
                  <c:v>56.419669500000005</c:v>
                </c:pt>
                <c:pt idx="195">
                  <c:v>53.2604355</c:v>
                </c:pt>
                <c:pt idx="196">
                  <c:v>51.1682658</c:v>
                </c:pt>
                <c:pt idx="197">
                  <c:v>49.4511106</c:v>
                </c:pt>
                <c:pt idx="198">
                  <c:v>47.543748099999995</c:v>
                </c:pt>
                <c:pt idx="199">
                  <c:v>44.970880599999994</c:v>
                </c:pt>
                <c:pt idx="200">
                  <c:v>42.856121600000002</c:v>
                </c:pt>
                <c:pt idx="201">
                  <c:v>39.860019299999998</c:v>
                </c:pt>
                <c:pt idx="202">
                  <c:v>34.765503299999999</c:v>
                </c:pt>
                <c:pt idx="203">
                  <c:v>31.6917869</c:v>
                </c:pt>
                <c:pt idx="204">
                  <c:v>34.403542600000002</c:v>
                </c:pt>
                <c:pt idx="205">
                  <c:v>38.411543399999999</c:v>
                </c:pt>
                <c:pt idx="206">
                  <c:v>42.764579699999999</c:v>
                </c:pt>
                <c:pt idx="207">
                  <c:v>46.610797100000006</c:v>
                </c:pt>
                <c:pt idx="208">
                  <c:v>45.270491499999999</c:v>
                </c:pt>
                <c:pt idx="209">
                  <c:v>42.72625815</c:v>
                </c:pt>
                <c:pt idx="210">
                  <c:v>45.918644899999997</c:v>
                </c:pt>
                <c:pt idx="211">
                  <c:v>48.137094699999999</c:v>
                </c:pt>
                <c:pt idx="212">
                  <c:v>45.753681900000004</c:v>
                </c:pt>
                <c:pt idx="213">
                  <c:v>42.594915</c:v>
                </c:pt>
                <c:pt idx="214">
                  <c:v>41.101236100000001</c:v>
                </c:pt>
                <c:pt idx="215">
                  <c:v>41.519894099999995</c:v>
                </c:pt>
                <c:pt idx="216">
                  <c:v>41.453002500000004</c:v>
                </c:pt>
                <c:pt idx="217">
                  <c:v>41.161223200000002</c:v>
                </c:pt>
                <c:pt idx="218">
                  <c:v>41.828867199999998</c:v>
                </c:pt>
                <c:pt idx="219">
                  <c:v>43.8011135</c:v>
                </c:pt>
                <c:pt idx="220">
                  <c:v>45.087128200000002</c:v>
                </c:pt>
                <c:pt idx="221">
                  <c:v>46.5680379</c:v>
                </c:pt>
                <c:pt idx="222">
                  <c:v>48.108219499999997</c:v>
                </c:pt>
                <c:pt idx="223">
                  <c:v>50.944555399999999</c:v>
                </c:pt>
                <c:pt idx="224">
                  <c:v>54.819178600000001</c:v>
                </c:pt>
                <c:pt idx="225">
                  <c:v>56.195785000000001</c:v>
                </c:pt>
                <c:pt idx="226">
                  <c:v>55.314445500000005</c:v>
                </c:pt>
                <c:pt idx="227">
                  <c:v>55.528912200000001</c:v>
                </c:pt>
                <c:pt idx="228">
                  <c:v>57.597470099999995</c:v>
                </c:pt>
                <c:pt idx="229">
                  <c:v>58.602113100000004</c:v>
                </c:pt>
                <c:pt idx="230">
                  <c:v>61.707043899999995</c:v>
                </c:pt>
                <c:pt idx="231">
                  <c:v>64.183300599999995</c:v>
                </c:pt>
                <c:pt idx="232">
                  <c:v>66.713937200000004</c:v>
                </c:pt>
                <c:pt idx="233">
                  <c:v>65.95851162999999</c:v>
                </c:pt>
                <c:pt idx="234">
                  <c:v>63.079423410000004</c:v>
                </c:pt>
                <c:pt idx="235">
                  <c:v>61.943325599999994</c:v>
                </c:pt>
                <c:pt idx="236">
                  <c:v>61.338755400000004</c:v>
                </c:pt>
                <c:pt idx="237">
                  <c:v>61.269040599999997</c:v>
                </c:pt>
                <c:pt idx="238">
                  <c:v>62.811727500000003</c:v>
                </c:pt>
                <c:pt idx="239">
                  <c:v>66.144894899999997</c:v>
                </c:pt>
                <c:pt idx="240">
                  <c:v>70.0178844</c:v>
                </c:pt>
                <c:pt idx="241">
                  <c:v>74.883662330000007</c:v>
                </c:pt>
                <c:pt idx="242">
                  <c:v>78.388831999999994</c:v>
                </c:pt>
                <c:pt idx="243">
                  <c:v>87.531200500000011</c:v>
                </c:pt>
                <c:pt idx="244">
                  <c:v>92.758622870000011</c:v>
                </c:pt>
                <c:pt idx="245">
                  <c:v>99.195181700000006</c:v>
                </c:pt>
                <c:pt idx="246">
                  <c:v>107.645022</c:v>
                </c:pt>
                <c:pt idx="247">
                  <c:v>120.3005982</c:v>
                </c:pt>
                <c:pt idx="248">
                  <c:v>130.3153562</c:v>
                </c:pt>
                <c:pt idx="249">
                  <c:v>133.7153836</c:v>
                </c:pt>
                <c:pt idx="250">
                  <c:v>133.05840940000002</c:v>
                </c:pt>
                <c:pt idx="251">
                  <c:v>129.7850713</c:v>
                </c:pt>
                <c:pt idx="252">
                  <c:v>135.13895879999998</c:v>
                </c:pt>
                <c:pt idx="253">
                  <c:v>142.42997980000001</c:v>
                </c:pt>
                <c:pt idx="254">
                  <c:v>158.39822570000001</c:v>
                </c:pt>
                <c:pt idx="255">
                  <c:v>177.27133269999999</c:v>
                </c:pt>
                <c:pt idx="256">
                  <c:v>196.01489679999997</c:v>
                </c:pt>
                <c:pt idx="257">
                  <c:v>194.2056499</c:v>
                </c:pt>
                <c:pt idx="258">
                  <c:v>193.3656378</c:v>
                </c:pt>
                <c:pt idx="259">
                  <c:v>195.72588060000001</c:v>
                </c:pt>
                <c:pt idx="260">
                  <c:v>199.0938645</c:v>
                </c:pt>
                <c:pt idx="261">
                  <c:v>201.0862339</c:v>
                </c:pt>
                <c:pt idx="262">
                  <c:v>199.44228799999999</c:v>
                </c:pt>
                <c:pt idx="263">
                  <c:v>198.9656612</c:v>
                </c:pt>
                <c:pt idx="264">
                  <c:v>196.34216130000001</c:v>
                </c:pt>
                <c:pt idx="265">
                  <c:v>198.79726500000001</c:v>
                </c:pt>
                <c:pt idx="266">
                  <c:v>202.82402930000001</c:v>
                </c:pt>
                <c:pt idx="267">
                  <c:v>207.22650110000001</c:v>
                </c:pt>
                <c:pt idx="268">
                  <c:v>209.37224810000001</c:v>
                </c:pt>
                <c:pt idx="269">
                  <c:v>210.68114559999998</c:v>
                </c:pt>
                <c:pt idx="270">
                  <c:v>211.28707600000001</c:v>
                </c:pt>
                <c:pt idx="271">
                  <c:v>218.28960800000002</c:v>
                </c:pt>
                <c:pt idx="272">
                  <c:v>207.35314579999999</c:v>
                </c:pt>
                <c:pt idx="273">
                  <c:v>194.40908759999999</c:v>
                </c:pt>
                <c:pt idx="274">
                  <c:v>182.9323819</c:v>
                </c:pt>
                <c:pt idx="275">
                  <c:v>162.1063178</c:v>
                </c:pt>
                <c:pt idx="276">
                  <c:v>159.00715679999999</c:v>
                </c:pt>
                <c:pt idx="277">
                  <c:v>155.97349600000001</c:v>
                </c:pt>
                <c:pt idx="278">
                  <c:v>175.29065689999999</c:v>
                </c:pt>
                <c:pt idx="279">
                  <c:v>195.5846659</c:v>
                </c:pt>
                <c:pt idx="280">
                  <c:v>210.8079711</c:v>
                </c:pt>
                <c:pt idx="281">
                  <c:v>213.4847249</c:v>
                </c:pt>
                <c:pt idx="282">
                  <c:v>219.10702079999999</c:v>
                </c:pt>
                <c:pt idx="283">
                  <c:v>223.2441049</c:v>
                </c:pt>
                <c:pt idx="284">
                  <c:v>207.49718539999998</c:v>
                </c:pt>
                <c:pt idx="285">
                  <c:v>197.994259</c:v>
                </c:pt>
                <c:pt idx="286">
                  <c:v>188.0651</c:v>
                </c:pt>
                <c:pt idx="287">
                  <c:v>183.3073966</c:v>
                </c:pt>
                <c:pt idx="288">
                  <c:v>175.9908423</c:v>
                </c:pt>
                <c:pt idx="289">
                  <c:v>181.75784140000002</c:v>
                </c:pt>
                <c:pt idx="290">
                  <c:v>178.8703338</c:v>
                </c:pt>
                <c:pt idx="291">
                  <c:v>180.1982653</c:v>
                </c:pt>
                <c:pt idx="292">
                  <c:v>186.3637152</c:v>
                </c:pt>
                <c:pt idx="293">
                  <c:v>186.7808431</c:v>
                </c:pt>
                <c:pt idx="294">
                  <c:v>187.93683660000002</c:v>
                </c:pt>
                <c:pt idx="295">
                  <c:v>213.531521</c:v>
                </c:pt>
                <c:pt idx="296">
                  <c:v>229.8411093</c:v>
                </c:pt>
                <c:pt idx="297">
                  <c:v>221.91485740000002</c:v>
                </c:pt>
                <c:pt idx="298">
                  <c:v>219.88244330000001</c:v>
                </c:pt>
                <c:pt idx="299">
                  <c:v>213.79387450000002</c:v>
                </c:pt>
                <c:pt idx="300">
                  <c:v>217.29155979999999</c:v>
                </c:pt>
                <c:pt idx="301">
                  <c:v>230.53392019999998</c:v>
                </c:pt>
                <c:pt idx="302">
                  <c:v>232.13560459999999</c:v>
                </c:pt>
                <c:pt idx="303">
                  <c:v>237.80296379999999</c:v>
                </c:pt>
                <c:pt idx="304">
                  <c:v>237.078667</c:v>
                </c:pt>
                <c:pt idx="305">
                  <c:v>212.1393693</c:v>
                </c:pt>
                <c:pt idx="306">
                  <c:v>177.89406020000001</c:v>
                </c:pt>
                <c:pt idx="307">
                  <c:v>161.493787</c:v>
                </c:pt>
                <c:pt idx="308">
                  <c:v>158.35534899999999</c:v>
                </c:pt>
                <c:pt idx="309">
                  <c:v>160.19435769999998</c:v>
                </c:pt>
                <c:pt idx="310">
                  <c:v>155.9427125</c:v>
                </c:pt>
                <c:pt idx="311">
                  <c:v>151.13567920000003</c:v>
                </c:pt>
                <c:pt idx="312">
                  <c:v>144.16810290000001</c:v>
                </c:pt>
                <c:pt idx="313">
                  <c:v>141.68148399999998</c:v>
                </c:pt>
                <c:pt idx="314">
                  <c:v>146.0830747</c:v>
                </c:pt>
                <c:pt idx="315">
                  <c:v>138.7254628</c:v>
                </c:pt>
                <c:pt idx="316">
                  <c:v>137.36671989999999</c:v>
                </c:pt>
                <c:pt idx="317">
                  <c:v>140.69694490000001</c:v>
                </c:pt>
                <c:pt idx="318">
                  <c:v>136.73598920000001</c:v>
                </c:pt>
                <c:pt idx="319">
                  <c:v>141.45061200000001</c:v>
                </c:pt>
                <c:pt idx="320">
                  <c:v>141.18265940000001</c:v>
                </c:pt>
                <c:pt idx="321">
                  <c:v>139.23026579999998</c:v>
                </c:pt>
                <c:pt idx="322">
                  <c:v>136.227193</c:v>
                </c:pt>
                <c:pt idx="323">
                  <c:v>133.32197289999999</c:v>
                </c:pt>
                <c:pt idx="324">
                  <c:v>137.9374037</c:v>
                </c:pt>
                <c:pt idx="325">
                  <c:v>144.07885229999999</c:v>
                </c:pt>
                <c:pt idx="326">
                  <c:v>149.57922440000002</c:v>
                </c:pt>
                <c:pt idx="327">
                  <c:v>153.39741180000001</c:v>
                </c:pt>
                <c:pt idx="328">
                  <c:v>152.4293811</c:v>
                </c:pt>
                <c:pt idx="329">
                  <c:v>141.79204419999999</c:v>
                </c:pt>
                <c:pt idx="330">
                  <c:v>137.22501410000001</c:v>
                </c:pt>
                <c:pt idx="331">
                  <c:v>138.34143599999999</c:v>
                </c:pt>
                <c:pt idx="332">
                  <c:v>145.10908180000001</c:v>
                </c:pt>
                <c:pt idx="333">
                  <c:v>151.31419260000001</c:v>
                </c:pt>
                <c:pt idx="334">
                  <c:v>154.69546350000002</c:v>
                </c:pt>
                <c:pt idx="335">
                  <c:v>155.13717110000002</c:v>
                </c:pt>
              </c:numCache>
            </c:numRef>
          </c:val>
          <c:extLst>
            <c:ext xmlns:c16="http://schemas.microsoft.com/office/drawing/2014/chart" uri="{C3380CC4-5D6E-409C-BE32-E72D297353CC}">
              <c16:uniqueId val="{00000005-99F6-4A4D-83D8-B9D98B2A07F7}"/>
            </c:ext>
          </c:extLst>
        </c:ser>
        <c:ser>
          <c:idx val="6"/>
          <c:order val="6"/>
          <c:tx>
            <c:strRef>
              <c:f>'62'!$I$2</c:f>
              <c:strCache>
                <c:ptCount val="1"/>
                <c:pt idx="0">
                  <c:v>Wind Offshore</c:v>
                </c:pt>
              </c:strCache>
            </c:strRef>
          </c:tx>
          <c:spPr>
            <a:solidFill>
              <a:schemeClr val="accent1">
                <a:lumMod val="60000"/>
              </a:schemeClr>
            </a:solidFill>
            <a:ln>
              <a:noFill/>
            </a:ln>
            <a:effectLst/>
          </c:spPr>
          <c:val>
            <c:numRef>
              <c:f>'62'!$I$3:$I$338</c:f>
              <c:numCache>
                <c:formatCode>General</c:formatCode>
                <c:ptCount val="336"/>
                <c:pt idx="0">
                  <c:v>164.36089290000001</c:v>
                </c:pt>
                <c:pt idx="1">
                  <c:v>158.01757130000001</c:v>
                </c:pt>
                <c:pt idx="2">
                  <c:v>152.48201930000002</c:v>
                </c:pt>
                <c:pt idx="3">
                  <c:v>149.92347099999998</c:v>
                </c:pt>
                <c:pt idx="4">
                  <c:v>143.78350359999999</c:v>
                </c:pt>
                <c:pt idx="5">
                  <c:v>135.86193799999998</c:v>
                </c:pt>
                <c:pt idx="6">
                  <c:v>128.9515916</c:v>
                </c:pt>
                <c:pt idx="7">
                  <c:v>116.75786890000001</c:v>
                </c:pt>
                <c:pt idx="8">
                  <c:v>114.73069770000001</c:v>
                </c:pt>
                <c:pt idx="9">
                  <c:v>111.6252899</c:v>
                </c:pt>
                <c:pt idx="10">
                  <c:v>107.6335979</c:v>
                </c:pt>
                <c:pt idx="11">
                  <c:v>106.3257277</c:v>
                </c:pt>
                <c:pt idx="12">
                  <c:v>102.9023102</c:v>
                </c:pt>
                <c:pt idx="13">
                  <c:v>104.40094759999999</c:v>
                </c:pt>
                <c:pt idx="14">
                  <c:v>108.8982671</c:v>
                </c:pt>
                <c:pt idx="15">
                  <c:v>112.5137002</c:v>
                </c:pt>
                <c:pt idx="16">
                  <c:v>115.99710570000001</c:v>
                </c:pt>
                <c:pt idx="17">
                  <c:v>118.7626805</c:v>
                </c:pt>
                <c:pt idx="18">
                  <c:v>117.9920029</c:v>
                </c:pt>
                <c:pt idx="19">
                  <c:v>114.64214699999999</c:v>
                </c:pt>
                <c:pt idx="20">
                  <c:v>109.96015489999999</c:v>
                </c:pt>
                <c:pt idx="21">
                  <c:v>108.17733100000001</c:v>
                </c:pt>
                <c:pt idx="22">
                  <c:v>107.3986948</c:v>
                </c:pt>
                <c:pt idx="23">
                  <c:v>110.3027343</c:v>
                </c:pt>
                <c:pt idx="24">
                  <c:v>111.10799</c:v>
                </c:pt>
                <c:pt idx="25">
                  <c:v>113.5112527</c:v>
                </c:pt>
                <c:pt idx="26">
                  <c:v>116.6345036</c:v>
                </c:pt>
                <c:pt idx="27">
                  <c:v>119.2092056</c:v>
                </c:pt>
                <c:pt idx="28">
                  <c:v>121.699077</c:v>
                </c:pt>
                <c:pt idx="29">
                  <c:v>122.96881939999999</c:v>
                </c:pt>
                <c:pt idx="30">
                  <c:v>124.1745495</c:v>
                </c:pt>
                <c:pt idx="31">
                  <c:v>126.83984530000001</c:v>
                </c:pt>
                <c:pt idx="32">
                  <c:v>128.98946559999999</c:v>
                </c:pt>
                <c:pt idx="33">
                  <c:v>129.85738910000001</c:v>
                </c:pt>
                <c:pt idx="34">
                  <c:v>128.91462189999999</c:v>
                </c:pt>
                <c:pt idx="35">
                  <c:v>124.3741787</c:v>
                </c:pt>
                <c:pt idx="36">
                  <c:v>127.38570510000001</c:v>
                </c:pt>
                <c:pt idx="37">
                  <c:v>131.31783759999999</c:v>
                </c:pt>
                <c:pt idx="38">
                  <c:v>135.37662330000001</c:v>
                </c:pt>
                <c:pt idx="39">
                  <c:v>140.0017694</c:v>
                </c:pt>
                <c:pt idx="40">
                  <c:v>145.6582583</c:v>
                </c:pt>
                <c:pt idx="41">
                  <c:v>146.83815570000002</c:v>
                </c:pt>
                <c:pt idx="42">
                  <c:v>146.46157639999998</c:v>
                </c:pt>
                <c:pt idx="43">
                  <c:v>142.78207159999999</c:v>
                </c:pt>
                <c:pt idx="44">
                  <c:v>140.12583960000001</c:v>
                </c:pt>
                <c:pt idx="45">
                  <c:v>137.40209189999999</c:v>
                </c:pt>
                <c:pt idx="46">
                  <c:v>135.08891219999998</c:v>
                </c:pt>
                <c:pt idx="47">
                  <c:v>135.1359698</c:v>
                </c:pt>
                <c:pt idx="48">
                  <c:v>133.61264439999999</c:v>
                </c:pt>
                <c:pt idx="49">
                  <c:v>133.8732382</c:v>
                </c:pt>
                <c:pt idx="50">
                  <c:v>133.26541390000003</c:v>
                </c:pt>
                <c:pt idx="51">
                  <c:v>132.83957569999998</c:v>
                </c:pt>
                <c:pt idx="52">
                  <c:v>131.7829231</c:v>
                </c:pt>
                <c:pt idx="53">
                  <c:v>131.2183034</c:v>
                </c:pt>
                <c:pt idx="54">
                  <c:v>130.24096230000001</c:v>
                </c:pt>
                <c:pt idx="55">
                  <c:v>127.6639885</c:v>
                </c:pt>
                <c:pt idx="56">
                  <c:v>124.57908289999999</c:v>
                </c:pt>
                <c:pt idx="57">
                  <c:v>125.2772435</c:v>
                </c:pt>
                <c:pt idx="58">
                  <c:v>129.13770740000001</c:v>
                </c:pt>
                <c:pt idx="59">
                  <c:v>133.22934039999998</c:v>
                </c:pt>
                <c:pt idx="60">
                  <c:v>138.5982085</c:v>
                </c:pt>
                <c:pt idx="61">
                  <c:v>141.40042679999999</c:v>
                </c:pt>
                <c:pt idx="62">
                  <c:v>142.47576980000002</c:v>
                </c:pt>
                <c:pt idx="63">
                  <c:v>140.8818129</c:v>
                </c:pt>
                <c:pt idx="64">
                  <c:v>135.63115919999998</c:v>
                </c:pt>
                <c:pt idx="65">
                  <c:v>127.19467399999999</c:v>
                </c:pt>
                <c:pt idx="66">
                  <c:v>118.56065820000001</c:v>
                </c:pt>
                <c:pt idx="67">
                  <c:v>107.276312</c:v>
                </c:pt>
                <c:pt idx="68">
                  <c:v>95.186330400000003</c:v>
                </c:pt>
                <c:pt idx="69">
                  <c:v>85.6194062</c:v>
                </c:pt>
                <c:pt idx="70">
                  <c:v>77.410973599999991</c:v>
                </c:pt>
                <c:pt idx="71">
                  <c:v>73.045017200000004</c:v>
                </c:pt>
                <c:pt idx="72">
                  <c:v>69.995867899999993</c:v>
                </c:pt>
                <c:pt idx="73">
                  <c:v>68.8090665</c:v>
                </c:pt>
                <c:pt idx="74">
                  <c:v>69.168399199999996</c:v>
                </c:pt>
                <c:pt idx="75">
                  <c:v>69.815236900000002</c:v>
                </c:pt>
                <c:pt idx="76">
                  <c:v>70.998738500000002</c:v>
                </c:pt>
                <c:pt idx="77">
                  <c:v>73.049046900000008</c:v>
                </c:pt>
                <c:pt idx="78">
                  <c:v>74.454697300000007</c:v>
                </c:pt>
                <c:pt idx="79">
                  <c:v>74.755173800000009</c:v>
                </c:pt>
                <c:pt idx="80">
                  <c:v>73.609925900000007</c:v>
                </c:pt>
                <c:pt idx="81">
                  <c:v>73.258926300000013</c:v>
                </c:pt>
                <c:pt idx="82">
                  <c:v>71.710179799999992</c:v>
                </c:pt>
                <c:pt idx="83">
                  <c:v>69.625057600000005</c:v>
                </c:pt>
                <c:pt idx="84">
                  <c:v>69.537322000000003</c:v>
                </c:pt>
                <c:pt idx="85">
                  <c:v>69.449432299999998</c:v>
                </c:pt>
                <c:pt idx="86">
                  <c:v>70.262589600000013</c:v>
                </c:pt>
                <c:pt idx="87">
                  <c:v>71.296381400000001</c:v>
                </c:pt>
                <c:pt idx="88">
                  <c:v>73.7178842</c:v>
                </c:pt>
                <c:pt idx="89">
                  <c:v>75.285591799999992</c:v>
                </c:pt>
                <c:pt idx="90">
                  <c:v>76.457697400000001</c:v>
                </c:pt>
                <c:pt idx="91">
                  <c:v>78.702601899999991</c:v>
                </c:pt>
                <c:pt idx="92">
                  <c:v>81.139589200000003</c:v>
                </c:pt>
                <c:pt idx="93">
                  <c:v>83.591872099999989</c:v>
                </c:pt>
                <c:pt idx="94">
                  <c:v>85.378452600000003</c:v>
                </c:pt>
                <c:pt idx="95">
                  <c:v>87.505813099999997</c:v>
                </c:pt>
                <c:pt idx="96">
                  <c:v>88.319532100000004</c:v>
                </c:pt>
                <c:pt idx="97">
                  <c:v>89.115953099999999</c:v>
                </c:pt>
                <c:pt idx="98">
                  <c:v>88.921069799999998</c:v>
                </c:pt>
                <c:pt idx="99">
                  <c:v>89.652459430000008</c:v>
                </c:pt>
                <c:pt idx="100">
                  <c:v>90.924700899999991</c:v>
                </c:pt>
                <c:pt idx="101">
                  <c:v>91.848302099999998</c:v>
                </c:pt>
                <c:pt idx="102">
                  <c:v>92.713548500000002</c:v>
                </c:pt>
                <c:pt idx="103">
                  <c:v>93.409833899999995</c:v>
                </c:pt>
                <c:pt idx="104">
                  <c:v>90.294357300000001</c:v>
                </c:pt>
                <c:pt idx="105">
                  <c:v>96.577188299999989</c:v>
                </c:pt>
                <c:pt idx="106">
                  <c:v>97.030010820000001</c:v>
                </c:pt>
                <c:pt idx="107">
                  <c:v>98.486224400000012</c:v>
                </c:pt>
                <c:pt idx="108">
                  <c:v>99.925156189999996</c:v>
                </c:pt>
                <c:pt idx="109">
                  <c:v>97.395395499999992</c:v>
                </c:pt>
                <c:pt idx="110">
                  <c:v>99.40520690000001</c:v>
                </c:pt>
                <c:pt idx="111">
                  <c:v>107.0249694</c:v>
                </c:pt>
                <c:pt idx="112">
                  <c:v>107.6815855</c:v>
                </c:pt>
                <c:pt idx="113">
                  <c:v>105.96805329999999</c:v>
                </c:pt>
                <c:pt idx="114">
                  <c:v>97.392527200000004</c:v>
                </c:pt>
                <c:pt idx="115">
                  <c:v>97.207028500000007</c:v>
                </c:pt>
                <c:pt idx="116">
                  <c:v>86.138463900000005</c:v>
                </c:pt>
                <c:pt idx="117">
                  <c:v>80.672318300000001</c:v>
                </c:pt>
                <c:pt idx="118">
                  <c:v>79.010854500000008</c:v>
                </c:pt>
                <c:pt idx="119">
                  <c:v>73.885464999999996</c:v>
                </c:pt>
                <c:pt idx="120">
                  <c:v>72.604263900000007</c:v>
                </c:pt>
                <c:pt idx="121">
                  <c:v>70.5775565</c:v>
                </c:pt>
                <c:pt idx="122">
                  <c:v>67.459430999999995</c:v>
                </c:pt>
                <c:pt idx="123">
                  <c:v>65.158477300000001</c:v>
                </c:pt>
                <c:pt idx="124">
                  <c:v>62.479517800000004</c:v>
                </c:pt>
                <c:pt idx="125">
                  <c:v>59.829664700000002</c:v>
                </c:pt>
                <c:pt idx="126">
                  <c:v>59.091531499999995</c:v>
                </c:pt>
                <c:pt idx="127">
                  <c:v>60.664430500000002</c:v>
                </c:pt>
                <c:pt idx="128">
                  <c:v>66.107355599999991</c:v>
                </c:pt>
                <c:pt idx="129">
                  <c:v>73.069788299999999</c:v>
                </c:pt>
                <c:pt idx="130">
                  <c:v>77.762024800000006</c:v>
                </c:pt>
                <c:pt idx="131">
                  <c:v>81.213621099999997</c:v>
                </c:pt>
                <c:pt idx="132">
                  <c:v>83.847483699999998</c:v>
                </c:pt>
                <c:pt idx="133">
                  <c:v>85.652611300000004</c:v>
                </c:pt>
                <c:pt idx="134">
                  <c:v>87.432656400000013</c:v>
                </c:pt>
                <c:pt idx="135">
                  <c:v>89.903044399999999</c:v>
                </c:pt>
                <c:pt idx="136">
                  <c:v>95.236197899999993</c:v>
                </c:pt>
                <c:pt idx="137">
                  <c:v>103.8005205</c:v>
                </c:pt>
                <c:pt idx="138">
                  <c:v>113.1096182</c:v>
                </c:pt>
                <c:pt idx="139">
                  <c:v>120.20164320000001</c:v>
                </c:pt>
                <c:pt idx="140">
                  <c:v>124.7651599</c:v>
                </c:pt>
                <c:pt idx="141">
                  <c:v>127.1484536</c:v>
                </c:pt>
                <c:pt idx="142">
                  <c:v>126.8700291</c:v>
                </c:pt>
                <c:pt idx="143">
                  <c:v>127.7431862</c:v>
                </c:pt>
                <c:pt idx="144">
                  <c:v>125.4054119</c:v>
                </c:pt>
                <c:pt idx="145">
                  <c:v>124.5791277</c:v>
                </c:pt>
                <c:pt idx="146">
                  <c:v>122.9584602</c:v>
                </c:pt>
                <c:pt idx="147">
                  <c:v>123.9367041</c:v>
                </c:pt>
                <c:pt idx="148">
                  <c:v>125.4531286</c:v>
                </c:pt>
                <c:pt idx="149">
                  <c:v>126.4405539</c:v>
                </c:pt>
                <c:pt idx="150">
                  <c:v>124.6956624</c:v>
                </c:pt>
                <c:pt idx="151">
                  <c:v>120.9548929</c:v>
                </c:pt>
                <c:pt idx="152">
                  <c:v>115.56703830000001</c:v>
                </c:pt>
                <c:pt idx="153">
                  <c:v>110.73220660000001</c:v>
                </c:pt>
                <c:pt idx="154">
                  <c:v>104.7186545</c:v>
                </c:pt>
                <c:pt idx="155">
                  <c:v>97.609730100000007</c:v>
                </c:pt>
                <c:pt idx="156">
                  <c:v>92.004049100000003</c:v>
                </c:pt>
                <c:pt idx="157">
                  <c:v>87.427280499999995</c:v>
                </c:pt>
                <c:pt idx="158">
                  <c:v>85.360972099999998</c:v>
                </c:pt>
                <c:pt idx="159">
                  <c:v>84.212586200000004</c:v>
                </c:pt>
                <c:pt idx="160">
                  <c:v>84.4577831</c:v>
                </c:pt>
                <c:pt idx="161">
                  <c:v>86.3417374</c:v>
                </c:pt>
                <c:pt idx="162">
                  <c:v>87.523317399999996</c:v>
                </c:pt>
                <c:pt idx="163">
                  <c:v>87.937784600000001</c:v>
                </c:pt>
                <c:pt idx="164">
                  <c:v>86.248767399999991</c:v>
                </c:pt>
                <c:pt idx="165">
                  <c:v>84.158010599999997</c:v>
                </c:pt>
                <c:pt idx="166">
                  <c:v>80.333353299999999</c:v>
                </c:pt>
                <c:pt idx="167">
                  <c:v>77.633109899999994</c:v>
                </c:pt>
                <c:pt idx="168">
                  <c:v>73.050191499999997</c:v>
                </c:pt>
                <c:pt idx="169">
                  <c:v>68.916006400000001</c:v>
                </c:pt>
                <c:pt idx="170">
                  <c:v>64.664417200000003</c:v>
                </c:pt>
                <c:pt idx="171">
                  <c:v>62.165807200000003</c:v>
                </c:pt>
                <c:pt idx="172">
                  <c:v>60.6095538</c:v>
                </c:pt>
                <c:pt idx="173">
                  <c:v>60.010772500000002</c:v>
                </c:pt>
                <c:pt idx="174">
                  <c:v>58.994648399999996</c:v>
                </c:pt>
                <c:pt idx="175">
                  <c:v>58.120541899999999</c:v>
                </c:pt>
                <c:pt idx="176">
                  <c:v>56.826068299999996</c:v>
                </c:pt>
                <c:pt idx="177">
                  <c:v>54.2305457</c:v>
                </c:pt>
                <c:pt idx="178">
                  <c:v>50.496289099999998</c:v>
                </c:pt>
                <c:pt idx="179">
                  <c:v>46.421151799999997</c:v>
                </c:pt>
                <c:pt idx="180">
                  <c:v>44.310644200000006</c:v>
                </c:pt>
                <c:pt idx="181">
                  <c:v>42.482307500000005</c:v>
                </c:pt>
                <c:pt idx="182">
                  <c:v>41.0005764</c:v>
                </c:pt>
                <c:pt idx="183">
                  <c:v>41.152049900000002</c:v>
                </c:pt>
                <c:pt idx="184">
                  <c:v>42.846026100000003</c:v>
                </c:pt>
                <c:pt idx="185">
                  <c:v>44.907160400000002</c:v>
                </c:pt>
                <c:pt idx="186">
                  <c:v>46.535621899999995</c:v>
                </c:pt>
                <c:pt idx="187">
                  <c:v>47.279268399999999</c:v>
                </c:pt>
                <c:pt idx="188">
                  <c:v>47.254831899999999</c:v>
                </c:pt>
                <c:pt idx="189">
                  <c:v>47.085989699999999</c:v>
                </c:pt>
                <c:pt idx="190">
                  <c:v>47.165506500000006</c:v>
                </c:pt>
                <c:pt idx="191">
                  <c:v>47.536574000000002</c:v>
                </c:pt>
                <c:pt idx="192">
                  <c:v>46.533900500000001</c:v>
                </c:pt>
                <c:pt idx="193">
                  <c:v>45.411077280000001</c:v>
                </c:pt>
                <c:pt idx="194">
                  <c:v>43.683460910000001</c:v>
                </c:pt>
                <c:pt idx="195">
                  <c:v>41.689175649999996</c:v>
                </c:pt>
                <c:pt idx="196">
                  <c:v>40.594169629999996</c:v>
                </c:pt>
                <c:pt idx="197">
                  <c:v>39.303453759999996</c:v>
                </c:pt>
                <c:pt idx="198">
                  <c:v>38.115480219999995</c:v>
                </c:pt>
                <c:pt idx="199">
                  <c:v>36.407868690000001</c:v>
                </c:pt>
                <c:pt idx="200">
                  <c:v>34.541492499999997</c:v>
                </c:pt>
                <c:pt idx="201">
                  <c:v>32.971105199999997</c:v>
                </c:pt>
                <c:pt idx="202">
                  <c:v>32.248826999999999</c:v>
                </c:pt>
                <c:pt idx="203">
                  <c:v>30.344664079999998</c:v>
                </c:pt>
                <c:pt idx="204">
                  <c:v>30.408857730000001</c:v>
                </c:pt>
                <c:pt idx="205">
                  <c:v>30.276134290000002</c:v>
                </c:pt>
                <c:pt idx="206">
                  <c:v>30.6603031</c:v>
                </c:pt>
                <c:pt idx="207">
                  <c:v>30.329545660000001</c:v>
                </c:pt>
                <c:pt idx="208">
                  <c:v>30.045719800000001</c:v>
                </c:pt>
                <c:pt idx="209">
                  <c:v>28.757007399999999</c:v>
                </c:pt>
                <c:pt idx="210">
                  <c:v>27.470596570000001</c:v>
                </c:pt>
                <c:pt idx="211">
                  <c:v>26.467059379999998</c:v>
                </c:pt>
                <c:pt idx="212">
                  <c:v>26.130691900000002</c:v>
                </c:pt>
                <c:pt idx="213">
                  <c:v>26.373299200000002</c:v>
                </c:pt>
                <c:pt idx="214">
                  <c:v>27.286839100000002</c:v>
                </c:pt>
                <c:pt idx="215">
                  <c:v>29.031987189999999</c:v>
                </c:pt>
                <c:pt idx="216">
                  <c:v>30.104177370000002</c:v>
                </c:pt>
                <c:pt idx="217">
                  <c:v>31.107322110000002</c:v>
                </c:pt>
                <c:pt idx="218">
                  <c:v>30.869954799999999</c:v>
                </c:pt>
                <c:pt idx="219">
                  <c:v>30.437215699999999</c:v>
                </c:pt>
                <c:pt idx="220">
                  <c:v>29.710175400000001</c:v>
                </c:pt>
                <c:pt idx="221">
                  <c:v>28.734274499999998</c:v>
                </c:pt>
                <c:pt idx="222">
                  <c:v>27.5549605</c:v>
                </c:pt>
                <c:pt idx="223">
                  <c:v>27.085806600000002</c:v>
                </c:pt>
                <c:pt idx="224">
                  <c:v>25.649919499999999</c:v>
                </c:pt>
                <c:pt idx="225">
                  <c:v>25.388152600000002</c:v>
                </c:pt>
                <c:pt idx="226">
                  <c:v>25.8200577</c:v>
                </c:pt>
                <c:pt idx="227">
                  <c:v>26.007983499999998</c:v>
                </c:pt>
                <c:pt idx="228">
                  <c:v>28.763473600000001</c:v>
                </c:pt>
                <c:pt idx="229">
                  <c:v>32.906661200000002</c:v>
                </c:pt>
                <c:pt idx="230">
                  <c:v>38.307009700000002</c:v>
                </c:pt>
                <c:pt idx="231">
                  <c:v>44.522961799999997</c:v>
                </c:pt>
                <c:pt idx="232">
                  <c:v>49.716713800000001</c:v>
                </c:pt>
                <c:pt idx="233">
                  <c:v>56.144495900000003</c:v>
                </c:pt>
                <c:pt idx="234">
                  <c:v>64.263139199999998</c:v>
                </c:pt>
                <c:pt idx="235">
                  <c:v>74.858628019999998</c:v>
                </c:pt>
                <c:pt idx="236">
                  <c:v>88.302564830000009</c:v>
                </c:pt>
                <c:pt idx="237">
                  <c:v>104.8922105</c:v>
                </c:pt>
                <c:pt idx="238">
                  <c:v>119.67400549999999</c:v>
                </c:pt>
                <c:pt idx="239">
                  <c:v>132.59475090000001</c:v>
                </c:pt>
                <c:pt idx="240">
                  <c:v>141.37930360000001</c:v>
                </c:pt>
                <c:pt idx="241">
                  <c:v>150.31293100000002</c:v>
                </c:pt>
                <c:pt idx="242">
                  <c:v>154.79880030000001</c:v>
                </c:pt>
                <c:pt idx="243">
                  <c:v>162.7057125</c:v>
                </c:pt>
                <c:pt idx="244">
                  <c:v>167.59857840000001</c:v>
                </c:pt>
                <c:pt idx="245">
                  <c:v>171.64134030000002</c:v>
                </c:pt>
                <c:pt idx="246">
                  <c:v>174.72271710000001</c:v>
                </c:pt>
                <c:pt idx="247">
                  <c:v>177.47830519999999</c:v>
                </c:pt>
                <c:pt idx="248">
                  <c:v>179.46399260000001</c:v>
                </c:pt>
                <c:pt idx="249">
                  <c:v>181.1904778</c:v>
                </c:pt>
                <c:pt idx="250">
                  <c:v>174.3769112</c:v>
                </c:pt>
                <c:pt idx="251">
                  <c:v>180.14298360000001</c:v>
                </c:pt>
                <c:pt idx="252">
                  <c:v>177.04189430000002</c:v>
                </c:pt>
                <c:pt idx="253">
                  <c:v>163.58763380000002</c:v>
                </c:pt>
                <c:pt idx="254">
                  <c:v>165.01399050000001</c:v>
                </c:pt>
                <c:pt idx="255">
                  <c:v>157.56195510000001</c:v>
                </c:pt>
                <c:pt idx="256">
                  <c:v>153.18117850000002</c:v>
                </c:pt>
                <c:pt idx="257">
                  <c:v>147.65127840000002</c:v>
                </c:pt>
                <c:pt idx="258">
                  <c:v>141.36828210000002</c:v>
                </c:pt>
                <c:pt idx="259">
                  <c:v>141.17760680000001</c:v>
                </c:pt>
                <c:pt idx="260">
                  <c:v>136.36198419999999</c:v>
                </c:pt>
                <c:pt idx="261">
                  <c:v>138.71679800000001</c:v>
                </c:pt>
                <c:pt idx="262">
                  <c:v>145.73803119999999</c:v>
                </c:pt>
                <c:pt idx="263">
                  <c:v>141.63284630000001</c:v>
                </c:pt>
                <c:pt idx="264">
                  <c:v>146.05500979999999</c:v>
                </c:pt>
                <c:pt idx="265">
                  <c:v>153.81985370000001</c:v>
                </c:pt>
                <c:pt idx="266">
                  <c:v>157.03812740000001</c:v>
                </c:pt>
                <c:pt idx="267">
                  <c:v>155.64912799999999</c:v>
                </c:pt>
                <c:pt idx="268">
                  <c:v>163.7247778</c:v>
                </c:pt>
                <c:pt idx="269">
                  <c:v>163.8532281</c:v>
                </c:pt>
                <c:pt idx="270">
                  <c:v>162.76486850000001</c:v>
                </c:pt>
                <c:pt idx="271">
                  <c:v>152.07905979999998</c:v>
                </c:pt>
                <c:pt idx="272">
                  <c:v>162.21988350000001</c:v>
                </c:pt>
                <c:pt idx="273">
                  <c:v>148.82797479999999</c:v>
                </c:pt>
                <c:pt idx="274">
                  <c:v>136.71242509999999</c:v>
                </c:pt>
                <c:pt idx="275">
                  <c:v>133.60222630000001</c:v>
                </c:pt>
                <c:pt idx="276">
                  <c:v>135.03870449999999</c:v>
                </c:pt>
                <c:pt idx="277">
                  <c:v>143.46317120000001</c:v>
                </c:pt>
                <c:pt idx="278">
                  <c:v>138.5986173</c:v>
                </c:pt>
                <c:pt idx="279">
                  <c:v>145.21158400000002</c:v>
                </c:pt>
                <c:pt idx="280">
                  <c:v>150.86140210000002</c:v>
                </c:pt>
                <c:pt idx="281">
                  <c:v>163.7417524</c:v>
                </c:pt>
                <c:pt idx="282">
                  <c:v>156.98076800000001</c:v>
                </c:pt>
                <c:pt idx="283">
                  <c:v>155.42368379999999</c:v>
                </c:pt>
                <c:pt idx="284">
                  <c:v>162.8236459</c:v>
                </c:pt>
                <c:pt idx="285">
                  <c:v>167.8425033</c:v>
                </c:pt>
                <c:pt idx="286">
                  <c:v>168.0580478</c:v>
                </c:pt>
                <c:pt idx="287">
                  <c:v>168.8078884</c:v>
                </c:pt>
                <c:pt idx="288">
                  <c:v>168.90961100000001</c:v>
                </c:pt>
                <c:pt idx="289">
                  <c:v>152.5835458</c:v>
                </c:pt>
                <c:pt idx="290">
                  <c:v>148.92443109999999</c:v>
                </c:pt>
                <c:pt idx="291">
                  <c:v>154.89232000000001</c:v>
                </c:pt>
                <c:pt idx="292">
                  <c:v>153.0466783</c:v>
                </c:pt>
                <c:pt idx="293">
                  <c:v>148.64746260000001</c:v>
                </c:pt>
                <c:pt idx="294">
                  <c:v>144.61795649999999</c:v>
                </c:pt>
                <c:pt idx="295">
                  <c:v>135.57530300000002</c:v>
                </c:pt>
                <c:pt idx="296">
                  <c:v>125.14111440000001</c:v>
                </c:pt>
                <c:pt idx="297">
                  <c:v>125.6278624</c:v>
                </c:pt>
                <c:pt idx="298">
                  <c:v>124.49144229999999</c:v>
                </c:pt>
                <c:pt idx="299">
                  <c:v>126.9022159</c:v>
                </c:pt>
                <c:pt idx="300">
                  <c:v>132.18904740000002</c:v>
                </c:pt>
                <c:pt idx="301">
                  <c:v>138.23423890000001</c:v>
                </c:pt>
                <c:pt idx="302">
                  <c:v>148.66231969999998</c:v>
                </c:pt>
                <c:pt idx="303">
                  <c:v>160.5594084</c:v>
                </c:pt>
                <c:pt idx="304">
                  <c:v>164.00842790000002</c:v>
                </c:pt>
                <c:pt idx="305">
                  <c:v>164.74604250000002</c:v>
                </c:pt>
                <c:pt idx="306">
                  <c:v>163.84253129999999</c:v>
                </c:pt>
                <c:pt idx="307">
                  <c:v>158.26648610000001</c:v>
                </c:pt>
                <c:pt idx="308">
                  <c:v>151.5487023</c:v>
                </c:pt>
                <c:pt idx="309">
                  <c:v>141.71260800000002</c:v>
                </c:pt>
                <c:pt idx="310">
                  <c:v>136.66814490000002</c:v>
                </c:pt>
                <c:pt idx="311">
                  <c:v>143.4591897</c:v>
                </c:pt>
                <c:pt idx="312">
                  <c:v>133.781507</c:v>
                </c:pt>
                <c:pt idx="313">
                  <c:v>134.95002970000002</c:v>
                </c:pt>
                <c:pt idx="314">
                  <c:v>141.89879689999998</c:v>
                </c:pt>
                <c:pt idx="315">
                  <c:v>138.82358780000001</c:v>
                </c:pt>
                <c:pt idx="316">
                  <c:v>137.51891759999998</c:v>
                </c:pt>
                <c:pt idx="317">
                  <c:v>140.53154660000001</c:v>
                </c:pt>
                <c:pt idx="318">
                  <c:v>130.24404509999999</c:v>
                </c:pt>
                <c:pt idx="319">
                  <c:v>120.35942440000001</c:v>
                </c:pt>
                <c:pt idx="320">
                  <c:v>112.0976864</c:v>
                </c:pt>
                <c:pt idx="321">
                  <c:v>106.0920869</c:v>
                </c:pt>
                <c:pt idx="322">
                  <c:v>99.611860000000007</c:v>
                </c:pt>
                <c:pt idx="323">
                  <c:v>93.517700899999994</c:v>
                </c:pt>
                <c:pt idx="324">
                  <c:v>91.915031799999994</c:v>
                </c:pt>
                <c:pt idx="325">
                  <c:v>92.189596879999996</c:v>
                </c:pt>
                <c:pt idx="326">
                  <c:v>96.199466400000006</c:v>
                </c:pt>
                <c:pt idx="327">
                  <c:v>99.825789869999994</c:v>
                </c:pt>
                <c:pt idx="328">
                  <c:v>106.4185123</c:v>
                </c:pt>
                <c:pt idx="329">
                  <c:v>112.562573</c:v>
                </c:pt>
                <c:pt idx="330">
                  <c:v>117.867187</c:v>
                </c:pt>
                <c:pt idx="331">
                  <c:v>117.82764870000001</c:v>
                </c:pt>
                <c:pt idx="332">
                  <c:v>114.75639659999999</c:v>
                </c:pt>
                <c:pt idx="333">
                  <c:v>110.9224394</c:v>
                </c:pt>
                <c:pt idx="334">
                  <c:v>107.2662167</c:v>
                </c:pt>
                <c:pt idx="335">
                  <c:v>105.47747269999999</c:v>
                </c:pt>
              </c:numCache>
            </c:numRef>
          </c:val>
          <c:extLst>
            <c:ext xmlns:c16="http://schemas.microsoft.com/office/drawing/2014/chart" uri="{C3380CC4-5D6E-409C-BE32-E72D297353CC}">
              <c16:uniqueId val="{00000006-99F6-4A4D-83D8-B9D98B2A07F7}"/>
            </c:ext>
          </c:extLst>
        </c:ser>
        <c:ser>
          <c:idx val="3"/>
          <c:order val="7"/>
          <c:tx>
            <c:strRef>
              <c:f>'62'!$F$2</c:f>
              <c:strCache>
                <c:ptCount val="1"/>
                <c:pt idx="0">
                  <c:v>Hydro</c:v>
                </c:pt>
              </c:strCache>
            </c:strRef>
          </c:tx>
          <c:spPr>
            <a:solidFill>
              <a:schemeClr val="accent4"/>
            </a:solidFill>
            <a:ln>
              <a:noFill/>
            </a:ln>
            <a:effectLst/>
          </c:spPr>
          <c:val>
            <c:numRef>
              <c:f>'62'!$F$3:$F$338</c:f>
              <c:numCache>
                <c:formatCode>General</c:formatCode>
                <c:ptCount val="336"/>
                <c:pt idx="0">
                  <c:v>61.863812619277155</c:v>
                </c:pt>
                <c:pt idx="1">
                  <c:v>60.727405847128793</c:v>
                </c:pt>
                <c:pt idx="2">
                  <c:v>61.518413685240795</c:v>
                </c:pt>
                <c:pt idx="3">
                  <c:v>58.519147264373608</c:v>
                </c:pt>
                <c:pt idx="4">
                  <c:v>66.48806445460788</c:v>
                </c:pt>
                <c:pt idx="5">
                  <c:v>59.440872799855178</c:v>
                </c:pt>
                <c:pt idx="6">
                  <c:v>61.766791543533671</c:v>
                </c:pt>
                <c:pt idx="7">
                  <c:v>87.574229735827743</c:v>
                </c:pt>
                <c:pt idx="8">
                  <c:v>103.71289507955638</c:v>
                </c:pt>
                <c:pt idx="9">
                  <c:v>83.360177518052325</c:v>
                </c:pt>
                <c:pt idx="10">
                  <c:v>69.455577576547014</c:v>
                </c:pt>
                <c:pt idx="11">
                  <c:v>59.913757602037002</c:v>
                </c:pt>
                <c:pt idx="12">
                  <c:v>55.901791731161872</c:v>
                </c:pt>
                <c:pt idx="13">
                  <c:v>53.712108906170812</c:v>
                </c:pt>
                <c:pt idx="14">
                  <c:v>63.561284453653997</c:v>
                </c:pt>
                <c:pt idx="15">
                  <c:v>69.9267059682211</c:v>
                </c:pt>
                <c:pt idx="16">
                  <c:v>82.145726033414348</c:v>
                </c:pt>
                <c:pt idx="17">
                  <c:v>102.99119772851655</c:v>
                </c:pt>
                <c:pt idx="18">
                  <c:v>100.15985297917832</c:v>
                </c:pt>
                <c:pt idx="19">
                  <c:v>106.27218755389308</c:v>
                </c:pt>
                <c:pt idx="20">
                  <c:v>101.21581572674107</c:v>
                </c:pt>
                <c:pt idx="21">
                  <c:v>85.848955046777647</c:v>
                </c:pt>
                <c:pt idx="22">
                  <c:v>83.820166809773269</c:v>
                </c:pt>
                <c:pt idx="23">
                  <c:v>75.947205267994519</c:v>
                </c:pt>
                <c:pt idx="24">
                  <c:v>77.771620357992617</c:v>
                </c:pt>
                <c:pt idx="25">
                  <c:v>71.176690951686965</c:v>
                </c:pt>
                <c:pt idx="26">
                  <c:v>69.903930001930732</c:v>
                </c:pt>
                <c:pt idx="27">
                  <c:v>70.462510712087322</c:v>
                </c:pt>
                <c:pt idx="28">
                  <c:v>71.468148999705448</c:v>
                </c:pt>
                <c:pt idx="29">
                  <c:v>67.810197442043403</c:v>
                </c:pt>
                <c:pt idx="30">
                  <c:v>81.738038234696702</c:v>
                </c:pt>
                <c:pt idx="31">
                  <c:v>85.918222212605187</c:v>
                </c:pt>
                <c:pt idx="32">
                  <c:v>84.181566431184265</c:v>
                </c:pt>
                <c:pt idx="33">
                  <c:v>60.93072162889559</c:v>
                </c:pt>
                <c:pt idx="34">
                  <c:v>49.313060378573958</c:v>
                </c:pt>
                <c:pt idx="35">
                  <c:v>42.715402002961376</c:v>
                </c:pt>
                <c:pt idx="36">
                  <c:v>44.379942145558616</c:v>
                </c:pt>
                <c:pt idx="37">
                  <c:v>42.586483936569024</c:v>
                </c:pt>
                <c:pt idx="38">
                  <c:v>45.397544434721141</c:v>
                </c:pt>
                <c:pt idx="39">
                  <c:v>59.780355385915549</c:v>
                </c:pt>
                <c:pt idx="40">
                  <c:v>67.980300444005252</c:v>
                </c:pt>
                <c:pt idx="41">
                  <c:v>92.9444886931159</c:v>
                </c:pt>
                <c:pt idx="42">
                  <c:v>107.86472711948819</c:v>
                </c:pt>
                <c:pt idx="43">
                  <c:v>98.314950422388222</c:v>
                </c:pt>
                <c:pt idx="44">
                  <c:v>97.745969846263066</c:v>
                </c:pt>
                <c:pt idx="45">
                  <c:v>88.823358825510098</c:v>
                </c:pt>
                <c:pt idx="46">
                  <c:v>89.408317135916803</c:v>
                </c:pt>
                <c:pt idx="47">
                  <c:v>83.924900210013902</c:v>
                </c:pt>
                <c:pt idx="48">
                  <c:v>71.51254896531573</c:v>
                </c:pt>
                <c:pt idx="49">
                  <c:v>72.347053881270355</c:v>
                </c:pt>
                <c:pt idx="50">
                  <c:v>70.193407533778839</c:v>
                </c:pt>
                <c:pt idx="51">
                  <c:v>70.785453173406296</c:v>
                </c:pt>
                <c:pt idx="52">
                  <c:v>69.6673880529424</c:v>
                </c:pt>
                <c:pt idx="53">
                  <c:v>75.578229333107217</c:v>
                </c:pt>
                <c:pt idx="54">
                  <c:v>83.148864409475493</c:v>
                </c:pt>
                <c:pt idx="55">
                  <c:v>81.218132235768962</c:v>
                </c:pt>
                <c:pt idx="56">
                  <c:v>84.625588621304843</c:v>
                </c:pt>
                <c:pt idx="57">
                  <c:v>73.657076755540473</c:v>
                </c:pt>
                <c:pt idx="58">
                  <c:v>60.643180891226407</c:v>
                </c:pt>
                <c:pt idx="59">
                  <c:v>53.286905904986781</c:v>
                </c:pt>
                <c:pt idx="60">
                  <c:v>54.734659314814778</c:v>
                </c:pt>
                <c:pt idx="61">
                  <c:v>53.877266149616233</c:v>
                </c:pt>
                <c:pt idx="62">
                  <c:v>57.213870306230149</c:v>
                </c:pt>
                <c:pt idx="63">
                  <c:v>74.390845962082466</c:v>
                </c:pt>
                <c:pt idx="64">
                  <c:v>95.63222875631071</c:v>
                </c:pt>
                <c:pt idx="65">
                  <c:v>104.70481602374832</c:v>
                </c:pt>
                <c:pt idx="66">
                  <c:v>92.748697261038089</c:v>
                </c:pt>
                <c:pt idx="67">
                  <c:v>105.9049677043472</c:v>
                </c:pt>
                <c:pt idx="68">
                  <c:v>93.654747760593324</c:v>
                </c:pt>
                <c:pt idx="69">
                  <c:v>92.248670571167267</c:v>
                </c:pt>
                <c:pt idx="70">
                  <c:v>84.770398196447388</c:v>
                </c:pt>
                <c:pt idx="71">
                  <c:v>83.659242630875852</c:v>
                </c:pt>
                <c:pt idx="72">
                  <c:v>74.611347274314497</c:v>
                </c:pt>
                <c:pt idx="73">
                  <c:v>78.261601976270697</c:v>
                </c:pt>
                <c:pt idx="74">
                  <c:v>73.943828481565333</c:v>
                </c:pt>
                <c:pt idx="75">
                  <c:v>70.674683115310287</c:v>
                </c:pt>
                <c:pt idx="76">
                  <c:v>71.751707827838544</c:v>
                </c:pt>
                <c:pt idx="77">
                  <c:v>80.619835945730813</c:v>
                </c:pt>
                <c:pt idx="78">
                  <c:v>88.839445122249515</c:v>
                </c:pt>
                <c:pt idx="79">
                  <c:v>88.192382519315927</c:v>
                </c:pt>
                <c:pt idx="80">
                  <c:v>89.692283021499208</c:v>
                </c:pt>
                <c:pt idx="81">
                  <c:v>84.123428567792089</c:v>
                </c:pt>
                <c:pt idx="82">
                  <c:v>69.782278810849505</c:v>
                </c:pt>
                <c:pt idx="83">
                  <c:v>65.794677761702133</c:v>
                </c:pt>
                <c:pt idx="84">
                  <c:v>58.766635570732376</c:v>
                </c:pt>
                <c:pt idx="85">
                  <c:v>62.82006261974648</c:v>
                </c:pt>
                <c:pt idx="86">
                  <c:v>65.116049565046438</c:v>
                </c:pt>
                <c:pt idx="87">
                  <c:v>77.355825353205447</c:v>
                </c:pt>
                <c:pt idx="88">
                  <c:v>96.193447432242735</c:v>
                </c:pt>
                <c:pt idx="89">
                  <c:v>101.63766178764119</c:v>
                </c:pt>
                <c:pt idx="90">
                  <c:v>97.879553372384436</c:v>
                </c:pt>
                <c:pt idx="91">
                  <c:v>91.467091787293796</c:v>
                </c:pt>
                <c:pt idx="92">
                  <c:v>86.522474432901092</c:v>
                </c:pt>
                <c:pt idx="93">
                  <c:v>79.470903269401219</c:v>
                </c:pt>
                <c:pt idx="94">
                  <c:v>75.132455999999991</c:v>
                </c:pt>
                <c:pt idx="95">
                  <c:v>65.815509658032767</c:v>
                </c:pt>
                <c:pt idx="96">
                  <c:v>59.202083396670659</c:v>
                </c:pt>
                <c:pt idx="97">
                  <c:v>56.470202769399009</c:v>
                </c:pt>
                <c:pt idx="98">
                  <c:v>56.916208059199931</c:v>
                </c:pt>
                <c:pt idx="99">
                  <c:v>54.024994119407452</c:v>
                </c:pt>
                <c:pt idx="100">
                  <c:v>58.363100366825343</c:v>
                </c:pt>
                <c:pt idx="101">
                  <c:v>60.333207855767029</c:v>
                </c:pt>
                <c:pt idx="102">
                  <c:v>63.60146867802078</c:v>
                </c:pt>
                <c:pt idx="103">
                  <c:v>67.067108720752799</c:v>
                </c:pt>
                <c:pt idx="104">
                  <c:v>65.295790728630649</c:v>
                </c:pt>
                <c:pt idx="105">
                  <c:v>59.367886902237096</c:v>
                </c:pt>
                <c:pt idx="106">
                  <c:v>51.468238394679268</c:v>
                </c:pt>
                <c:pt idx="107">
                  <c:v>48.597773988048601</c:v>
                </c:pt>
                <c:pt idx="108">
                  <c:v>44.875087008510626</c:v>
                </c:pt>
                <c:pt idx="109">
                  <c:v>55.047351815766007</c:v>
                </c:pt>
                <c:pt idx="110">
                  <c:v>55.582181512278488</c:v>
                </c:pt>
                <c:pt idx="111">
                  <c:v>56.433195541388557</c:v>
                </c:pt>
                <c:pt idx="112">
                  <c:v>64.712032586478955</c:v>
                </c:pt>
                <c:pt idx="113">
                  <c:v>72.345223696379207</c:v>
                </c:pt>
                <c:pt idx="114">
                  <c:v>71.098591775459951</c:v>
                </c:pt>
                <c:pt idx="115">
                  <c:v>73.22332500997156</c:v>
                </c:pt>
                <c:pt idx="116">
                  <c:v>72.144210413234049</c:v>
                </c:pt>
                <c:pt idx="117">
                  <c:v>65.107621749990585</c:v>
                </c:pt>
                <c:pt idx="118">
                  <c:v>64.775319896317058</c:v>
                </c:pt>
                <c:pt idx="119">
                  <c:v>58.373463912300018</c:v>
                </c:pt>
                <c:pt idx="120">
                  <c:v>80.92181478297114</c:v>
                </c:pt>
                <c:pt idx="121">
                  <c:v>81.934279843100995</c:v>
                </c:pt>
                <c:pt idx="122">
                  <c:v>77.072668000000007</c:v>
                </c:pt>
                <c:pt idx="123">
                  <c:v>76.437278000000006</c:v>
                </c:pt>
                <c:pt idx="124">
                  <c:v>81.36126800000001</c:v>
                </c:pt>
                <c:pt idx="125">
                  <c:v>76.515402786170228</c:v>
                </c:pt>
                <c:pt idx="126">
                  <c:v>76.830953662347341</c:v>
                </c:pt>
                <c:pt idx="127">
                  <c:v>73.009435330729133</c:v>
                </c:pt>
                <c:pt idx="128">
                  <c:v>80.747161987215406</c:v>
                </c:pt>
                <c:pt idx="129">
                  <c:v>73.874736415203785</c:v>
                </c:pt>
                <c:pt idx="130">
                  <c:v>60.20957360902284</c:v>
                </c:pt>
                <c:pt idx="131">
                  <c:v>57.074152060561318</c:v>
                </c:pt>
                <c:pt idx="132">
                  <c:v>56.436729979596564</c:v>
                </c:pt>
                <c:pt idx="133">
                  <c:v>56.758246436656862</c:v>
                </c:pt>
                <c:pt idx="134">
                  <c:v>75.374830563111743</c:v>
                </c:pt>
                <c:pt idx="135">
                  <c:v>71.541145334245471</c:v>
                </c:pt>
                <c:pt idx="136">
                  <c:v>75.731010970887368</c:v>
                </c:pt>
                <c:pt idx="137">
                  <c:v>82.279287013545314</c:v>
                </c:pt>
                <c:pt idx="138">
                  <c:v>100.44828256265953</c:v>
                </c:pt>
                <c:pt idx="139">
                  <c:v>94.255497777964138</c:v>
                </c:pt>
                <c:pt idx="140">
                  <c:v>92.351833632751749</c:v>
                </c:pt>
                <c:pt idx="141">
                  <c:v>97.933945481639142</c:v>
                </c:pt>
                <c:pt idx="142">
                  <c:v>100.0063421487089</c:v>
                </c:pt>
                <c:pt idx="143">
                  <c:v>84.817312541433267</c:v>
                </c:pt>
                <c:pt idx="144">
                  <c:v>83.463988000000001</c:v>
                </c:pt>
                <c:pt idx="145">
                  <c:v>80.572947467180043</c:v>
                </c:pt>
                <c:pt idx="146">
                  <c:v>79.971917180862832</c:v>
                </c:pt>
                <c:pt idx="147">
                  <c:v>74.707632139758459</c:v>
                </c:pt>
                <c:pt idx="148">
                  <c:v>75.757150375941706</c:v>
                </c:pt>
                <c:pt idx="149">
                  <c:v>73.782751547835602</c:v>
                </c:pt>
                <c:pt idx="150">
                  <c:v>77.40899750462242</c:v>
                </c:pt>
                <c:pt idx="151">
                  <c:v>84.649181727772273</c:v>
                </c:pt>
                <c:pt idx="152">
                  <c:v>73.939683941299378</c:v>
                </c:pt>
                <c:pt idx="153">
                  <c:v>68.187467786378534</c:v>
                </c:pt>
                <c:pt idx="154">
                  <c:v>51.511298787500756</c:v>
                </c:pt>
                <c:pt idx="155">
                  <c:v>43.429482688303835</c:v>
                </c:pt>
                <c:pt idx="156">
                  <c:v>37.461856402911557</c:v>
                </c:pt>
                <c:pt idx="157">
                  <c:v>37.742448734565954</c:v>
                </c:pt>
                <c:pt idx="158">
                  <c:v>43.980390204255301</c:v>
                </c:pt>
                <c:pt idx="159">
                  <c:v>63.601959901294293</c:v>
                </c:pt>
                <c:pt idx="160">
                  <c:v>80.913060343795607</c:v>
                </c:pt>
                <c:pt idx="161">
                  <c:v>100.496712066936</c:v>
                </c:pt>
                <c:pt idx="162">
                  <c:v>111.21676191044479</c:v>
                </c:pt>
                <c:pt idx="163">
                  <c:v>108.62459961107935</c:v>
                </c:pt>
                <c:pt idx="164">
                  <c:v>100.14173110415025</c:v>
                </c:pt>
                <c:pt idx="165">
                  <c:v>90.827760948527398</c:v>
                </c:pt>
                <c:pt idx="166">
                  <c:v>93.193312752506372</c:v>
                </c:pt>
                <c:pt idx="167">
                  <c:v>92.361160977688741</c:v>
                </c:pt>
                <c:pt idx="168">
                  <c:v>92.506661426023015</c:v>
                </c:pt>
                <c:pt idx="169">
                  <c:v>92.372177926807069</c:v>
                </c:pt>
                <c:pt idx="170">
                  <c:v>92.540236283290156</c:v>
                </c:pt>
                <c:pt idx="171">
                  <c:v>88.823767151470818</c:v>
                </c:pt>
                <c:pt idx="172">
                  <c:v>95.85378907352586</c:v>
                </c:pt>
                <c:pt idx="173">
                  <c:v>109.98637346793394</c:v>
                </c:pt>
                <c:pt idx="174">
                  <c:v>107.05223155590382</c:v>
                </c:pt>
                <c:pt idx="175">
                  <c:v>116.68626241767721</c:v>
                </c:pt>
                <c:pt idx="176">
                  <c:v>113.17020212012237</c:v>
                </c:pt>
                <c:pt idx="177">
                  <c:v>95.664087508606357</c:v>
                </c:pt>
                <c:pt idx="178">
                  <c:v>88.051162813726549</c:v>
                </c:pt>
                <c:pt idx="179">
                  <c:v>81.560640487959091</c:v>
                </c:pt>
                <c:pt idx="180">
                  <c:v>80.221426327391683</c:v>
                </c:pt>
                <c:pt idx="181">
                  <c:v>76.504157281798996</c:v>
                </c:pt>
                <c:pt idx="182">
                  <c:v>78.414263159988081</c:v>
                </c:pt>
                <c:pt idx="183">
                  <c:v>95.308385996014124</c:v>
                </c:pt>
                <c:pt idx="184">
                  <c:v>103.14595532147223</c:v>
                </c:pt>
                <c:pt idx="185">
                  <c:v>118.46365742166606</c:v>
                </c:pt>
                <c:pt idx="186">
                  <c:v>123.87554792589029</c:v>
                </c:pt>
                <c:pt idx="187">
                  <c:v>120.73356195182625</c:v>
                </c:pt>
                <c:pt idx="188">
                  <c:v>120.03017519032672</c:v>
                </c:pt>
                <c:pt idx="189">
                  <c:v>117.40375933722035</c:v>
                </c:pt>
                <c:pt idx="190">
                  <c:v>115.09136805847558</c:v>
                </c:pt>
                <c:pt idx="191">
                  <c:v>111.55319078614673</c:v>
                </c:pt>
                <c:pt idx="192">
                  <c:v>105.52334445907628</c:v>
                </c:pt>
                <c:pt idx="193">
                  <c:v>106.03592385502364</c:v>
                </c:pt>
                <c:pt idx="194">
                  <c:v>100.59871303599913</c:v>
                </c:pt>
                <c:pt idx="195">
                  <c:v>106.09574793704095</c:v>
                </c:pt>
                <c:pt idx="196">
                  <c:v>103.39413348928377</c:v>
                </c:pt>
                <c:pt idx="197">
                  <c:v>108.07114151672903</c:v>
                </c:pt>
                <c:pt idx="198">
                  <c:v>118.8847322251715</c:v>
                </c:pt>
                <c:pt idx="199">
                  <c:v>118.92636170861751</c:v>
                </c:pt>
                <c:pt idx="200">
                  <c:v>118.90196413961755</c:v>
                </c:pt>
                <c:pt idx="201">
                  <c:v>102.26284089628763</c:v>
                </c:pt>
                <c:pt idx="202">
                  <c:v>99.648909418863596</c:v>
                </c:pt>
                <c:pt idx="203">
                  <c:v>98.887237999999996</c:v>
                </c:pt>
                <c:pt idx="204">
                  <c:v>98.641238000000001</c:v>
                </c:pt>
                <c:pt idx="205">
                  <c:v>98.887237999999996</c:v>
                </c:pt>
                <c:pt idx="206">
                  <c:v>98.913358000000002</c:v>
                </c:pt>
                <c:pt idx="207">
                  <c:v>101.15164443545967</c:v>
                </c:pt>
                <c:pt idx="208">
                  <c:v>116.00245140182301</c:v>
                </c:pt>
                <c:pt idx="209">
                  <c:v>125.25212595912544</c:v>
                </c:pt>
                <c:pt idx="210">
                  <c:v>123.46341067258834</c:v>
                </c:pt>
                <c:pt idx="211">
                  <c:v>114.03265454174112</c:v>
                </c:pt>
                <c:pt idx="212">
                  <c:v>124.06744221112665</c:v>
                </c:pt>
                <c:pt idx="213">
                  <c:v>109.93404790297872</c:v>
                </c:pt>
                <c:pt idx="214">
                  <c:v>114.6780974910677</c:v>
                </c:pt>
                <c:pt idx="215">
                  <c:v>109.10794245219229</c:v>
                </c:pt>
                <c:pt idx="216">
                  <c:v>100.05417009447345</c:v>
                </c:pt>
                <c:pt idx="217">
                  <c:v>100.29843220649755</c:v>
                </c:pt>
                <c:pt idx="218">
                  <c:v>100.06101293282296</c:v>
                </c:pt>
                <c:pt idx="219">
                  <c:v>99.987647493227357</c:v>
                </c:pt>
                <c:pt idx="220">
                  <c:v>98.627418365957453</c:v>
                </c:pt>
                <c:pt idx="221">
                  <c:v>103.3663001232142</c:v>
                </c:pt>
                <c:pt idx="222">
                  <c:v>111.25923838434244</c:v>
                </c:pt>
                <c:pt idx="223">
                  <c:v>107.32810757974595</c:v>
                </c:pt>
                <c:pt idx="224">
                  <c:v>104.90294422826466</c:v>
                </c:pt>
                <c:pt idx="225">
                  <c:v>100.47553927385462</c:v>
                </c:pt>
                <c:pt idx="226">
                  <c:v>97.085169629228503</c:v>
                </c:pt>
                <c:pt idx="227">
                  <c:v>94.793418000000003</c:v>
                </c:pt>
                <c:pt idx="228">
                  <c:v>95.304057693887685</c:v>
                </c:pt>
                <c:pt idx="229">
                  <c:v>95.832911829785161</c:v>
                </c:pt>
                <c:pt idx="230">
                  <c:v>98.339335542387346</c:v>
                </c:pt>
                <c:pt idx="231">
                  <c:v>101.51624197792131</c:v>
                </c:pt>
                <c:pt idx="232">
                  <c:v>109.04089239788503</c:v>
                </c:pt>
                <c:pt idx="233">
                  <c:v>117.87618659419091</c:v>
                </c:pt>
                <c:pt idx="234">
                  <c:v>123.93586250917463</c:v>
                </c:pt>
                <c:pt idx="235">
                  <c:v>125.93634674382734</c:v>
                </c:pt>
                <c:pt idx="236">
                  <c:v>113.89595252726571</c:v>
                </c:pt>
                <c:pt idx="237">
                  <c:v>112.47143001278512</c:v>
                </c:pt>
                <c:pt idx="238">
                  <c:v>105.17520679148936</c:v>
                </c:pt>
                <c:pt idx="239">
                  <c:v>103.42146011622636</c:v>
                </c:pt>
                <c:pt idx="240">
                  <c:v>75.329677919140622</c:v>
                </c:pt>
                <c:pt idx="241">
                  <c:v>72.299740468085119</c:v>
                </c:pt>
                <c:pt idx="242">
                  <c:v>67.022235313067753</c:v>
                </c:pt>
                <c:pt idx="243">
                  <c:v>66.484206</c:v>
                </c:pt>
                <c:pt idx="244">
                  <c:v>67.008096667580858</c:v>
                </c:pt>
                <c:pt idx="245">
                  <c:v>67.314652662391964</c:v>
                </c:pt>
                <c:pt idx="246">
                  <c:v>75.349732644386592</c:v>
                </c:pt>
                <c:pt idx="247">
                  <c:v>76.88634811852036</c:v>
                </c:pt>
                <c:pt idx="248">
                  <c:v>77.430577005835389</c:v>
                </c:pt>
                <c:pt idx="249">
                  <c:v>66.965932480851066</c:v>
                </c:pt>
                <c:pt idx="250">
                  <c:v>58.021207694624216</c:v>
                </c:pt>
                <c:pt idx="251">
                  <c:v>56.553322999999999</c:v>
                </c:pt>
                <c:pt idx="252">
                  <c:v>57.069019191527694</c:v>
                </c:pt>
                <c:pt idx="253">
                  <c:v>50.530700626500199</c:v>
                </c:pt>
                <c:pt idx="254">
                  <c:v>57.863574622806098</c:v>
                </c:pt>
                <c:pt idx="255">
                  <c:v>50.966068892029824</c:v>
                </c:pt>
                <c:pt idx="256">
                  <c:v>72.7800867655601</c:v>
                </c:pt>
                <c:pt idx="257">
                  <c:v>71.782898127569297</c:v>
                </c:pt>
                <c:pt idx="258">
                  <c:v>92.593191106658068</c:v>
                </c:pt>
                <c:pt idx="259">
                  <c:v>92.504847378723383</c:v>
                </c:pt>
                <c:pt idx="260">
                  <c:v>76.743155999999999</c:v>
                </c:pt>
                <c:pt idx="261">
                  <c:v>75.886716000000021</c:v>
                </c:pt>
                <c:pt idx="262">
                  <c:v>80.710576065863449</c:v>
                </c:pt>
                <c:pt idx="263">
                  <c:v>71.4409359612023</c:v>
                </c:pt>
                <c:pt idx="264">
                  <c:v>69.997558747145234</c:v>
                </c:pt>
                <c:pt idx="265">
                  <c:v>61.304802881375828</c:v>
                </c:pt>
                <c:pt idx="266">
                  <c:v>59.639611838130946</c:v>
                </c:pt>
                <c:pt idx="267">
                  <c:v>60.705015258198451</c:v>
                </c:pt>
                <c:pt idx="268">
                  <c:v>61.436443288432308</c:v>
                </c:pt>
                <c:pt idx="269">
                  <c:v>61.311575659931357</c:v>
                </c:pt>
                <c:pt idx="270">
                  <c:v>67.944505275284584</c:v>
                </c:pt>
                <c:pt idx="271">
                  <c:v>76.980411163706208</c:v>
                </c:pt>
                <c:pt idx="272">
                  <c:v>70.951716460383082</c:v>
                </c:pt>
                <c:pt idx="273">
                  <c:v>57.713396068869685</c:v>
                </c:pt>
                <c:pt idx="274">
                  <c:v>52.391430197038503</c:v>
                </c:pt>
                <c:pt idx="275">
                  <c:v>49.205209000000004</c:v>
                </c:pt>
                <c:pt idx="276">
                  <c:v>48.930472484421955</c:v>
                </c:pt>
                <c:pt idx="277">
                  <c:v>50.496265797060396</c:v>
                </c:pt>
                <c:pt idx="278">
                  <c:v>51.182436310261686</c:v>
                </c:pt>
                <c:pt idx="279">
                  <c:v>54.792493455062726</c:v>
                </c:pt>
                <c:pt idx="280">
                  <c:v>60.699824434334893</c:v>
                </c:pt>
                <c:pt idx="281">
                  <c:v>65.69187318998091</c:v>
                </c:pt>
                <c:pt idx="282">
                  <c:v>76.944807412634944</c:v>
                </c:pt>
                <c:pt idx="283">
                  <c:v>64.675740944681451</c:v>
                </c:pt>
                <c:pt idx="284">
                  <c:v>73.993484072340436</c:v>
                </c:pt>
                <c:pt idx="285">
                  <c:v>67.812891648601152</c:v>
                </c:pt>
                <c:pt idx="286">
                  <c:v>59.215026269486827</c:v>
                </c:pt>
                <c:pt idx="287">
                  <c:v>57.516416872764168</c:v>
                </c:pt>
                <c:pt idx="288">
                  <c:v>57.186528388391729</c:v>
                </c:pt>
                <c:pt idx="289">
                  <c:v>56.481837023302305</c:v>
                </c:pt>
                <c:pt idx="290">
                  <c:v>53.408587941423903</c:v>
                </c:pt>
                <c:pt idx="291">
                  <c:v>56.976904177294557</c:v>
                </c:pt>
                <c:pt idx="292">
                  <c:v>54.230701593702968</c:v>
                </c:pt>
                <c:pt idx="293">
                  <c:v>56.247041981327769</c:v>
                </c:pt>
                <c:pt idx="294">
                  <c:v>58.149355338673509</c:v>
                </c:pt>
                <c:pt idx="295">
                  <c:v>59.96217733820685</c:v>
                </c:pt>
                <c:pt idx="296">
                  <c:v>60.085414565754675</c:v>
                </c:pt>
                <c:pt idx="297">
                  <c:v>45.889031189488392</c:v>
                </c:pt>
                <c:pt idx="298">
                  <c:v>42.399477898394892</c:v>
                </c:pt>
                <c:pt idx="299">
                  <c:v>39.176581716126357</c:v>
                </c:pt>
                <c:pt idx="300">
                  <c:v>38.733147351653805</c:v>
                </c:pt>
                <c:pt idx="301">
                  <c:v>39.385862362358729</c:v>
                </c:pt>
                <c:pt idx="302">
                  <c:v>40.858489732067618</c:v>
                </c:pt>
                <c:pt idx="303">
                  <c:v>44.765000373295429</c:v>
                </c:pt>
                <c:pt idx="304">
                  <c:v>45.991645659284728</c:v>
                </c:pt>
                <c:pt idx="305">
                  <c:v>58.557365306662206</c:v>
                </c:pt>
                <c:pt idx="306">
                  <c:v>67.150360338910986</c:v>
                </c:pt>
                <c:pt idx="307">
                  <c:v>68.247526377458712</c:v>
                </c:pt>
                <c:pt idx="308">
                  <c:v>68.116141515447097</c:v>
                </c:pt>
                <c:pt idx="309">
                  <c:v>67.388245815508839</c:v>
                </c:pt>
                <c:pt idx="310">
                  <c:v>65.263436476606373</c:v>
                </c:pt>
                <c:pt idx="311">
                  <c:v>65.814098403733368</c:v>
                </c:pt>
                <c:pt idx="312">
                  <c:v>65.038058131113274</c:v>
                </c:pt>
                <c:pt idx="313">
                  <c:v>63.219257049997857</c:v>
                </c:pt>
                <c:pt idx="314">
                  <c:v>62.138043574381854</c:v>
                </c:pt>
                <c:pt idx="315">
                  <c:v>62.573086039443545</c:v>
                </c:pt>
                <c:pt idx="316">
                  <c:v>62.175983960557154</c:v>
                </c:pt>
                <c:pt idx="317">
                  <c:v>77.965710920961328</c:v>
                </c:pt>
                <c:pt idx="318">
                  <c:v>81.496704583260737</c:v>
                </c:pt>
                <c:pt idx="319">
                  <c:v>82.477232338902425</c:v>
                </c:pt>
                <c:pt idx="320">
                  <c:v>81.014980732350494</c:v>
                </c:pt>
                <c:pt idx="321">
                  <c:v>73.765202357298278</c:v>
                </c:pt>
                <c:pt idx="322">
                  <c:v>61.125194374551072</c:v>
                </c:pt>
                <c:pt idx="323">
                  <c:v>52.69333294865929</c:v>
                </c:pt>
                <c:pt idx="324">
                  <c:v>43.667751995199858</c:v>
                </c:pt>
                <c:pt idx="325">
                  <c:v>43.815717550924099</c:v>
                </c:pt>
                <c:pt idx="326">
                  <c:v>46.960954404574252</c:v>
                </c:pt>
                <c:pt idx="327">
                  <c:v>63.171966006028818</c:v>
                </c:pt>
                <c:pt idx="328">
                  <c:v>71.8387020234088</c:v>
                </c:pt>
                <c:pt idx="329">
                  <c:v>89.540569645527114</c:v>
                </c:pt>
                <c:pt idx="330">
                  <c:v>104.37117017148594</c:v>
                </c:pt>
                <c:pt idx="331">
                  <c:v>92.511512657033421</c:v>
                </c:pt>
                <c:pt idx="332">
                  <c:v>98.129452150793711</c:v>
                </c:pt>
                <c:pt idx="333">
                  <c:v>87.276728478408387</c:v>
                </c:pt>
                <c:pt idx="334">
                  <c:v>79.619019506203529</c:v>
                </c:pt>
                <c:pt idx="335">
                  <c:v>71.614849109539094</c:v>
                </c:pt>
              </c:numCache>
            </c:numRef>
          </c:val>
          <c:extLst>
            <c:ext xmlns:c16="http://schemas.microsoft.com/office/drawing/2014/chart" uri="{C3380CC4-5D6E-409C-BE32-E72D297353CC}">
              <c16:uniqueId val="{00000003-99F6-4A4D-83D8-B9D98B2A07F7}"/>
            </c:ext>
          </c:extLst>
        </c:ser>
        <c:ser>
          <c:idx val="7"/>
          <c:order val="8"/>
          <c:tx>
            <c:strRef>
              <c:f>'62'!$J$2</c:f>
              <c:strCache>
                <c:ptCount val="1"/>
                <c:pt idx="0">
                  <c:v>Solar</c:v>
                </c:pt>
              </c:strCache>
            </c:strRef>
          </c:tx>
          <c:spPr>
            <a:solidFill>
              <a:schemeClr val="accent2">
                <a:lumMod val="60000"/>
              </a:schemeClr>
            </a:solidFill>
            <a:ln>
              <a:noFill/>
            </a:ln>
            <a:effectLst/>
          </c:spPr>
          <c:val>
            <c:numRef>
              <c:f>'62'!$J$3:$J$338</c:f>
              <c:numCache>
                <c:formatCode>General</c:formatCode>
                <c:ptCount val="336"/>
                <c:pt idx="0">
                  <c:v>0</c:v>
                </c:pt>
                <c:pt idx="1">
                  <c:v>0</c:v>
                </c:pt>
                <c:pt idx="2">
                  <c:v>0</c:v>
                </c:pt>
                <c:pt idx="3">
                  <c:v>0</c:v>
                </c:pt>
                <c:pt idx="4">
                  <c:v>0</c:v>
                </c:pt>
                <c:pt idx="5">
                  <c:v>0</c:v>
                </c:pt>
                <c:pt idx="6">
                  <c:v>0.21554100000000004</c:v>
                </c:pt>
                <c:pt idx="7">
                  <c:v>1.8289382000000001</c:v>
                </c:pt>
                <c:pt idx="8">
                  <c:v>10.721653575663035</c:v>
                </c:pt>
                <c:pt idx="9">
                  <c:v>82.890972302366521</c:v>
                </c:pt>
                <c:pt idx="10">
                  <c:v>178.17808756858125</c:v>
                </c:pt>
                <c:pt idx="11">
                  <c:v>246.70726910550968</c:v>
                </c:pt>
                <c:pt idx="12">
                  <c:v>279.02487018439138</c:v>
                </c:pt>
                <c:pt idx="13">
                  <c:v>271.0219402764547</c:v>
                </c:pt>
                <c:pt idx="14">
                  <c:v>228.70750870000001</c:v>
                </c:pt>
                <c:pt idx="15">
                  <c:v>159.28772880000008</c:v>
                </c:pt>
                <c:pt idx="16">
                  <c:v>77.854830399999997</c:v>
                </c:pt>
                <c:pt idx="17">
                  <c:v>17.834631699999999</c:v>
                </c:pt>
                <c:pt idx="18">
                  <c:v>0.24442940000000005</c:v>
                </c:pt>
                <c:pt idx="19">
                  <c:v>0</c:v>
                </c:pt>
                <c:pt idx="20">
                  <c:v>0</c:v>
                </c:pt>
                <c:pt idx="21">
                  <c:v>0</c:v>
                </c:pt>
                <c:pt idx="22">
                  <c:v>0</c:v>
                </c:pt>
                <c:pt idx="23">
                  <c:v>0</c:v>
                </c:pt>
                <c:pt idx="24">
                  <c:v>0</c:v>
                </c:pt>
                <c:pt idx="25">
                  <c:v>0</c:v>
                </c:pt>
                <c:pt idx="26">
                  <c:v>0</c:v>
                </c:pt>
                <c:pt idx="27">
                  <c:v>0</c:v>
                </c:pt>
                <c:pt idx="28">
                  <c:v>0</c:v>
                </c:pt>
                <c:pt idx="29">
                  <c:v>0</c:v>
                </c:pt>
                <c:pt idx="30">
                  <c:v>9.5497900000000011E-2</c:v>
                </c:pt>
                <c:pt idx="31">
                  <c:v>1.9395792000000005</c:v>
                </c:pt>
                <c:pt idx="32">
                  <c:v>22.630663400000007</c:v>
                </c:pt>
                <c:pt idx="33">
                  <c:v>125.58671150000001</c:v>
                </c:pt>
                <c:pt idx="34">
                  <c:v>252.58676076953142</c:v>
                </c:pt>
                <c:pt idx="35">
                  <c:v>342.60793271736947</c:v>
                </c:pt>
                <c:pt idx="36">
                  <c:v>386.18222630389721</c:v>
                </c:pt>
                <c:pt idx="37">
                  <c:v>378.5223597276767</c:v>
                </c:pt>
                <c:pt idx="38">
                  <c:v>321.32090669999997</c:v>
                </c:pt>
                <c:pt idx="39">
                  <c:v>207.06591772011214</c:v>
                </c:pt>
                <c:pt idx="40">
                  <c:v>74.131851399999988</c:v>
                </c:pt>
                <c:pt idx="41">
                  <c:v>11.994095100000001</c:v>
                </c:pt>
                <c:pt idx="42">
                  <c:v>0.17253840000000004</c:v>
                </c:pt>
                <c:pt idx="43">
                  <c:v>0</c:v>
                </c:pt>
                <c:pt idx="44">
                  <c:v>0</c:v>
                </c:pt>
                <c:pt idx="45">
                  <c:v>0</c:v>
                </c:pt>
                <c:pt idx="46">
                  <c:v>0</c:v>
                </c:pt>
                <c:pt idx="47">
                  <c:v>0</c:v>
                </c:pt>
                <c:pt idx="48">
                  <c:v>0</c:v>
                </c:pt>
                <c:pt idx="49">
                  <c:v>0</c:v>
                </c:pt>
                <c:pt idx="50">
                  <c:v>0</c:v>
                </c:pt>
                <c:pt idx="51">
                  <c:v>0</c:v>
                </c:pt>
                <c:pt idx="52">
                  <c:v>0</c:v>
                </c:pt>
                <c:pt idx="53">
                  <c:v>0</c:v>
                </c:pt>
                <c:pt idx="54">
                  <c:v>0.18881429999999999</c:v>
                </c:pt>
                <c:pt idx="55">
                  <c:v>3.7560261000000001</c:v>
                </c:pt>
                <c:pt idx="56">
                  <c:v>43.173744800000001</c:v>
                </c:pt>
                <c:pt idx="57">
                  <c:v>148.12840583408442</c:v>
                </c:pt>
                <c:pt idx="58">
                  <c:v>257.05540078533892</c:v>
                </c:pt>
                <c:pt idx="59">
                  <c:v>331.13651056375824</c:v>
                </c:pt>
                <c:pt idx="60">
                  <c:v>361.93913353722513</c:v>
                </c:pt>
                <c:pt idx="61">
                  <c:v>338.37240008748881</c:v>
                </c:pt>
                <c:pt idx="62">
                  <c:v>265.35990530000004</c:v>
                </c:pt>
                <c:pt idx="63">
                  <c:v>156.5102157</c:v>
                </c:pt>
                <c:pt idx="64">
                  <c:v>45.452511100000002</c:v>
                </c:pt>
                <c:pt idx="65">
                  <c:v>6.1471413000000004</c:v>
                </c:pt>
                <c:pt idx="66">
                  <c:v>0</c:v>
                </c:pt>
                <c:pt idx="67">
                  <c:v>0</c:v>
                </c:pt>
                <c:pt idx="68">
                  <c:v>0</c:v>
                </c:pt>
                <c:pt idx="69">
                  <c:v>0</c:v>
                </c:pt>
                <c:pt idx="70">
                  <c:v>0</c:v>
                </c:pt>
                <c:pt idx="71">
                  <c:v>0</c:v>
                </c:pt>
                <c:pt idx="72">
                  <c:v>0</c:v>
                </c:pt>
                <c:pt idx="73">
                  <c:v>0</c:v>
                </c:pt>
                <c:pt idx="74">
                  <c:v>0</c:v>
                </c:pt>
                <c:pt idx="75">
                  <c:v>0</c:v>
                </c:pt>
                <c:pt idx="76">
                  <c:v>0</c:v>
                </c:pt>
                <c:pt idx="77">
                  <c:v>0</c:v>
                </c:pt>
                <c:pt idx="78">
                  <c:v>0.16422390000000001</c:v>
                </c:pt>
                <c:pt idx="79">
                  <c:v>3.1918768000000006</c:v>
                </c:pt>
                <c:pt idx="80">
                  <c:v>26.985648563604776</c:v>
                </c:pt>
                <c:pt idx="81">
                  <c:v>105.94652629999999</c:v>
                </c:pt>
                <c:pt idx="82">
                  <c:v>193.12239955072826</c:v>
                </c:pt>
                <c:pt idx="83">
                  <c:v>257.65326908120352</c:v>
                </c:pt>
                <c:pt idx="84">
                  <c:v>286.30379932949046</c:v>
                </c:pt>
                <c:pt idx="85">
                  <c:v>271.01433190817698</c:v>
                </c:pt>
                <c:pt idx="86">
                  <c:v>216.36023849999995</c:v>
                </c:pt>
                <c:pt idx="87">
                  <c:v>129.70322702817646</c:v>
                </c:pt>
                <c:pt idx="88">
                  <c:v>42.913883000000006</c:v>
                </c:pt>
                <c:pt idx="89">
                  <c:v>6.5378986000000001</c:v>
                </c:pt>
                <c:pt idx="90">
                  <c:v>0</c:v>
                </c:pt>
                <c:pt idx="91">
                  <c:v>0</c:v>
                </c:pt>
                <c:pt idx="92">
                  <c:v>0</c:v>
                </c:pt>
                <c:pt idx="93">
                  <c:v>0</c:v>
                </c:pt>
                <c:pt idx="94">
                  <c:v>0</c:v>
                </c:pt>
                <c:pt idx="95">
                  <c:v>0</c:v>
                </c:pt>
                <c:pt idx="96">
                  <c:v>0</c:v>
                </c:pt>
                <c:pt idx="97">
                  <c:v>0</c:v>
                </c:pt>
                <c:pt idx="98">
                  <c:v>0</c:v>
                </c:pt>
                <c:pt idx="99">
                  <c:v>0</c:v>
                </c:pt>
                <c:pt idx="100">
                  <c:v>0</c:v>
                </c:pt>
                <c:pt idx="101">
                  <c:v>0</c:v>
                </c:pt>
                <c:pt idx="102">
                  <c:v>9.3497900000000009E-2</c:v>
                </c:pt>
                <c:pt idx="103">
                  <c:v>4.7460268000000019</c:v>
                </c:pt>
                <c:pt idx="104">
                  <c:v>28.682491200000001</c:v>
                </c:pt>
                <c:pt idx="105">
                  <c:v>85.454116900000017</c:v>
                </c:pt>
                <c:pt idx="106">
                  <c:v>145.68773980997494</c:v>
                </c:pt>
                <c:pt idx="107">
                  <c:v>191.32992601533465</c:v>
                </c:pt>
                <c:pt idx="108">
                  <c:v>219.45307990000001</c:v>
                </c:pt>
                <c:pt idx="109">
                  <c:v>214.68565069999997</c:v>
                </c:pt>
                <c:pt idx="110">
                  <c:v>175.61656669999999</c:v>
                </c:pt>
                <c:pt idx="111">
                  <c:v>109.10075759999997</c:v>
                </c:pt>
                <c:pt idx="112">
                  <c:v>38.514188500000003</c:v>
                </c:pt>
                <c:pt idx="113">
                  <c:v>7.8363109</c:v>
                </c:pt>
                <c:pt idx="114">
                  <c:v>0.25880759999999997</c:v>
                </c:pt>
                <c:pt idx="115">
                  <c:v>0</c:v>
                </c:pt>
                <c:pt idx="116">
                  <c:v>0</c:v>
                </c:pt>
                <c:pt idx="117">
                  <c:v>0</c:v>
                </c:pt>
                <c:pt idx="118">
                  <c:v>0</c:v>
                </c:pt>
                <c:pt idx="119">
                  <c:v>0</c:v>
                </c:pt>
                <c:pt idx="120">
                  <c:v>0</c:v>
                </c:pt>
                <c:pt idx="121">
                  <c:v>0</c:v>
                </c:pt>
                <c:pt idx="122">
                  <c:v>0</c:v>
                </c:pt>
                <c:pt idx="123">
                  <c:v>0</c:v>
                </c:pt>
                <c:pt idx="124">
                  <c:v>0</c:v>
                </c:pt>
                <c:pt idx="125">
                  <c:v>0</c:v>
                </c:pt>
                <c:pt idx="126">
                  <c:v>0.17526910000000001</c:v>
                </c:pt>
                <c:pt idx="127">
                  <c:v>3.8403097000000006</c:v>
                </c:pt>
                <c:pt idx="128">
                  <c:v>27.411416100000004</c:v>
                </c:pt>
                <c:pt idx="129">
                  <c:v>104.92805858712269</c:v>
                </c:pt>
                <c:pt idx="130">
                  <c:v>191.95262580559563</c:v>
                </c:pt>
                <c:pt idx="131">
                  <c:v>253.53698329877918</c:v>
                </c:pt>
                <c:pt idx="132">
                  <c:v>280.63137878947026</c:v>
                </c:pt>
                <c:pt idx="133">
                  <c:v>262.95207512508074</c:v>
                </c:pt>
                <c:pt idx="134">
                  <c:v>206.94984529999996</c:v>
                </c:pt>
                <c:pt idx="135">
                  <c:v>130.15218280000002</c:v>
                </c:pt>
                <c:pt idx="136">
                  <c:v>50.420672900000007</c:v>
                </c:pt>
                <c:pt idx="137">
                  <c:v>10.911626</c:v>
                </c:pt>
                <c:pt idx="138">
                  <c:v>0.17253840000000004</c:v>
                </c:pt>
                <c:pt idx="139">
                  <c:v>0</c:v>
                </c:pt>
                <c:pt idx="140">
                  <c:v>0</c:v>
                </c:pt>
                <c:pt idx="141">
                  <c:v>0</c:v>
                </c:pt>
                <c:pt idx="142">
                  <c:v>0</c:v>
                </c:pt>
                <c:pt idx="143">
                  <c:v>0</c:v>
                </c:pt>
                <c:pt idx="144">
                  <c:v>0</c:v>
                </c:pt>
                <c:pt idx="145">
                  <c:v>0</c:v>
                </c:pt>
                <c:pt idx="146">
                  <c:v>0</c:v>
                </c:pt>
                <c:pt idx="147">
                  <c:v>0</c:v>
                </c:pt>
                <c:pt idx="148">
                  <c:v>0</c:v>
                </c:pt>
                <c:pt idx="149">
                  <c:v>0</c:v>
                </c:pt>
                <c:pt idx="150">
                  <c:v>0.19935950000000002</c:v>
                </c:pt>
                <c:pt idx="151">
                  <c:v>5.2954578999999997</c:v>
                </c:pt>
                <c:pt idx="152">
                  <c:v>28.661088100000001</c:v>
                </c:pt>
                <c:pt idx="153">
                  <c:v>109.44840591818436</c:v>
                </c:pt>
                <c:pt idx="154">
                  <c:v>210.92316625796923</c:v>
                </c:pt>
                <c:pt idx="155">
                  <c:v>288.87005064180573</c:v>
                </c:pt>
                <c:pt idx="156">
                  <c:v>325.72135245295203</c:v>
                </c:pt>
                <c:pt idx="157">
                  <c:v>309.91179520540868</c:v>
                </c:pt>
                <c:pt idx="158">
                  <c:v>247.88555364194519</c:v>
                </c:pt>
                <c:pt idx="159">
                  <c:v>157.02319340000003</c:v>
                </c:pt>
                <c:pt idx="160">
                  <c:v>58.554015200000016</c:v>
                </c:pt>
                <c:pt idx="161">
                  <c:v>11.381890000000002</c:v>
                </c:pt>
                <c:pt idx="162">
                  <c:v>0.28756400000000004</c:v>
                </c:pt>
                <c:pt idx="163">
                  <c:v>0</c:v>
                </c:pt>
                <c:pt idx="164">
                  <c:v>0</c:v>
                </c:pt>
                <c:pt idx="165">
                  <c:v>0</c:v>
                </c:pt>
                <c:pt idx="166">
                  <c:v>0</c:v>
                </c:pt>
                <c:pt idx="167">
                  <c:v>0</c:v>
                </c:pt>
                <c:pt idx="168">
                  <c:v>0</c:v>
                </c:pt>
                <c:pt idx="169">
                  <c:v>0</c:v>
                </c:pt>
                <c:pt idx="170">
                  <c:v>0</c:v>
                </c:pt>
                <c:pt idx="171">
                  <c:v>0</c:v>
                </c:pt>
                <c:pt idx="172">
                  <c:v>0</c:v>
                </c:pt>
                <c:pt idx="173">
                  <c:v>0</c:v>
                </c:pt>
                <c:pt idx="174">
                  <c:v>0.18995060000000002</c:v>
                </c:pt>
                <c:pt idx="175">
                  <c:v>2.7918495000000001</c:v>
                </c:pt>
                <c:pt idx="176">
                  <c:v>19.137858300000005</c:v>
                </c:pt>
                <c:pt idx="177">
                  <c:v>95.948401800000013</c:v>
                </c:pt>
                <c:pt idx="178">
                  <c:v>183.730774</c:v>
                </c:pt>
                <c:pt idx="179">
                  <c:v>247.03206450000008</c:v>
                </c:pt>
                <c:pt idx="180">
                  <c:v>275.9842809999999</c:v>
                </c:pt>
                <c:pt idx="181">
                  <c:v>262.09347279999997</c:v>
                </c:pt>
                <c:pt idx="182">
                  <c:v>212.40982880000001</c:v>
                </c:pt>
                <c:pt idx="183">
                  <c:v>144.18070939999998</c:v>
                </c:pt>
                <c:pt idx="184">
                  <c:v>65.96589440000001</c:v>
                </c:pt>
                <c:pt idx="185">
                  <c:v>12.2158894</c:v>
                </c:pt>
                <c:pt idx="186">
                  <c:v>0</c:v>
                </c:pt>
                <c:pt idx="187">
                  <c:v>0</c:v>
                </c:pt>
                <c:pt idx="188">
                  <c:v>0</c:v>
                </c:pt>
                <c:pt idx="189">
                  <c:v>0</c:v>
                </c:pt>
                <c:pt idx="190">
                  <c:v>0</c:v>
                </c:pt>
                <c:pt idx="191">
                  <c:v>0</c:v>
                </c:pt>
                <c:pt idx="192">
                  <c:v>0</c:v>
                </c:pt>
                <c:pt idx="193">
                  <c:v>0</c:v>
                </c:pt>
                <c:pt idx="194">
                  <c:v>0</c:v>
                </c:pt>
                <c:pt idx="195">
                  <c:v>0</c:v>
                </c:pt>
                <c:pt idx="196">
                  <c:v>0</c:v>
                </c:pt>
                <c:pt idx="197">
                  <c:v>0</c:v>
                </c:pt>
                <c:pt idx="198">
                  <c:v>0.12999720000000001</c:v>
                </c:pt>
                <c:pt idx="199">
                  <c:v>2.0105886999999996</c:v>
                </c:pt>
                <c:pt idx="200">
                  <c:v>19.517970900000002</c:v>
                </c:pt>
                <c:pt idx="201">
                  <c:v>88.143444400000007</c:v>
                </c:pt>
                <c:pt idx="202">
                  <c:v>163.09206130000001</c:v>
                </c:pt>
                <c:pt idx="203">
                  <c:v>215.72278080000001</c:v>
                </c:pt>
                <c:pt idx="204">
                  <c:v>238.58714960000009</c:v>
                </c:pt>
                <c:pt idx="205">
                  <c:v>226.46926069999992</c:v>
                </c:pt>
                <c:pt idx="206">
                  <c:v>184.55161385057576</c:v>
                </c:pt>
                <c:pt idx="207">
                  <c:v>124.52914210000002</c:v>
                </c:pt>
                <c:pt idx="208">
                  <c:v>56.049469964744368</c:v>
                </c:pt>
                <c:pt idx="209">
                  <c:v>12.428929500000001</c:v>
                </c:pt>
                <c:pt idx="210">
                  <c:v>0.17253840000000004</c:v>
                </c:pt>
                <c:pt idx="211">
                  <c:v>0</c:v>
                </c:pt>
                <c:pt idx="212">
                  <c:v>0</c:v>
                </c:pt>
                <c:pt idx="213">
                  <c:v>0</c:v>
                </c:pt>
                <c:pt idx="214">
                  <c:v>0</c:v>
                </c:pt>
                <c:pt idx="215">
                  <c:v>0</c:v>
                </c:pt>
                <c:pt idx="216">
                  <c:v>0</c:v>
                </c:pt>
                <c:pt idx="217">
                  <c:v>0</c:v>
                </c:pt>
                <c:pt idx="218">
                  <c:v>0</c:v>
                </c:pt>
                <c:pt idx="219">
                  <c:v>0</c:v>
                </c:pt>
                <c:pt idx="220">
                  <c:v>0</c:v>
                </c:pt>
                <c:pt idx="221">
                  <c:v>0</c:v>
                </c:pt>
                <c:pt idx="222">
                  <c:v>9.2361600000000016E-2</c:v>
                </c:pt>
                <c:pt idx="223">
                  <c:v>2.4236083000000002</c:v>
                </c:pt>
                <c:pt idx="224">
                  <c:v>19.251264500000001</c:v>
                </c:pt>
                <c:pt idx="225">
                  <c:v>71.220435800000004</c:v>
                </c:pt>
                <c:pt idx="226">
                  <c:v>129.60679870000004</c:v>
                </c:pt>
                <c:pt idx="227">
                  <c:v>173.85244619999997</c:v>
                </c:pt>
                <c:pt idx="228">
                  <c:v>191.91950539999999</c:v>
                </c:pt>
                <c:pt idx="229">
                  <c:v>180.79583440000002</c:v>
                </c:pt>
                <c:pt idx="230">
                  <c:v>144.01851420000003</c:v>
                </c:pt>
                <c:pt idx="231">
                  <c:v>96.773161799999983</c:v>
                </c:pt>
                <c:pt idx="232">
                  <c:v>46.115141900000005</c:v>
                </c:pt>
                <c:pt idx="233">
                  <c:v>13.7525695</c:v>
                </c:pt>
                <c:pt idx="234">
                  <c:v>0.55220639999999999</c:v>
                </c:pt>
                <c:pt idx="235">
                  <c:v>0</c:v>
                </c:pt>
                <c:pt idx="236">
                  <c:v>0</c:v>
                </c:pt>
                <c:pt idx="237">
                  <c:v>0</c:v>
                </c:pt>
                <c:pt idx="238">
                  <c:v>0</c:v>
                </c:pt>
                <c:pt idx="239">
                  <c:v>0</c:v>
                </c:pt>
                <c:pt idx="240">
                  <c:v>0</c:v>
                </c:pt>
                <c:pt idx="241">
                  <c:v>0</c:v>
                </c:pt>
                <c:pt idx="242">
                  <c:v>0</c:v>
                </c:pt>
                <c:pt idx="243">
                  <c:v>0</c:v>
                </c:pt>
                <c:pt idx="244">
                  <c:v>0</c:v>
                </c:pt>
                <c:pt idx="245">
                  <c:v>0</c:v>
                </c:pt>
                <c:pt idx="246">
                  <c:v>6.8543800000000002E-2</c:v>
                </c:pt>
                <c:pt idx="247">
                  <c:v>2.7088209000000005</c:v>
                </c:pt>
                <c:pt idx="248">
                  <c:v>18.563275200000003</c:v>
                </c:pt>
                <c:pt idx="249">
                  <c:v>78.913623799999996</c:v>
                </c:pt>
                <c:pt idx="250">
                  <c:v>145.19142196871888</c:v>
                </c:pt>
                <c:pt idx="251">
                  <c:v>193.29885109999995</c:v>
                </c:pt>
                <c:pt idx="252">
                  <c:v>212.79593920000005</c:v>
                </c:pt>
                <c:pt idx="253">
                  <c:v>200.61722519999998</c:v>
                </c:pt>
                <c:pt idx="254">
                  <c:v>161.65896179999999</c:v>
                </c:pt>
                <c:pt idx="255">
                  <c:v>108.31198899999997</c:v>
                </c:pt>
                <c:pt idx="256">
                  <c:v>50.406507100000006</c:v>
                </c:pt>
                <c:pt idx="257">
                  <c:v>12.700902599999999</c:v>
                </c:pt>
                <c:pt idx="258">
                  <c:v>0.35540659999999996</c:v>
                </c:pt>
                <c:pt idx="259">
                  <c:v>0</c:v>
                </c:pt>
                <c:pt idx="260">
                  <c:v>0</c:v>
                </c:pt>
                <c:pt idx="261">
                  <c:v>0</c:v>
                </c:pt>
                <c:pt idx="262">
                  <c:v>0</c:v>
                </c:pt>
                <c:pt idx="263">
                  <c:v>0</c:v>
                </c:pt>
                <c:pt idx="264">
                  <c:v>0</c:v>
                </c:pt>
                <c:pt idx="265">
                  <c:v>0</c:v>
                </c:pt>
                <c:pt idx="266">
                  <c:v>0</c:v>
                </c:pt>
                <c:pt idx="267">
                  <c:v>0</c:v>
                </c:pt>
                <c:pt idx="268">
                  <c:v>0</c:v>
                </c:pt>
                <c:pt idx="269">
                  <c:v>0</c:v>
                </c:pt>
                <c:pt idx="270">
                  <c:v>0.16736020000000001</c:v>
                </c:pt>
                <c:pt idx="271">
                  <c:v>2.8040829999999999</c:v>
                </c:pt>
                <c:pt idx="272">
                  <c:v>20.376709899999994</c:v>
                </c:pt>
                <c:pt idx="273">
                  <c:v>80.611983700000025</c:v>
                </c:pt>
                <c:pt idx="274">
                  <c:v>143.9969194</c:v>
                </c:pt>
                <c:pt idx="275">
                  <c:v>183.30172019999998</c:v>
                </c:pt>
                <c:pt idx="276">
                  <c:v>196.23895379999999</c:v>
                </c:pt>
                <c:pt idx="277">
                  <c:v>183.68289229999999</c:v>
                </c:pt>
                <c:pt idx="278">
                  <c:v>150.60899230000001</c:v>
                </c:pt>
                <c:pt idx="279">
                  <c:v>107.1778016</c:v>
                </c:pt>
                <c:pt idx="280">
                  <c:v>51.302244800000011</c:v>
                </c:pt>
                <c:pt idx="281">
                  <c:v>15.5006723</c:v>
                </c:pt>
                <c:pt idx="282">
                  <c:v>0.54748810000000003</c:v>
                </c:pt>
                <c:pt idx="283">
                  <c:v>0</c:v>
                </c:pt>
                <c:pt idx="284">
                  <c:v>0</c:v>
                </c:pt>
                <c:pt idx="285">
                  <c:v>0</c:v>
                </c:pt>
                <c:pt idx="286">
                  <c:v>0</c:v>
                </c:pt>
                <c:pt idx="287">
                  <c:v>0</c:v>
                </c:pt>
                <c:pt idx="288">
                  <c:v>0</c:v>
                </c:pt>
                <c:pt idx="289">
                  <c:v>0</c:v>
                </c:pt>
                <c:pt idx="290">
                  <c:v>0</c:v>
                </c:pt>
                <c:pt idx="291">
                  <c:v>0</c:v>
                </c:pt>
                <c:pt idx="292">
                  <c:v>0</c:v>
                </c:pt>
                <c:pt idx="293">
                  <c:v>0</c:v>
                </c:pt>
                <c:pt idx="294">
                  <c:v>5.5362300000000003E-2</c:v>
                </c:pt>
                <c:pt idx="295">
                  <c:v>4.1539531000000007</c:v>
                </c:pt>
                <c:pt idx="296">
                  <c:v>28.688223899999997</c:v>
                </c:pt>
                <c:pt idx="297">
                  <c:v>101.79498810000001</c:v>
                </c:pt>
                <c:pt idx="298">
                  <c:v>174.77328220000004</c:v>
                </c:pt>
                <c:pt idx="299">
                  <c:v>223.41386941489364</c:v>
                </c:pt>
                <c:pt idx="300">
                  <c:v>236.38140940875206</c:v>
                </c:pt>
                <c:pt idx="301">
                  <c:v>237.46317809380207</c:v>
                </c:pt>
                <c:pt idx="302">
                  <c:v>196.40208527234043</c:v>
                </c:pt>
                <c:pt idx="303">
                  <c:v>138.98561864111886</c:v>
                </c:pt>
                <c:pt idx="304">
                  <c:v>77.225574299999991</c:v>
                </c:pt>
                <c:pt idx="305">
                  <c:v>23.321570299999998</c:v>
                </c:pt>
                <c:pt idx="306">
                  <c:v>0.69643500000000003</c:v>
                </c:pt>
                <c:pt idx="307">
                  <c:v>0</c:v>
                </c:pt>
                <c:pt idx="308">
                  <c:v>0</c:v>
                </c:pt>
                <c:pt idx="309">
                  <c:v>0</c:v>
                </c:pt>
                <c:pt idx="310">
                  <c:v>0</c:v>
                </c:pt>
                <c:pt idx="311">
                  <c:v>0</c:v>
                </c:pt>
                <c:pt idx="312">
                  <c:v>0</c:v>
                </c:pt>
                <c:pt idx="313">
                  <c:v>0</c:v>
                </c:pt>
                <c:pt idx="314">
                  <c:v>0</c:v>
                </c:pt>
                <c:pt idx="315">
                  <c:v>0</c:v>
                </c:pt>
                <c:pt idx="316">
                  <c:v>0</c:v>
                </c:pt>
                <c:pt idx="317">
                  <c:v>0</c:v>
                </c:pt>
                <c:pt idx="318">
                  <c:v>8.4088999999999997E-2</c:v>
                </c:pt>
                <c:pt idx="319">
                  <c:v>2.8048168000000002</c:v>
                </c:pt>
                <c:pt idx="320">
                  <c:v>16.584181617186879</c:v>
                </c:pt>
                <c:pt idx="321">
                  <c:v>87.333765700000015</c:v>
                </c:pt>
                <c:pt idx="322">
                  <c:v>169.96681210000003</c:v>
                </c:pt>
                <c:pt idx="323">
                  <c:v>230.00855710000008</c:v>
                </c:pt>
                <c:pt idx="324">
                  <c:v>257.41816406550805</c:v>
                </c:pt>
                <c:pt idx="325">
                  <c:v>254.32949745349086</c:v>
                </c:pt>
                <c:pt idx="326">
                  <c:v>214.09441344867614</c:v>
                </c:pt>
                <c:pt idx="327">
                  <c:v>159.26031737147557</c:v>
                </c:pt>
                <c:pt idx="328">
                  <c:v>86.86770599999997</c:v>
                </c:pt>
                <c:pt idx="329">
                  <c:v>25.908922099999998</c:v>
                </c:pt>
                <c:pt idx="330">
                  <c:v>0.75888940000000005</c:v>
                </c:pt>
                <c:pt idx="331">
                  <c:v>0</c:v>
                </c:pt>
                <c:pt idx="332">
                  <c:v>0</c:v>
                </c:pt>
                <c:pt idx="333">
                  <c:v>0</c:v>
                </c:pt>
                <c:pt idx="334">
                  <c:v>0</c:v>
                </c:pt>
                <c:pt idx="335">
                  <c:v>0</c:v>
                </c:pt>
              </c:numCache>
            </c:numRef>
          </c:val>
          <c:extLst>
            <c:ext xmlns:c16="http://schemas.microsoft.com/office/drawing/2014/chart" uri="{C3380CC4-5D6E-409C-BE32-E72D297353CC}">
              <c16:uniqueId val="{00000007-99F6-4A4D-83D8-B9D98B2A07F7}"/>
            </c:ext>
          </c:extLst>
        </c:ser>
        <c:ser>
          <c:idx val="9"/>
          <c:order val="9"/>
          <c:tx>
            <c:strRef>
              <c:f>'62'!$L$2</c:f>
              <c:strCache>
                <c:ptCount val="1"/>
                <c:pt idx="0">
                  <c:v>Methane &amp; Hydrogen</c:v>
                </c:pt>
              </c:strCache>
            </c:strRef>
          </c:tx>
          <c:spPr>
            <a:solidFill>
              <a:schemeClr val="accent4">
                <a:lumMod val="60000"/>
              </a:schemeClr>
            </a:solidFill>
            <a:ln>
              <a:noFill/>
            </a:ln>
            <a:effectLst/>
          </c:spPr>
          <c:val>
            <c:numRef>
              <c:f>'62'!$L$3:$L$338</c:f>
              <c:numCache>
                <c:formatCode>General</c:formatCode>
                <c:ptCount val="336"/>
                <c:pt idx="0">
                  <c:v>39.138797420000003</c:v>
                </c:pt>
                <c:pt idx="1">
                  <c:v>39.022414550000001</c:v>
                </c:pt>
                <c:pt idx="2">
                  <c:v>38.6405326</c:v>
                </c:pt>
                <c:pt idx="3">
                  <c:v>38.760134899999997</c:v>
                </c:pt>
                <c:pt idx="4">
                  <c:v>40.71924937</c:v>
                </c:pt>
                <c:pt idx="5">
                  <c:v>44.17848987</c:v>
                </c:pt>
                <c:pt idx="6">
                  <c:v>51.029739849999999</c:v>
                </c:pt>
                <c:pt idx="7">
                  <c:v>53.98370929</c:v>
                </c:pt>
                <c:pt idx="8">
                  <c:v>54.097096409999999</c:v>
                </c:pt>
                <c:pt idx="9">
                  <c:v>50.099523679999997</c:v>
                </c:pt>
                <c:pt idx="10">
                  <c:v>45.270347409999999</c:v>
                </c:pt>
                <c:pt idx="11">
                  <c:v>42.765030870000004</c:v>
                </c:pt>
                <c:pt idx="12">
                  <c:v>43.21973105</c:v>
                </c:pt>
                <c:pt idx="13">
                  <c:v>42.118282749999999</c:v>
                </c:pt>
                <c:pt idx="14">
                  <c:v>41.815607109999995</c:v>
                </c:pt>
                <c:pt idx="15">
                  <c:v>42.283768139999999</c:v>
                </c:pt>
                <c:pt idx="16">
                  <c:v>51.946743390000002</c:v>
                </c:pt>
                <c:pt idx="17">
                  <c:v>53.280006800000002</c:v>
                </c:pt>
                <c:pt idx="18">
                  <c:v>53.908084269999996</c:v>
                </c:pt>
                <c:pt idx="19">
                  <c:v>55.10231314</c:v>
                </c:pt>
                <c:pt idx="20">
                  <c:v>53.688979060000001</c:v>
                </c:pt>
                <c:pt idx="21">
                  <c:v>49.619601420000002</c:v>
                </c:pt>
                <c:pt idx="22">
                  <c:v>46.564281620000003</c:v>
                </c:pt>
                <c:pt idx="23">
                  <c:v>47.50848946</c:v>
                </c:pt>
                <c:pt idx="24">
                  <c:v>47.752649590000004</c:v>
                </c:pt>
                <c:pt idx="25">
                  <c:v>47.831053220000001</c:v>
                </c:pt>
                <c:pt idx="26">
                  <c:v>48.026053220000001</c:v>
                </c:pt>
                <c:pt idx="27">
                  <c:v>48.727728280000001</c:v>
                </c:pt>
                <c:pt idx="28">
                  <c:v>48.727728280000001</c:v>
                </c:pt>
                <c:pt idx="29">
                  <c:v>49.388597600000004</c:v>
                </c:pt>
                <c:pt idx="30">
                  <c:v>56.65963309</c:v>
                </c:pt>
                <c:pt idx="31">
                  <c:v>57.811637430000005</c:v>
                </c:pt>
                <c:pt idx="32">
                  <c:v>57.895262430000002</c:v>
                </c:pt>
                <c:pt idx="33">
                  <c:v>55.264238149999997</c:v>
                </c:pt>
                <c:pt idx="34">
                  <c:v>38.411053260000003</c:v>
                </c:pt>
                <c:pt idx="35">
                  <c:v>37.55319008</c:v>
                </c:pt>
                <c:pt idx="36">
                  <c:v>37.71483241</c:v>
                </c:pt>
                <c:pt idx="37">
                  <c:v>37.388488760000001</c:v>
                </c:pt>
                <c:pt idx="38">
                  <c:v>38.169090730000001</c:v>
                </c:pt>
                <c:pt idx="39">
                  <c:v>42.593342360000001</c:v>
                </c:pt>
                <c:pt idx="40">
                  <c:v>60.335006500000006</c:v>
                </c:pt>
                <c:pt idx="41">
                  <c:v>63.093514200000001</c:v>
                </c:pt>
                <c:pt idx="42">
                  <c:v>63.174423529999999</c:v>
                </c:pt>
                <c:pt idx="43">
                  <c:v>62.7728216</c:v>
                </c:pt>
                <c:pt idx="44">
                  <c:v>60.392058250000005</c:v>
                </c:pt>
                <c:pt idx="45">
                  <c:v>56.541238819999997</c:v>
                </c:pt>
                <c:pt idx="46">
                  <c:v>50.728798830000002</c:v>
                </c:pt>
                <c:pt idx="47">
                  <c:v>49.109019610000004</c:v>
                </c:pt>
                <c:pt idx="48">
                  <c:v>48.411199439999997</c:v>
                </c:pt>
                <c:pt idx="49">
                  <c:v>48.30338991</c:v>
                </c:pt>
                <c:pt idx="50">
                  <c:v>48.586510099999998</c:v>
                </c:pt>
                <c:pt idx="51">
                  <c:v>48.778543450000001</c:v>
                </c:pt>
                <c:pt idx="52">
                  <c:v>49.779411279999998</c:v>
                </c:pt>
                <c:pt idx="53">
                  <c:v>57.093593999999996</c:v>
                </c:pt>
                <c:pt idx="54">
                  <c:v>60.041443379999997</c:v>
                </c:pt>
                <c:pt idx="55">
                  <c:v>59.985767290000005</c:v>
                </c:pt>
                <c:pt idx="56">
                  <c:v>59.448823089999998</c:v>
                </c:pt>
                <c:pt idx="57">
                  <c:v>46.411831890000002</c:v>
                </c:pt>
                <c:pt idx="58">
                  <c:v>32.381458119999998</c:v>
                </c:pt>
                <c:pt idx="59">
                  <c:v>31.342729329999997</c:v>
                </c:pt>
                <c:pt idx="60">
                  <c:v>26.155028999999999</c:v>
                </c:pt>
                <c:pt idx="61">
                  <c:v>26.086791160000001</c:v>
                </c:pt>
                <c:pt idx="62">
                  <c:v>26.06161732</c:v>
                </c:pt>
                <c:pt idx="63">
                  <c:v>42.037547969999999</c:v>
                </c:pt>
                <c:pt idx="64">
                  <c:v>67.801781759999997</c:v>
                </c:pt>
                <c:pt idx="65">
                  <c:v>90.505694199999994</c:v>
                </c:pt>
                <c:pt idx="66">
                  <c:v>91.14530160999999</c:v>
                </c:pt>
                <c:pt idx="67">
                  <c:v>91.382838419999999</c:v>
                </c:pt>
                <c:pt idx="68">
                  <c:v>91.618061209999993</c:v>
                </c:pt>
                <c:pt idx="69">
                  <c:v>90.904471269999988</c:v>
                </c:pt>
                <c:pt idx="70">
                  <c:v>90.343554120000007</c:v>
                </c:pt>
                <c:pt idx="71">
                  <c:v>84.760524789999991</c:v>
                </c:pt>
                <c:pt idx="72">
                  <c:v>80.814438160000009</c:v>
                </c:pt>
                <c:pt idx="73">
                  <c:v>71.104266480000007</c:v>
                </c:pt>
                <c:pt idx="74">
                  <c:v>70.786391890000004</c:v>
                </c:pt>
                <c:pt idx="75">
                  <c:v>65.940021240000007</c:v>
                </c:pt>
                <c:pt idx="76">
                  <c:v>70.152618629999992</c:v>
                </c:pt>
                <c:pt idx="77">
                  <c:v>88.184152870000005</c:v>
                </c:pt>
                <c:pt idx="78">
                  <c:v>87.938480609999999</c:v>
                </c:pt>
                <c:pt idx="79">
                  <c:v>93.918321030000001</c:v>
                </c:pt>
                <c:pt idx="80">
                  <c:v>95.556389479999993</c:v>
                </c:pt>
                <c:pt idx="81">
                  <c:v>91.616850889999995</c:v>
                </c:pt>
                <c:pt idx="82">
                  <c:v>82.492475290000002</c:v>
                </c:pt>
                <c:pt idx="83">
                  <c:v>66.962196859999992</c:v>
                </c:pt>
                <c:pt idx="84">
                  <c:v>62.069408629999998</c:v>
                </c:pt>
                <c:pt idx="85">
                  <c:v>63.522407460000004</c:v>
                </c:pt>
                <c:pt idx="86">
                  <c:v>70.791599689999998</c:v>
                </c:pt>
                <c:pt idx="87">
                  <c:v>97.153169410000004</c:v>
                </c:pt>
                <c:pt idx="88">
                  <c:v>103.5635316</c:v>
                </c:pt>
                <c:pt idx="89">
                  <c:v>104.4228559</c:v>
                </c:pt>
                <c:pt idx="90">
                  <c:v>104.84808190000001</c:v>
                </c:pt>
                <c:pt idx="91">
                  <c:v>105.91106930000001</c:v>
                </c:pt>
                <c:pt idx="92">
                  <c:v>105.77724329999999</c:v>
                </c:pt>
                <c:pt idx="93">
                  <c:v>98.884895829999991</c:v>
                </c:pt>
                <c:pt idx="94">
                  <c:v>92.501884669999995</c:v>
                </c:pt>
                <c:pt idx="95">
                  <c:v>85.875885440000005</c:v>
                </c:pt>
                <c:pt idx="96">
                  <c:v>75.941362999999996</c:v>
                </c:pt>
                <c:pt idx="97">
                  <c:v>68.460852430000003</c:v>
                </c:pt>
                <c:pt idx="98">
                  <c:v>65.143132839999993</c:v>
                </c:pt>
                <c:pt idx="99">
                  <c:v>65.037715500000004</c:v>
                </c:pt>
                <c:pt idx="100">
                  <c:v>67.859060560000003</c:v>
                </c:pt>
                <c:pt idx="101">
                  <c:v>68.795184160000005</c:v>
                </c:pt>
                <c:pt idx="102">
                  <c:v>78.918517749999992</c:v>
                </c:pt>
                <c:pt idx="103">
                  <c:v>86.478767930000004</c:v>
                </c:pt>
                <c:pt idx="104">
                  <c:v>84.364962419999998</c:v>
                </c:pt>
                <c:pt idx="105">
                  <c:v>70.81279542</c:v>
                </c:pt>
                <c:pt idx="106">
                  <c:v>57.463425719999996</c:v>
                </c:pt>
                <c:pt idx="107">
                  <c:v>53.979100950000003</c:v>
                </c:pt>
                <c:pt idx="108">
                  <c:v>52.9577539</c:v>
                </c:pt>
                <c:pt idx="109">
                  <c:v>51.81549399</c:v>
                </c:pt>
                <c:pt idx="110">
                  <c:v>62.123496359999997</c:v>
                </c:pt>
                <c:pt idx="111">
                  <c:v>67.615542719999993</c:v>
                </c:pt>
                <c:pt idx="112">
                  <c:v>76.849613259999998</c:v>
                </c:pt>
                <c:pt idx="113">
                  <c:v>81.870588319999996</c:v>
                </c:pt>
                <c:pt idx="114">
                  <c:v>82.48120849</c:v>
                </c:pt>
                <c:pt idx="115">
                  <c:v>80.365208379999999</c:v>
                </c:pt>
                <c:pt idx="116">
                  <c:v>77.546820229999994</c:v>
                </c:pt>
                <c:pt idx="117">
                  <c:v>74.864161129999999</c:v>
                </c:pt>
                <c:pt idx="118">
                  <c:v>73.386237949999995</c:v>
                </c:pt>
                <c:pt idx="119">
                  <c:v>70.388032250000009</c:v>
                </c:pt>
                <c:pt idx="120">
                  <c:v>65.584307339999995</c:v>
                </c:pt>
                <c:pt idx="121">
                  <c:v>72.772846940000008</c:v>
                </c:pt>
                <c:pt idx="122">
                  <c:v>82.500251300000002</c:v>
                </c:pt>
                <c:pt idx="123">
                  <c:v>74.037774569999996</c:v>
                </c:pt>
                <c:pt idx="124">
                  <c:v>71.244003039999996</c:v>
                </c:pt>
                <c:pt idx="125">
                  <c:v>75.7136608</c:v>
                </c:pt>
                <c:pt idx="126">
                  <c:v>75.367685620000003</c:v>
                </c:pt>
                <c:pt idx="127">
                  <c:v>74.215850930000002</c:v>
                </c:pt>
                <c:pt idx="128">
                  <c:v>70.526159329999999</c:v>
                </c:pt>
                <c:pt idx="129">
                  <c:v>68.416009869999996</c:v>
                </c:pt>
                <c:pt idx="130">
                  <c:v>62.828110370000005</c:v>
                </c:pt>
                <c:pt idx="131">
                  <c:v>61.786420819999996</c:v>
                </c:pt>
                <c:pt idx="132">
                  <c:v>61.771403989999996</c:v>
                </c:pt>
                <c:pt idx="133">
                  <c:v>62.663931120000001</c:v>
                </c:pt>
                <c:pt idx="134">
                  <c:v>62.39340267</c:v>
                </c:pt>
                <c:pt idx="135">
                  <c:v>72.465544630000011</c:v>
                </c:pt>
                <c:pt idx="136">
                  <c:v>73.254671369999997</c:v>
                </c:pt>
                <c:pt idx="137">
                  <c:v>69.623216979999995</c:v>
                </c:pt>
                <c:pt idx="138">
                  <c:v>69.299716790000005</c:v>
                </c:pt>
                <c:pt idx="139">
                  <c:v>69.483927989999998</c:v>
                </c:pt>
                <c:pt idx="140">
                  <c:v>67.255541620000002</c:v>
                </c:pt>
                <c:pt idx="141">
                  <c:v>69.278191800000002</c:v>
                </c:pt>
                <c:pt idx="142">
                  <c:v>57.688184379999996</c:v>
                </c:pt>
                <c:pt idx="143">
                  <c:v>55.029659249999995</c:v>
                </c:pt>
                <c:pt idx="144">
                  <c:v>57.059400449999998</c:v>
                </c:pt>
                <c:pt idx="145">
                  <c:v>57.137215060000003</c:v>
                </c:pt>
                <c:pt idx="146">
                  <c:v>53.057851130000003</c:v>
                </c:pt>
                <c:pt idx="147">
                  <c:v>52.99225113</c:v>
                </c:pt>
                <c:pt idx="148">
                  <c:v>60.861437049999999</c:v>
                </c:pt>
                <c:pt idx="149">
                  <c:v>56.127566449999996</c:v>
                </c:pt>
                <c:pt idx="150">
                  <c:v>62.9332596</c:v>
                </c:pt>
                <c:pt idx="151">
                  <c:v>65.386215190000001</c:v>
                </c:pt>
                <c:pt idx="152">
                  <c:v>69.017066909999997</c:v>
                </c:pt>
                <c:pt idx="153">
                  <c:v>72.59055626</c:v>
                </c:pt>
                <c:pt idx="154">
                  <c:v>53.398449620000001</c:v>
                </c:pt>
                <c:pt idx="155">
                  <c:v>48.16419587</c:v>
                </c:pt>
                <c:pt idx="156">
                  <c:v>45.752682489999998</c:v>
                </c:pt>
                <c:pt idx="157">
                  <c:v>47.49447395</c:v>
                </c:pt>
                <c:pt idx="158">
                  <c:v>50.530804830000001</c:v>
                </c:pt>
                <c:pt idx="159">
                  <c:v>69.512278430000009</c:v>
                </c:pt>
                <c:pt idx="160">
                  <c:v>90.976347290000007</c:v>
                </c:pt>
                <c:pt idx="161">
                  <c:v>94.453902669999991</c:v>
                </c:pt>
                <c:pt idx="162">
                  <c:v>93.437479789999998</c:v>
                </c:pt>
                <c:pt idx="163">
                  <c:v>92.150304829999996</c:v>
                </c:pt>
                <c:pt idx="164">
                  <c:v>81.460030979999999</c:v>
                </c:pt>
                <c:pt idx="165">
                  <c:v>75.470493079999997</c:v>
                </c:pt>
                <c:pt idx="166">
                  <c:v>75.738727470000001</c:v>
                </c:pt>
                <c:pt idx="167">
                  <c:v>81.052088279999992</c:v>
                </c:pt>
                <c:pt idx="168">
                  <c:v>75.954888150000002</c:v>
                </c:pt>
                <c:pt idx="169">
                  <c:v>79.335031459999996</c:v>
                </c:pt>
                <c:pt idx="170">
                  <c:v>83.712681469999993</c:v>
                </c:pt>
                <c:pt idx="171">
                  <c:v>75.79828771999999</c:v>
                </c:pt>
                <c:pt idx="172">
                  <c:v>81.550427030000009</c:v>
                </c:pt>
                <c:pt idx="173">
                  <c:v>90.166738510000002</c:v>
                </c:pt>
                <c:pt idx="174">
                  <c:v>101.8243995</c:v>
                </c:pt>
                <c:pt idx="175">
                  <c:v>104.93184260000001</c:v>
                </c:pt>
                <c:pt idx="176">
                  <c:v>104.2245379</c:v>
                </c:pt>
                <c:pt idx="177">
                  <c:v>104.4971819</c:v>
                </c:pt>
                <c:pt idx="178">
                  <c:v>97.590323279999993</c:v>
                </c:pt>
                <c:pt idx="179">
                  <c:v>92.650017489999996</c:v>
                </c:pt>
                <c:pt idx="180">
                  <c:v>92.198955330000004</c:v>
                </c:pt>
                <c:pt idx="181">
                  <c:v>90.909637449999991</c:v>
                </c:pt>
                <c:pt idx="182">
                  <c:v>96.096945980000001</c:v>
                </c:pt>
                <c:pt idx="183">
                  <c:v>103.5469817</c:v>
                </c:pt>
                <c:pt idx="184">
                  <c:v>115.69758950000001</c:v>
                </c:pt>
                <c:pt idx="185">
                  <c:v>137.7553087</c:v>
                </c:pt>
                <c:pt idx="186">
                  <c:v>137.42436330000001</c:v>
                </c:pt>
                <c:pt idx="187">
                  <c:v>137.465664</c:v>
                </c:pt>
                <c:pt idx="188">
                  <c:v>136.61354259999999</c:v>
                </c:pt>
                <c:pt idx="189">
                  <c:v>133.72192219999999</c:v>
                </c:pt>
                <c:pt idx="190">
                  <c:v>126.9755727</c:v>
                </c:pt>
                <c:pt idx="191">
                  <c:v>123.23355100000001</c:v>
                </c:pt>
                <c:pt idx="192">
                  <c:v>122.530793</c:v>
                </c:pt>
                <c:pt idx="193">
                  <c:v>121.1262479</c:v>
                </c:pt>
                <c:pt idx="194">
                  <c:v>120.44378089999999</c:v>
                </c:pt>
                <c:pt idx="195">
                  <c:v>121.4412578</c:v>
                </c:pt>
                <c:pt idx="196">
                  <c:v>121.21994719999999</c:v>
                </c:pt>
                <c:pt idx="197">
                  <c:v>129.0055418</c:v>
                </c:pt>
                <c:pt idx="198">
                  <c:v>129.73199389999999</c:v>
                </c:pt>
                <c:pt idx="199">
                  <c:v>130.80465609999999</c:v>
                </c:pt>
                <c:pt idx="200">
                  <c:v>130.3505376</c:v>
                </c:pt>
                <c:pt idx="201">
                  <c:v>127.16604940000001</c:v>
                </c:pt>
                <c:pt idx="202">
                  <c:v>98.920254260000007</c:v>
                </c:pt>
                <c:pt idx="203">
                  <c:v>98.931731549999995</c:v>
                </c:pt>
                <c:pt idx="204">
                  <c:v>100.3379898</c:v>
                </c:pt>
                <c:pt idx="205">
                  <c:v>100.92505269999999</c:v>
                </c:pt>
                <c:pt idx="206">
                  <c:v>103.14532559999999</c:v>
                </c:pt>
                <c:pt idx="207">
                  <c:v>108.0217181</c:v>
                </c:pt>
                <c:pt idx="208">
                  <c:v>122.0812286</c:v>
                </c:pt>
                <c:pt idx="209">
                  <c:v>139.29356010000001</c:v>
                </c:pt>
                <c:pt idx="210">
                  <c:v>138.64333679999999</c:v>
                </c:pt>
                <c:pt idx="211">
                  <c:v>138.08495920000001</c:v>
                </c:pt>
                <c:pt idx="212">
                  <c:v>137.37175060000001</c:v>
                </c:pt>
                <c:pt idx="213">
                  <c:v>137.48002679999999</c:v>
                </c:pt>
                <c:pt idx="214">
                  <c:v>133.21260819999998</c:v>
                </c:pt>
                <c:pt idx="215">
                  <c:v>130.8853441</c:v>
                </c:pt>
                <c:pt idx="216">
                  <c:v>129.20872940000001</c:v>
                </c:pt>
                <c:pt idx="217">
                  <c:v>126.0453605</c:v>
                </c:pt>
                <c:pt idx="218">
                  <c:v>126.59747879999999</c:v>
                </c:pt>
                <c:pt idx="219">
                  <c:v>125.59325199999999</c:v>
                </c:pt>
                <c:pt idx="220">
                  <c:v>127.0942143</c:v>
                </c:pt>
                <c:pt idx="221">
                  <c:v>132.93102820000001</c:v>
                </c:pt>
                <c:pt idx="222">
                  <c:v>134.76479259999999</c:v>
                </c:pt>
                <c:pt idx="223">
                  <c:v>135.00467929999999</c:v>
                </c:pt>
                <c:pt idx="224">
                  <c:v>134.5629156</c:v>
                </c:pt>
                <c:pt idx="225">
                  <c:v>127.2163055</c:v>
                </c:pt>
                <c:pt idx="226">
                  <c:v>115.2041823</c:v>
                </c:pt>
                <c:pt idx="227">
                  <c:v>107.62366779999999</c:v>
                </c:pt>
                <c:pt idx="228">
                  <c:v>106.00055959999999</c:v>
                </c:pt>
                <c:pt idx="229">
                  <c:v>103.4728045</c:v>
                </c:pt>
                <c:pt idx="230">
                  <c:v>106.25900350000001</c:v>
                </c:pt>
                <c:pt idx="231">
                  <c:v>115.68073269999999</c:v>
                </c:pt>
                <c:pt idx="232">
                  <c:v>118.5691896</c:v>
                </c:pt>
                <c:pt idx="233">
                  <c:v>122.06677740000001</c:v>
                </c:pt>
                <c:pt idx="234">
                  <c:v>121.97983190000001</c:v>
                </c:pt>
                <c:pt idx="235">
                  <c:v>123.2308343</c:v>
                </c:pt>
                <c:pt idx="236">
                  <c:v>125.1968102</c:v>
                </c:pt>
                <c:pt idx="237">
                  <c:v>126.2601495</c:v>
                </c:pt>
                <c:pt idx="238">
                  <c:v>127.10118709999999</c:v>
                </c:pt>
                <c:pt idx="239">
                  <c:v>125.4540906</c:v>
                </c:pt>
                <c:pt idx="240">
                  <c:v>64.582021099999992</c:v>
                </c:pt>
                <c:pt idx="241">
                  <c:v>57.208260490000001</c:v>
                </c:pt>
                <c:pt idx="242">
                  <c:v>53.38193201</c:v>
                </c:pt>
                <c:pt idx="243">
                  <c:v>45.261677259999999</c:v>
                </c:pt>
                <c:pt idx="244">
                  <c:v>48.483830959999999</c:v>
                </c:pt>
                <c:pt idx="245">
                  <c:v>64.963537209999998</c:v>
                </c:pt>
                <c:pt idx="246">
                  <c:v>70.659863060000006</c:v>
                </c:pt>
                <c:pt idx="247">
                  <c:v>72.08949269</c:v>
                </c:pt>
                <c:pt idx="248">
                  <c:v>65.83087325000001</c:v>
                </c:pt>
                <c:pt idx="249">
                  <c:v>49.719985959999995</c:v>
                </c:pt>
                <c:pt idx="250">
                  <c:v>25.015424400000001</c:v>
                </c:pt>
                <c:pt idx="251">
                  <c:v>24.44378287</c:v>
                </c:pt>
                <c:pt idx="252">
                  <c:v>24.451332869999998</c:v>
                </c:pt>
                <c:pt idx="253">
                  <c:v>24.451332869999998</c:v>
                </c:pt>
                <c:pt idx="254">
                  <c:v>27.836713660000001</c:v>
                </c:pt>
                <c:pt idx="255">
                  <c:v>39.38249167</c:v>
                </c:pt>
                <c:pt idx="256">
                  <c:v>43.612108379999995</c:v>
                </c:pt>
                <c:pt idx="257">
                  <c:v>45.316170080000006</c:v>
                </c:pt>
                <c:pt idx="258">
                  <c:v>45.316170080000006</c:v>
                </c:pt>
                <c:pt idx="259">
                  <c:v>45.277783980000002</c:v>
                </c:pt>
                <c:pt idx="260">
                  <c:v>45.204824930000001</c:v>
                </c:pt>
                <c:pt idx="261">
                  <c:v>44.980270480000001</c:v>
                </c:pt>
                <c:pt idx="262">
                  <c:v>44.843027679999999</c:v>
                </c:pt>
                <c:pt idx="263">
                  <c:v>40.204535159999999</c:v>
                </c:pt>
                <c:pt idx="264">
                  <c:v>34.261677710000001</c:v>
                </c:pt>
                <c:pt idx="265">
                  <c:v>32.263172740000002</c:v>
                </c:pt>
                <c:pt idx="266">
                  <c:v>31.96176977</c:v>
                </c:pt>
                <c:pt idx="267">
                  <c:v>31.12352387</c:v>
                </c:pt>
                <c:pt idx="268">
                  <c:v>31.912795460000002</c:v>
                </c:pt>
                <c:pt idx="269">
                  <c:v>36.105992800000003</c:v>
                </c:pt>
                <c:pt idx="270">
                  <c:v>39.546708019999997</c:v>
                </c:pt>
                <c:pt idx="271">
                  <c:v>39.261796789999998</c:v>
                </c:pt>
                <c:pt idx="272">
                  <c:v>38.145537220000001</c:v>
                </c:pt>
                <c:pt idx="273">
                  <c:v>25.664606129999999</c:v>
                </c:pt>
                <c:pt idx="274">
                  <c:v>24.939980909999999</c:v>
                </c:pt>
                <c:pt idx="275">
                  <c:v>23.32185441</c:v>
                </c:pt>
                <c:pt idx="276">
                  <c:v>25.220472419999997</c:v>
                </c:pt>
                <c:pt idx="277">
                  <c:v>23.92282651</c:v>
                </c:pt>
                <c:pt idx="278">
                  <c:v>24.71661722</c:v>
                </c:pt>
                <c:pt idx="279">
                  <c:v>28.742001299999998</c:v>
                </c:pt>
                <c:pt idx="280">
                  <c:v>41.064188390000005</c:v>
                </c:pt>
                <c:pt idx="281">
                  <c:v>41.365591359999996</c:v>
                </c:pt>
                <c:pt idx="282">
                  <c:v>41.365591359999996</c:v>
                </c:pt>
                <c:pt idx="283">
                  <c:v>41.365591359999996</c:v>
                </c:pt>
                <c:pt idx="284">
                  <c:v>41.438550419999999</c:v>
                </c:pt>
                <c:pt idx="285">
                  <c:v>41.438550419999999</c:v>
                </c:pt>
                <c:pt idx="286">
                  <c:v>40.070425530000001</c:v>
                </c:pt>
                <c:pt idx="287">
                  <c:v>34.78251933</c:v>
                </c:pt>
                <c:pt idx="288">
                  <c:v>31.481891109999999</c:v>
                </c:pt>
                <c:pt idx="289">
                  <c:v>28.966724709999998</c:v>
                </c:pt>
                <c:pt idx="290">
                  <c:v>27.901669140000003</c:v>
                </c:pt>
                <c:pt idx="291">
                  <c:v>26.305038570000001</c:v>
                </c:pt>
                <c:pt idx="292">
                  <c:v>26.626949880000002</c:v>
                </c:pt>
                <c:pt idx="293">
                  <c:v>29.368978200000001</c:v>
                </c:pt>
                <c:pt idx="294">
                  <c:v>34.071507650000001</c:v>
                </c:pt>
                <c:pt idx="295">
                  <c:v>33.734341520000001</c:v>
                </c:pt>
                <c:pt idx="296">
                  <c:v>20.74443531</c:v>
                </c:pt>
                <c:pt idx="297">
                  <c:v>12.96556264</c:v>
                </c:pt>
                <c:pt idx="298">
                  <c:v>12.95295514</c:v>
                </c:pt>
                <c:pt idx="299">
                  <c:v>13.233446649999999</c:v>
                </c:pt>
                <c:pt idx="300">
                  <c:v>12.95295514</c:v>
                </c:pt>
                <c:pt idx="301">
                  <c:v>13.61745567</c:v>
                </c:pt>
                <c:pt idx="302">
                  <c:v>13.80387144</c:v>
                </c:pt>
                <c:pt idx="303">
                  <c:v>23.495375459999998</c:v>
                </c:pt>
                <c:pt idx="304">
                  <c:v>29.358706910000002</c:v>
                </c:pt>
                <c:pt idx="305">
                  <c:v>39.239177699999999</c:v>
                </c:pt>
                <c:pt idx="306">
                  <c:v>44.293342949999996</c:v>
                </c:pt>
                <c:pt idx="307">
                  <c:v>44.126524369999998</c:v>
                </c:pt>
                <c:pt idx="308">
                  <c:v>42.735003849999998</c:v>
                </c:pt>
                <c:pt idx="309">
                  <c:v>38.796347139999995</c:v>
                </c:pt>
                <c:pt idx="310">
                  <c:v>36.77199718</c:v>
                </c:pt>
                <c:pt idx="311">
                  <c:v>31.843093450000001</c:v>
                </c:pt>
                <c:pt idx="312">
                  <c:v>28.640304759999999</c:v>
                </c:pt>
                <c:pt idx="313">
                  <c:v>27.567919699999997</c:v>
                </c:pt>
                <c:pt idx="314">
                  <c:v>28.26072787</c:v>
                </c:pt>
                <c:pt idx="315">
                  <c:v>29.338154800000002</c:v>
                </c:pt>
                <c:pt idx="316">
                  <c:v>34.748072979999996</c:v>
                </c:pt>
                <c:pt idx="317">
                  <c:v>42.906533860000003</c:v>
                </c:pt>
                <c:pt idx="318">
                  <c:v>55.593144419999994</c:v>
                </c:pt>
                <c:pt idx="319">
                  <c:v>60.855125559999998</c:v>
                </c:pt>
                <c:pt idx="320">
                  <c:v>59.397587229999999</c:v>
                </c:pt>
                <c:pt idx="321">
                  <c:v>51.906028550000002</c:v>
                </c:pt>
                <c:pt idx="322">
                  <c:v>47.68888991</c:v>
                </c:pt>
                <c:pt idx="323">
                  <c:v>42.786192329999999</c:v>
                </c:pt>
                <c:pt idx="324">
                  <c:v>41.267635859999999</c:v>
                </c:pt>
                <c:pt idx="325">
                  <c:v>39.956746079999995</c:v>
                </c:pt>
                <c:pt idx="326">
                  <c:v>44.149854560000001</c:v>
                </c:pt>
                <c:pt idx="327">
                  <c:v>49.91201976</c:v>
                </c:pt>
                <c:pt idx="328">
                  <c:v>63.876239220000002</c:v>
                </c:pt>
                <c:pt idx="329">
                  <c:v>68.693227530000001</c:v>
                </c:pt>
                <c:pt idx="330">
                  <c:v>68.986311409999999</c:v>
                </c:pt>
                <c:pt idx="331">
                  <c:v>63.24097544</c:v>
                </c:pt>
                <c:pt idx="332">
                  <c:v>61.886264430000004</c:v>
                </c:pt>
                <c:pt idx="333">
                  <c:v>57.617947959999995</c:v>
                </c:pt>
                <c:pt idx="334">
                  <c:v>54.927547769999997</c:v>
                </c:pt>
                <c:pt idx="335">
                  <c:v>53.219379090000004</c:v>
                </c:pt>
              </c:numCache>
            </c:numRef>
          </c:val>
          <c:extLst>
            <c:ext xmlns:c16="http://schemas.microsoft.com/office/drawing/2014/chart" uri="{C3380CC4-5D6E-409C-BE32-E72D297353CC}">
              <c16:uniqueId val="{00000009-99F6-4A4D-83D8-B9D98B2A07F7}"/>
            </c:ext>
          </c:extLst>
        </c:ser>
        <c:ser>
          <c:idx val="10"/>
          <c:order val="10"/>
          <c:tx>
            <c:strRef>
              <c:f>'62'!$M$2</c:f>
              <c:strCache>
                <c:ptCount val="1"/>
                <c:pt idx="0">
                  <c:v>DSR</c:v>
                </c:pt>
              </c:strCache>
            </c:strRef>
          </c:tx>
          <c:spPr>
            <a:solidFill>
              <a:schemeClr val="accent5">
                <a:lumMod val="60000"/>
              </a:schemeClr>
            </a:solidFill>
            <a:ln>
              <a:noFill/>
            </a:ln>
            <a:effectLst/>
          </c:spPr>
          <c:val>
            <c:numRef>
              <c:f>'62'!$M$3:$M$338</c:f>
              <c:numCache>
                <c:formatCode>General</c:formatCode>
                <c:ptCount val="336"/>
                <c:pt idx="0">
                  <c:v>9.2114589635904913</c:v>
                </c:pt>
                <c:pt idx="1">
                  <c:v>9.2114589635904913</c:v>
                </c:pt>
                <c:pt idx="2">
                  <c:v>9.2114589635904913</c:v>
                </c:pt>
                <c:pt idx="3">
                  <c:v>8.9201404339680135</c:v>
                </c:pt>
                <c:pt idx="4">
                  <c:v>10.506773120165146</c:v>
                </c:pt>
                <c:pt idx="5">
                  <c:v>12.489453132474903</c:v>
                </c:pt>
                <c:pt idx="6">
                  <c:v>12.162431846631588</c:v>
                </c:pt>
                <c:pt idx="7">
                  <c:v>12.639266846631584</c:v>
                </c:pt>
                <c:pt idx="8">
                  <c:v>13.015756846631586</c:v>
                </c:pt>
                <c:pt idx="9">
                  <c:v>12.544601846631588</c:v>
                </c:pt>
                <c:pt idx="10">
                  <c:v>12.639266846631584</c:v>
                </c:pt>
                <c:pt idx="11">
                  <c:v>12.442716011635365</c:v>
                </c:pt>
                <c:pt idx="12">
                  <c:v>12.332306846631587</c:v>
                </c:pt>
                <c:pt idx="13">
                  <c:v>11.966231846631585</c:v>
                </c:pt>
                <c:pt idx="14">
                  <c:v>12.424476846631586</c:v>
                </c:pt>
                <c:pt idx="15">
                  <c:v>12.657386846631587</c:v>
                </c:pt>
                <c:pt idx="16">
                  <c:v>12.342721846631587</c:v>
                </c:pt>
                <c:pt idx="17">
                  <c:v>16.60672184663159</c:v>
                </c:pt>
                <c:pt idx="18">
                  <c:v>18.452757846631592</c:v>
                </c:pt>
                <c:pt idx="19">
                  <c:v>16.447756195710273</c:v>
                </c:pt>
                <c:pt idx="20">
                  <c:v>12.456480487042548</c:v>
                </c:pt>
                <c:pt idx="21">
                  <c:v>10.056445154850767</c:v>
                </c:pt>
                <c:pt idx="22">
                  <c:v>9.9660651548507673</c:v>
                </c:pt>
                <c:pt idx="23">
                  <c:v>8.2932163706617281</c:v>
                </c:pt>
                <c:pt idx="24">
                  <c:v>5.6038697644520372</c:v>
                </c:pt>
                <c:pt idx="25">
                  <c:v>5.2566962778781638</c:v>
                </c:pt>
                <c:pt idx="26">
                  <c:v>5.3284862778781639</c:v>
                </c:pt>
                <c:pt idx="27">
                  <c:v>5.9792222778781641</c:v>
                </c:pt>
                <c:pt idx="28">
                  <c:v>5.2566962778781638</c:v>
                </c:pt>
                <c:pt idx="29">
                  <c:v>5.2566962778781638</c:v>
                </c:pt>
                <c:pt idx="30">
                  <c:v>5.3284862778781639</c:v>
                </c:pt>
                <c:pt idx="31">
                  <c:v>10.566328641268791</c:v>
                </c:pt>
                <c:pt idx="32">
                  <c:v>12.285281607806658</c:v>
                </c:pt>
                <c:pt idx="33">
                  <c:v>6.0663227179067674</c:v>
                </c:pt>
                <c:pt idx="34">
                  <c:v>4.4011983959521981</c:v>
                </c:pt>
                <c:pt idx="35">
                  <c:v>3.7530908363576154</c:v>
                </c:pt>
                <c:pt idx="36">
                  <c:v>3.7530908363576154</c:v>
                </c:pt>
                <c:pt idx="37">
                  <c:v>3.7530908363576154</c:v>
                </c:pt>
                <c:pt idx="38">
                  <c:v>3.8305041953929622</c:v>
                </c:pt>
                <c:pt idx="39">
                  <c:v>6.2073688714710809</c:v>
                </c:pt>
                <c:pt idx="40">
                  <c:v>10.972007117942752</c:v>
                </c:pt>
                <c:pt idx="41">
                  <c:v>11.251671416095856</c:v>
                </c:pt>
                <c:pt idx="42">
                  <c:v>12.949323333671282</c:v>
                </c:pt>
                <c:pt idx="43">
                  <c:v>11.995051719398713</c:v>
                </c:pt>
                <c:pt idx="44">
                  <c:v>9.3109038233013184</c:v>
                </c:pt>
                <c:pt idx="45">
                  <c:v>8.2486962778781638</c:v>
                </c:pt>
                <c:pt idx="46">
                  <c:v>8.2486962778781638</c:v>
                </c:pt>
                <c:pt idx="47">
                  <c:v>8.2486962778781638</c:v>
                </c:pt>
                <c:pt idx="48">
                  <c:v>7.8837411097930445</c:v>
                </c:pt>
                <c:pt idx="49">
                  <c:v>6.2946615735224514</c:v>
                </c:pt>
                <c:pt idx="50">
                  <c:v>5.2566962778781638</c:v>
                </c:pt>
                <c:pt idx="51">
                  <c:v>5.4295372778781639</c:v>
                </c:pt>
                <c:pt idx="52">
                  <c:v>5.4295372778781639</c:v>
                </c:pt>
                <c:pt idx="53">
                  <c:v>6.796733719398711</c:v>
                </c:pt>
                <c:pt idx="54">
                  <c:v>8.3102912923718542</c:v>
                </c:pt>
                <c:pt idx="55">
                  <c:v>13.312576409431612</c:v>
                </c:pt>
                <c:pt idx="56">
                  <c:v>14.35500528580573</c:v>
                </c:pt>
                <c:pt idx="57">
                  <c:v>10.621066469533057</c:v>
                </c:pt>
                <c:pt idx="58">
                  <c:v>9.3974298466315869</c:v>
                </c:pt>
                <c:pt idx="59">
                  <c:v>9.3974298466315869</c:v>
                </c:pt>
                <c:pt idx="60">
                  <c:v>9.7228221983204204</c:v>
                </c:pt>
                <c:pt idx="61">
                  <c:v>9.7838848466315884</c:v>
                </c:pt>
                <c:pt idx="62">
                  <c:v>9.7838848466315884</c:v>
                </c:pt>
                <c:pt idx="63">
                  <c:v>10.566054846631589</c:v>
                </c:pt>
                <c:pt idx="64">
                  <c:v>14.522340506206048</c:v>
                </c:pt>
                <c:pt idx="65">
                  <c:v>15.415286611216114</c:v>
                </c:pt>
                <c:pt idx="66">
                  <c:v>18.537325846631589</c:v>
                </c:pt>
                <c:pt idx="67">
                  <c:v>17.974655350341713</c:v>
                </c:pt>
                <c:pt idx="68">
                  <c:v>15.834281056586038</c:v>
                </c:pt>
                <c:pt idx="69">
                  <c:v>14.090066830522286</c:v>
                </c:pt>
                <c:pt idx="70">
                  <c:v>13.045170609575523</c:v>
                </c:pt>
                <c:pt idx="71">
                  <c:v>11.715129517670935</c:v>
                </c:pt>
                <c:pt idx="72">
                  <c:v>10.669904520731013</c:v>
                </c:pt>
                <c:pt idx="73">
                  <c:v>9.9976598626452873</c:v>
                </c:pt>
                <c:pt idx="74">
                  <c:v>9.7317841548507662</c:v>
                </c:pt>
                <c:pt idx="75">
                  <c:v>8.6541794314464937</c:v>
                </c:pt>
                <c:pt idx="76">
                  <c:v>8.4439164503914981</c:v>
                </c:pt>
                <c:pt idx="77">
                  <c:v>8.0245195963713147</c:v>
                </c:pt>
                <c:pt idx="78">
                  <c:v>12.389951219604024</c:v>
                </c:pt>
                <c:pt idx="79">
                  <c:v>13.89459327193439</c:v>
                </c:pt>
                <c:pt idx="80">
                  <c:v>13.613509122998227</c:v>
                </c:pt>
                <c:pt idx="81">
                  <c:v>8.3075127118184717</c:v>
                </c:pt>
                <c:pt idx="82">
                  <c:v>6.1706532778781638</c:v>
                </c:pt>
                <c:pt idx="83">
                  <c:v>4.062340836357615</c:v>
                </c:pt>
                <c:pt idx="84">
                  <c:v>4.062340836357615</c:v>
                </c:pt>
                <c:pt idx="85">
                  <c:v>4.062340836357615</c:v>
                </c:pt>
                <c:pt idx="86">
                  <c:v>4.5121129251139003</c:v>
                </c:pt>
                <c:pt idx="87">
                  <c:v>7.327377710771092</c:v>
                </c:pt>
                <c:pt idx="88">
                  <c:v>10.012604596371315</c:v>
                </c:pt>
                <c:pt idx="89">
                  <c:v>8.994554596371314</c:v>
                </c:pt>
                <c:pt idx="90">
                  <c:v>10.214969596371313</c:v>
                </c:pt>
                <c:pt idx="91">
                  <c:v>9.4015841469474974</c:v>
                </c:pt>
                <c:pt idx="92">
                  <c:v>6.0965300219935949</c:v>
                </c:pt>
                <c:pt idx="93">
                  <c:v>5.9425881959466569</c:v>
                </c:pt>
                <c:pt idx="94">
                  <c:v>4.4445108363576153</c:v>
                </c:pt>
                <c:pt idx="95">
                  <c:v>4.1527208363576156</c:v>
                </c:pt>
                <c:pt idx="96">
                  <c:v>4.1527208363576156</c:v>
                </c:pt>
                <c:pt idx="97">
                  <c:v>4.1527208363576156</c:v>
                </c:pt>
                <c:pt idx="98">
                  <c:v>4.1527208363576156</c:v>
                </c:pt>
                <c:pt idx="99">
                  <c:v>4.062340836357615</c:v>
                </c:pt>
                <c:pt idx="100">
                  <c:v>4.062340836357615</c:v>
                </c:pt>
                <c:pt idx="101">
                  <c:v>4.1527208363576156</c:v>
                </c:pt>
                <c:pt idx="102">
                  <c:v>4.1527208363576156</c:v>
                </c:pt>
                <c:pt idx="103">
                  <c:v>5.2001408363576154</c:v>
                </c:pt>
                <c:pt idx="104">
                  <c:v>4.3092108363576154</c:v>
                </c:pt>
                <c:pt idx="105">
                  <c:v>4.062340836357615</c:v>
                </c:pt>
                <c:pt idx="106">
                  <c:v>4.062340836357615</c:v>
                </c:pt>
                <c:pt idx="107">
                  <c:v>4.062340836357615</c:v>
                </c:pt>
                <c:pt idx="108">
                  <c:v>4.062340836357615</c:v>
                </c:pt>
                <c:pt idx="109">
                  <c:v>4.062340836357615</c:v>
                </c:pt>
                <c:pt idx="110">
                  <c:v>4.062340836357615</c:v>
                </c:pt>
                <c:pt idx="111">
                  <c:v>4.062340836357615</c:v>
                </c:pt>
                <c:pt idx="112">
                  <c:v>5.1984641429501384</c:v>
                </c:pt>
                <c:pt idx="113">
                  <c:v>4.2245108363576156</c:v>
                </c:pt>
                <c:pt idx="114">
                  <c:v>4.9599468363576156</c:v>
                </c:pt>
                <c:pt idx="115">
                  <c:v>4.1527208363576156</c:v>
                </c:pt>
                <c:pt idx="116">
                  <c:v>4.2245108363576156</c:v>
                </c:pt>
                <c:pt idx="117">
                  <c:v>4.9599468363576156</c:v>
                </c:pt>
                <c:pt idx="118">
                  <c:v>4.2245108363576156</c:v>
                </c:pt>
                <c:pt idx="119">
                  <c:v>4.1527208363576156</c:v>
                </c:pt>
                <c:pt idx="120">
                  <c:v>7.3679274271932327</c:v>
                </c:pt>
                <c:pt idx="121">
                  <c:v>7.678307427193233</c:v>
                </c:pt>
                <c:pt idx="122">
                  <c:v>7.5300974271932324</c:v>
                </c:pt>
                <c:pt idx="123">
                  <c:v>7.5864392821111197</c:v>
                </c:pt>
                <c:pt idx="124">
                  <c:v>8.660132427193231</c:v>
                </c:pt>
                <c:pt idx="125">
                  <c:v>7.2602206319075524</c:v>
                </c:pt>
                <c:pt idx="126">
                  <c:v>9.683420037891862</c:v>
                </c:pt>
                <c:pt idx="127">
                  <c:v>9.6199100378918612</c:v>
                </c:pt>
                <c:pt idx="128">
                  <c:v>11.565596621859497</c:v>
                </c:pt>
                <c:pt idx="129">
                  <c:v>11.028186717406664</c:v>
                </c:pt>
                <c:pt idx="130">
                  <c:v>10.373040037891862</c:v>
                </c:pt>
                <c:pt idx="131">
                  <c:v>10.373040037891862</c:v>
                </c:pt>
                <c:pt idx="132">
                  <c:v>8.8215201911618415</c:v>
                </c:pt>
                <c:pt idx="133">
                  <c:v>8.9388767772005551</c:v>
                </c:pt>
                <c:pt idx="134">
                  <c:v>8.3064071609192602</c:v>
                </c:pt>
                <c:pt idx="135">
                  <c:v>8.3967871609192599</c:v>
                </c:pt>
                <c:pt idx="136">
                  <c:v>10.993692160919261</c:v>
                </c:pt>
                <c:pt idx="137">
                  <c:v>10.503609680533222</c:v>
                </c:pt>
                <c:pt idx="138">
                  <c:v>10.04752316091926</c:v>
                </c:pt>
                <c:pt idx="139">
                  <c:v>11.462448804008043</c:v>
                </c:pt>
                <c:pt idx="140">
                  <c:v>9.7019021609192606</c:v>
                </c:pt>
                <c:pt idx="141">
                  <c:v>8.7505124271932324</c:v>
                </c:pt>
                <c:pt idx="142">
                  <c:v>12.094597941880311</c:v>
                </c:pt>
                <c:pt idx="143">
                  <c:v>8.6268452569804595</c:v>
                </c:pt>
                <c:pt idx="144">
                  <c:v>7.3679274271932327</c:v>
                </c:pt>
                <c:pt idx="145">
                  <c:v>9.2075412513135966</c:v>
                </c:pt>
                <c:pt idx="146">
                  <c:v>7.4583074271932324</c:v>
                </c:pt>
                <c:pt idx="147">
                  <c:v>7.1738417193987116</c:v>
                </c:pt>
                <c:pt idx="148">
                  <c:v>7.4583074271932324</c:v>
                </c:pt>
                <c:pt idx="149">
                  <c:v>7.1924317193987113</c:v>
                </c:pt>
                <c:pt idx="150">
                  <c:v>8.2207513208102458</c:v>
                </c:pt>
                <c:pt idx="151">
                  <c:v>13.760741267302233</c:v>
                </c:pt>
                <c:pt idx="152">
                  <c:v>13.792578262218697</c:v>
                </c:pt>
                <c:pt idx="153">
                  <c:v>9.1090434271932317</c:v>
                </c:pt>
                <c:pt idx="154">
                  <c:v>6.9076962778781636</c:v>
                </c:pt>
                <c:pt idx="155">
                  <c:v>6.1866115338308889</c:v>
                </c:pt>
                <c:pt idx="156">
                  <c:v>5.4907775603622344</c:v>
                </c:pt>
                <c:pt idx="157">
                  <c:v>7.1573187922513499</c:v>
                </c:pt>
                <c:pt idx="158">
                  <c:v>7.7136094271932327</c:v>
                </c:pt>
                <c:pt idx="159">
                  <c:v>9.7710373129510764</c:v>
                </c:pt>
                <c:pt idx="160">
                  <c:v>14.468056731132002</c:v>
                </c:pt>
                <c:pt idx="161">
                  <c:v>16.784265160919261</c:v>
                </c:pt>
                <c:pt idx="162">
                  <c:v>17.046215160919264</c:v>
                </c:pt>
                <c:pt idx="163">
                  <c:v>16.97442516091926</c:v>
                </c:pt>
                <c:pt idx="164">
                  <c:v>13.011014935328745</c:v>
                </c:pt>
                <c:pt idx="165">
                  <c:v>11.015989427193231</c:v>
                </c:pt>
                <c:pt idx="166">
                  <c:v>11.83522871939871</c:v>
                </c:pt>
                <c:pt idx="167">
                  <c:v>11.873203275161414</c:v>
                </c:pt>
                <c:pt idx="168">
                  <c:v>8.3655390591081193</c:v>
                </c:pt>
                <c:pt idx="169">
                  <c:v>8.7771463782570489</c:v>
                </c:pt>
                <c:pt idx="170">
                  <c:v>9.0653480162917024</c:v>
                </c:pt>
                <c:pt idx="171">
                  <c:v>8.6124070591502644</c:v>
                </c:pt>
                <c:pt idx="172">
                  <c:v>10.272508487042547</c:v>
                </c:pt>
                <c:pt idx="173">
                  <c:v>11.210229846631588</c:v>
                </c:pt>
                <c:pt idx="174">
                  <c:v>11.270229846631588</c:v>
                </c:pt>
                <c:pt idx="175">
                  <c:v>17.458321846631588</c:v>
                </c:pt>
                <c:pt idx="176">
                  <c:v>18.458321846631588</c:v>
                </c:pt>
                <c:pt idx="177">
                  <c:v>18.081904484929453</c:v>
                </c:pt>
                <c:pt idx="178">
                  <c:v>12.874321846631585</c:v>
                </c:pt>
                <c:pt idx="179">
                  <c:v>12.783941846631585</c:v>
                </c:pt>
                <c:pt idx="180">
                  <c:v>11.783941846631585</c:v>
                </c:pt>
                <c:pt idx="181">
                  <c:v>11.791113536772956</c:v>
                </c:pt>
                <c:pt idx="182">
                  <c:v>11.903941846631586</c:v>
                </c:pt>
                <c:pt idx="183">
                  <c:v>14.856880846631586</c:v>
                </c:pt>
                <c:pt idx="184">
                  <c:v>17.907785846631587</c:v>
                </c:pt>
                <c:pt idx="185">
                  <c:v>22.716495846631588</c:v>
                </c:pt>
                <c:pt idx="186">
                  <c:v>23.499879588282983</c:v>
                </c:pt>
                <c:pt idx="187">
                  <c:v>23.833421846631591</c:v>
                </c:pt>
                <c:pt idx="188">
                  <c:v>19.56325210498019</c:v>
                </c:pt>
                <c:pt idx="189">
                  <c:v>18.455146255142218</c:v>
                </c:pt>
                <c:pt idx="190">
                  <c:v>18.913310085780527</c:v>
                </c:pt>
                <c:pt idx="191">
                  <c:v>17.479147196844341</c:v>
                </c:pt>
                <c:pt idx="192">
                  <c:v>14.420425846631588</c:v>
                </c:pt>
                <c:pt idx="193">
                  <c:v>14.074114277246903</c:v>
                </c:pt>
                <c:pt idx="194">
                  <c:v>14.21178341601628</c:v>
                </c:pt>
                <c:pt idx="195">
                  <c:v>14.330045846631588</c:v>
                </c:pt>
                <c:pt idx="196">
                  <c:v>14.330045846631588</c:v>
                </c:pt>
                <c:pt idx="197">
                  <c:v>14.330045846631588</c:v>
                </c:pt>
                <c:pt idx="198">
                  <c:v>14.806880846631586</c:v>
                </c:pt>
                <c:pt idx="199">
                  <c:v>21.160442159584949</c:v>
                </c:pt>
                <c:pt idx="200">
                  <c:v>23.120216344296665</c:v>
                </c:pt>
                <c:pt idx="201">
                  <c:v>21.026196725167583</c:v>
                </c:pt>
                <c:pt idx="202">
                  <c:v>15.330045846631588</c:v>
                </c:pt>
                <c:pt idx="203">
                  <c:v>15.084096948446467</c:v>
                </c:pt>
                <c:pt idx="204">
                  <c:v>13.955851846631589</c:v>
                </c:pt>
                <c:pt idx="205">
                  <c:v>13.955851846631589</c:v>
                </c:pt>
                <c:pt idx="206">
                  <c:v>14.938635744816708</c:v>
                </c:pt>
                <c:pt idx="207">
                  <c:v>15.066880846631586</c:v>
                </c:pt>
                <c:pt idx="208">
                  <c:v>18.894570842210477</c:v>
                </c:pt>
                <c:pt idx="209">
                  <c:v>21.843110846631589</c:v>
                </c:pt>
                <c:pt idx="210">
                  <c:v>23.908521846631594</c:v>
                </c:pt>
                <c:pt idx="211">
                  <c:v>24.170766348966509</c:v>
                </c:pt>
                <c:pt idx="212">
                  <c:v>19.059330846631589</c:v>
                </c:pt>
                <c:pt idx="213">
                  <c:v>19.378630846631591</c:v>
                </c:pt>
                <c:pt idx="214">
                  <c:v>18.063161846631587</c:v>
                </c:pt>
                <c:pt idx="215">
                  <c:v>17.412425846631589</c:v>
                </c:pt>
                <c:pt idx="216">
                  <c:v>17.870670846631587</c:v>
                </c:pt>
                <c:pt idx="217">
                  <c:v>17.372582170035823</c:v>
                </c:pt>
                <c:pt idx="218">
                  <c:v>14.080259211030635</c:v>
                </c:pt>
                <c:pt idx="219">
                  <c:v>14.309568511207029</c:v>
                </c:pt>
                <c:pt idx="220">
                  <c:v>14.533576364026652</c:v>
                </c:pt>
                <c:pt idx="221">
                  <c:v>14.903676836265619</c:v>
                </c:pt>
                <c:pt idx="222">
                  <c:v>15.001874856997555</c:v>
                </c:pt>
                <c:pt idx="223">
                  <c:v>23.310243297744634</c:v>
                </c:pt>
                <c:pt idx="224">
                  <c:v>24.54742184663159</c:v>
                </c:pt>
                <c:pt idx="225">
                  <c:v>23.20052697587645</c:v>
                </c:pt>
                <c:pt idx="226">
                  <c:v>15.963703201455987</c:v>
                </c:pt>
                <c:pt idx="227">
                  <c:v>15.420425846631588</c:v>
                </c:pt>
                <c:pt idx="228">
                  <c:v>14.330045846631588</c:v>
                </c:pt>
                <c:pt idx="229">
                  <c:v>14.330045846631588</c:v>
                </c:pt>
                <c:pt idx="230">
                  <c:v>14.590045846631588</c:v>
                </c:pt>
                <c:pt idx="231">
                  <c:v>14.948185425074406</c:v>
                </c:pt>
                <c:pt idx="232">
                  <c:v>16.71263084663159</c:v>
                </c:pt>
                <c:pt idx="233">
                  <c:v>22.202268781700791</c:v>
                </c:pt>
                <c:pt idx="234">
                  <c:v>23.105565846631588</c:v>
                </c:pt>
                <c:pt idx="235">
                  <c:v>22.802045914079791</c:v>
                </c:pt>
                <c:pt idx="236">
                  <c:v>18.14180391336437</c:v>
                </c:pt>
                <c:pt idx="237">
                  <c:v>13.955851846631589</c:v>
                </c:pt>
                <c:pt idx="238">
                  <c:v>16.94785184663159</c:v>
                </c:pt>
                <c:pt idx="239">
                  <c:v>14.46529997728568</c:v>
                </c:pt>
                <c:pt idx="240">
                  <c:v>1.1179619999999999</c:v>
                </c:pt>
                <c:pt idx="241">
                  <c:v>2.0088919999999999</c:v>
                </c:pt>
                <c:pt idx="242">
                  <c:v>1.1179619999999999</c:v>
                </c:pt>
                <c:pt idx="243">
                  <c:v>1.1179619999999999</c:v>
                </c:pt>
                <c:pt idx="244">
                  <c:v>1.0552519999999999</c:v>
                </c:pt>
                <c:pt idx="245">
                  <c:v>1.1179619999999999</c:v>
                </c:pt>
                <c:pt idx="246">
                  <c:v>1.1179619999999999</c:v>
                </c:pt>
                <c:pt idx="247">
                  <c:v>1.1179619999999999</c:v>
                </c:pt>
                <c:pt idx="248">
                  <c:v>1.1179619999999999</c:v>
                </c:pt>
                <c:pt idx="249">
                  <c:v>1.0552519999999999</c:v>
                </c:pt>
                <c:pt idx="250">
                  <c:v>1.0552519999999999</c:v>
                </c:pt>
                <c:pt idx="251">
                  <c:v>1.0552519999999999</c:v>
                </c:pt>
                <c:pt idx="252">
                  <c:v>1.0552519999999999</c:v>
                </c:pt>
                <c:pt idx="253">
                  <c:v>1.0552519999999999</c:v>
                </c:pt>
                <c:pt idx="254">
                  <c:v>1.0552519999999999</c:v>
                </c:pt>
                <c:pt idx="255">
                  <c:v>1.0552519999999999</c:v>
                </c:pt>
                <c:pt idx="256">
                  <c:v>1.0552519999999999</c:v>
                </c:pt>
                <c:pt idx="257">
                  <c:v>1.0552519999999999</c:v>
                </c:pt>
                <c:pt idx="258">
                  <c:v>1.0552519999999999</c:v>
                </c:pt>
                <c:pt idx="259">
                  <c:v>1.0552519999999999</c:v>
                </c:pt>
                <c:pt idx="260">
                  <c:v>1.0552519999999999</c:v>
                </c:pt>
                <c:pt idx="261">
                  <c:v>1.0552519999999999</c:v>
                </c:pt>
                <c:pt idx="262">
                  <c:v>1.0552519999999999</c:v>
                </c:pt>
                <c:pt idx="263">
                  <c:v>1.0552519999999999</c:v>
                </c:pt>
                <c:pt idx="264">
                  <c:v>1.0552519999999999</c:v>
                </c:pt>
                <c:pt idx="265">
                  <c:v>1.9461820000000001</c:v>
                </c:pt>
                <c:pt idx="266">
                  <c:v>1.0552519999999999</c:v>
                </c:pt>
                <c:pt idx="267">
                  <c:v>1.0552519999999999</c:v>
                </c:pt>
                <c:pt idx="268">
                  <c:v>1.0552519999999999</c:v>
                </c:pt>
                <c:pt idx="269">
                  <c:v>1.0552519999999999</c:v>
                </c:pt>
                <c:pt idx="270">
                  <c:v>1.0552519999999999</c:v>
                </c:pt>
                <c:pt idx="271">
                  <c:v>1.0552519999999999</c:v>
                </c:pt>
                <c:pt idx="272">
                  <c:v>1.0552519999999999</c:v>
                </c:pt>
                <c:pt idx="273">
                  <c:v>1.0552519999999999</c:v>
                </c:pt>
                <c:pt idx="274">
                  <c:v>1.0552519999999999</c:v>
                </c:pt>
                <c:pt idx="275">
                  <c:v>1.0552519999999999</c:v>
                </c:pt>
                <c:pt idx="276">
                  <c:v>1.0552519999999999</c:v>
                </c:pt>
                <c:pt idx="277">
                  <c:v>1.0552519999999999</c:v>
                </c:pt>
                <c:pt idx="278">
                  <c:v>1.0552519999999999</c:v>
                </c:pt>
                <c:pt idx="279">
                  <c:v>1.0552519999999999</c:v>
                </c:pt>
                <c:pt idx="280">
                  <c:v>1.0552519999999999</c:v>
                </c:pt>
                <c:pt idx="281">
                  <c:v>1.0552519999999999</c:v>
                </c:pt>
                <c:pt idx="282">
                  <c:v>1.0552519999999999</c:v>
                </c:pt>
                <c:pt idx="283">
                  <c:v>1.0552519999999999</c:v>
                </c:pt>
                <c:pt idx="284">
                  <c:v>1.0552519999999999</c:v>
                </c:pt>
                <c:pt idx="285">
                  <c:v>1.0552519999999999</c:v>
                </c:pt>
                <c:pt idx="286">
                  <c:v>1.0552519999999999</c:v>
                </c:pt>
                <c:pt idx="287">
                  <c:v>1.0552519999999999</c:v>
                </c:pt>
                <c:pt idx="288">
                  <c:v>1.0552519999999999</c:v>
                </c:pt>
                <c:pt idx="289">
                  <c:v>1.0552519999999999</c:v>
                </c:pt>
                <c:pt idx="290">
                  <c:v>1.0552519999999999</c:v>
                </c:pt>
                <c:pt idx="291">
                  <c:v>1.0552519999999999</c:v>
                </c:pt>
                <c:pt idx="292">
                  <c:v>1.0552519999999999</c:v>
                </c:pt>
                <c:pt idx="293">
                  <c:v>1.0552519999999999</c:v>
                </c:pt>
                <c:pt idx="294">
                  <c:v>1.0552519999999999</c:v>
                </c:pt>
                <c:pt idx="295">
                  <c:v>1.0552519999999999</c:v>
                </c:pt>
                <c:pt idx="296">
                  <c:v>1.0552519999999999</c:v>
                </c:pt>
                <c:pt idx="297">
                  <c:v>1.0552519999999999</c:v>
                </c:pt>
                <c:pt idx="298">
                  <c:v>1.0552519999999999</c:v>
                </c:pt>
                <c:pt idx="299">
                  <c:v>1.0552519999999999</c:v>
                </c:pt>
                <c:pt idx="300">
                  <c:v>1.0552519999999999</c:v>
                </c:pt>
                <c:pt idx="301">
                  <c:v>1.0552519999999999</c:v>
                </c:pt>
                <c:pt idx="302">
                  <c:v>1.0552519999999999</c:v>
                </c:pt>
                <c:pt idx="303">
                  <c:v>1.0552519999999999</c:v>
                </c:pt>
                <c:pt idx="304">
                  <c:v>1.0552519999999999</c:v>
                </c:pt>
                <c:pt idx="305">
                  <c:v>1.4219231603296181</c:v>
                </c:pt>
                <c:pt idx="306">
                  <c:v>1.921045168780499</c:v>
                </c:pt>
                <c:pt idx="307">
                  <c:v>1.6856075210116652</c:v>
                </c:pt>
                <c:pt idx="308">
                  <c:v>1.1179619999999999</c:v>
                </c:pt>
                <c:pt idx="309">
                  <c:v>2.0088919999999999</c:v>
                </c:pt>
                <c:pt idx="310">
                  <c:v>1.1179619999999999</c:v>
                </c:pt>
                <c:pt idx="311">
                  <c:v>1.1179619999999999</c:v>
                </c:pt>
                <c:pt idx="312">
                  <c:v>1.1179619999999999</c:v>
                </c:pt>
                <c:pt idx="313">
                  <c:v>1.1179619999999999</c:v>
                </c:pt>
                <c:pt idx="314">
                  <c:v>1.1179619999999999</c:v>
                </c:pt>
                <c:pt idx="315">
                  <c:v>1.1179619999999999</c:v>
                </c:pt>
                <c:pt idx="316">
                  <c:v>1.8374220000000001</c:v>
                </c:pt>
                <c:pt idx="317">
                  <c:v>4.1284103184931507</c:v>
                </c:pt>
                <c:pt idx="318">
                  <c:v>7.0226916506849308</c:v>
                </c:pt>
                <c:pt idx="319">
                  <c:v>6.1717616506849309</c:v>
                </c:pt>
                <c:pt idx="320">
                  <c:v>6.1717616506849309</c:v>
                </c:pt>
                <c:pt idx="321">
                  <c:v>6.1717616506849309</c:v>
                </c:pt>
                <c:pt idx="322">
                  <c:v>6.1317616506849308</c:v>
                </c:pt>
                <c:pt idx="323">
                  <c:v>6.1317616506849308</c:v>
                </c:pt>
                <c:pt idx="324">
                  <c:v>6.1317616506849308</c:v>
                </c:pt>
                <c:pt idx="325">
                  <c:v>6.5551642469911338</c:v>
                </c:pt>
                <c:pt idx="326">
                  <c:v>8.6903860102739721</c:v>
                </c:pt>
                <c:pt idx="327">
                  <c:v>8.6903860102739721</c:v>
                </c:pt>
                <c:pt idx="328">
                  <c:v>9.3411220102739723</c:v>
                </c:pt>
                <c:pt idx="329">
                  <c:v>8.6903860102739721</c:v>
                </c:pt>
                <c:pt idx="330">
                  <c:v>8.6903860102739721</c:v>
                </c:pt>
                <c:pt idx="331">
                  <c:v>9.3411220102739723</c:v>
                </c:pt>
                <c:pt idx="332">
                  <c:v>8.6903860102739721</c:v>
                </c:pt>
                <c:pt idx="333">
                  <c:v>8.0922856722919025</c:v>
                </c:pt>
                <c:pt idx="334">
                  <c:v>7.5874705687534236</c:v>
                </c:pt>
                <c:pt idx="335">
                  <c:v>6.9367345687534243</c:v>
                </c:pt>
              </c:numCache>
            </c:numRef>
          </c:val>
          <c:extLst>
            <c:ext xmlns:c16="http://schemas.microsoft.com/office/drawing/2014/chart" uri="{C3380CC4-5D6E-409C-BE32-E72D297353CC}">
              <c16:uniqueId val="{0000000A-99F6-4A4D-83D8-B9D98B2A07F7}"/>
            </c:ext>
          </c:extLst>
        </c:ser>
        <c:ser>
          <c:idx val="11"/>
          <c:order val="11"/>
          <c:tx>
            <c:strRef>
              <c:f>'62'!$N$2</c:f>
              <c:strCache>
                <c:ptCount val="1"/>
                <c:pt idx="0">
                  <c:v>Adequacy</c:v>
                </c:pt>
              </c:strCache>
            </c:strRef>
          </c:tx>
          <c:spPr>
            <a:solidFill>
              <a:schemeClr val="accent6">
                <a:lumMod val="60000"/>
              </a:schemeClr>
            </a:solidFill>
            <a:ln>
              <a:noFill/>
            </a:ln>
            <a:effectLst/>
          </c:spPr>
          <c:val>
            <c:numRef>
              <c:f>'62'!$N$3:$N$338</c:f>
              <c:numCache>
                <c:formatCode>General</c:formatCode>
                <c:ptCount val="336"/>
                <c:pt idx="0">
                  <c:v>0</c:v>
                </c:pt>
                <c:pt idx="1">
                  <c:v>0</c:v>
                </c:pt>
                <c:pt idx="2">
                  <c:v>0</c:v>
                </c:pt>
                <c:pt idx="3">
                  <c:v>0</c:v>
                </c:pt>
                <c:pt idx="4">
                  <c:v>0</c:v>
                </c:pt>
                <c:pt idx="5">
                  <c:v>0</c:v>
                </c:pt>
                <c:pt idx="6">
                  <c:v>3.8217540266111056</c:v>
                </c:pt>
                <c:pt idx="7">
                  <c:v>4.5</c:v>
                </c:pt>
                <c:pt idx="8">
                  <c:v>4.5</c:v>
                </c:pt>
                <c:pt idx="9">
                  <c:v>3.3437331354586042</c:v>
                </c:pt>
                <c:pt idx="10">
                  <c:v>4.1451047880849341</c:v>
                </c:pt>
                <c:pt idx="11">
                  <c:v>3.9746001944590001</c:v>
                </c:pt>
                <c:pt idx="12">
                  <c:v>4.1236374906165372</c:v>
                </c:pt>
                <c:pt idx="13">
                  <c:v>4.5</c:v>
                </c:pt>
                <c:pt idx="14">
                  <c:v>0</c:v>
                </c:pt>
                <c:pt idx="15">
                  <c:v>3.4220813446751288</c:v>
                </c:pt>
                <c:pt idx="16">
                  <c:v>0.66053309087752043</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22.68573492911678</c:v>
                </c:pt>
                <c:pt idx="185">
                  <c:v>22.775166370887749</c:v>
                </c:pt>
                <c:pt idx="186">
                  <c:v>14.259063434469445</c:v>
                </c:pt>
                <c:pt idx="187">
                  <c:v>4.4941668311716132</c:v>
                </c:pt>
                <c:pt idx="188">
                  <c:v>21.090507463663943</c:v>
                </c:pt>
                <c:pt idx="189">
                  <c:v>5.9703532675218902</c:v>
                </c:pt>
                <c:pt idx="190">
                  <c:v>0.25040214615297446</c:v>
                </c:pt>
                <c:pt idx="191">
                  <c:v>0</c:v>
                </c:pt>
                <c:pt idx="192">
                  <c:v>0.2148062421401</c:v>
                </c:pt>
                <c:pt idx="193">
                  <c:v>0</c:v>
                </c:pt>
                <c:pt idx="194">
                  <c:v>0</c:v>
                </c:pt>
                <c:pt idx="195">
                  <c:v>9.5571154321484844E-2</c:v>
                </c:pt>
                <c:pt idx="196">
                  <c:v>2.3346131192254047</c:v>
                </c:pt>
                <c:pt idx="197">
                  <c:v>14.347855605835312</c:v>
                </c:pt>
                <c:pt idx="198">
                  <c:v>27.396719165433442</c:v>
                </c:pt>
                <c:pt idx="199">
                  <c:v>29.962718287028004</c:v>
                </c:pt>
                <c:pt idx="200">
                  <c:v>33.748012225531916</c:v>
                </c:pt>
                <c:pt idx="201">
                  <c:v>20.468605171110255</c:v>
                </c:pt>
                <c:pt idx="202">
                  <c:v>3.5013637632525407</c:v>
                </c:pt>
                <c:pt idx="203">
                  <c:v>0</c:v>
                </c:pt>
                <c:pt idx="204">
                  <c:v>0</c:v>
                </c:pt>
                <c:pt idx="205">
                  <c:v>0</c:v>
                </c:pt>
                <c:pt idx="206">
                  <c:v>5.5605854793636104E-2</c:v>
                </c:pt>
                <c:pt idx="207">
                  <c:v>17.791755943195859</c:v>
                </c:pt>
                <c:pt idx="208">
                  <c:v>31.082417550707383</c:v>
                </c:pt>
                <c:pt idx="209">
                  <c:v>25.089380866810366</c:v>
                </c:pt>
                <c:pt idx="210">
                  <c:v>6.644206362478374</c:v>
                </c:pt>
                <c:pt idx="211">
                  <c:v>31.895270831460046</c:v>
                </c:pt>
                <c:pt idx="212">
                  <c:v>18.498264154133487</c:v>
                </c:pt>
                <c:pt idx="213">
                  <c:v>10.029150180664177</c:v>
                </c:pt>
                <c:pt idx="214">
                  <c:v>11.521062529621091</c:v>
                </c:pt>
                <c:pt idx="215">
                  <c:v>0.23998803869158297</c:v>
                </c:pt>
                <c:pt idx="216">
                  <c:v>0.2136433419439</c:v>
                </c:pt>
                <c:pt idx="217">
                  <c:v>0</c:v>
                </c:pt>
                <c:pt idx="218">
                  <c:v>0</c:v>
                </c:pt>
                <c:pt idx="219">
                  <c:v>0</c:v>
                </c:pt>
                <c:pt idx="220">
                  <c:v>0.38530607975157877</c:v>
                </c:pt>
                <c:pt idx="221">
                  <c:v>16.270935444406764</c:v>
                </c:pt>
                <c:pt idx="222">
                  <c:v>27.350650504752341</c:v>
                </c:pt>
                <c:pt idx="223">
                  <c:v>18.949968314554617</c:v>
                </c:pt>
                <c:pt idx="224">
                  <c:v>33.152280011467809</c:v>
                </c:pt>
                <c:pt idx="225">
                  <c:v>20.928265225409422</c:v>
                </c:pt>
                <c:pt idx="226">
                  <c:v>11.567108235008492</c:v>
                </c:pt>
                <c:pt idx="227">
                  <c:v>0.45298631137208928</c:v>
                </c:pt>
                <c:pt idx="228">
                  <c:v>0</c:v>
                </c:pt>
                <c:pt idx="229">
                  <c:v>0</c:v>
                </c:pt>
                <c:pt idx="230">
                  <c:v>0</c:v>
                </c:pt>
                <c:pt idx="231">
                  <c:v>6.9307661926052182</c:v>
                </c:pt>
                <c:pt idx="232">
                  <c:v>25.107468594128626</c:v>
                </c:pt>
                <c:pt idx="233">
                  <c:v>17.682696932674517</c:v>
                </c:pt>
                <c:pt idx="234">
                  <c:v>4.2809589461001201</c:v>
                </c:pt>
                <c:pt idx="235">
                  <c:v>0.47358818265587344</c:v>
                </c:pt>
                <c:pt idx="236">
                  <c:v>0.35674594685146804</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1.4887991311295196E-2</c:v>
                </c:pt>
                <c:pt idx="257">
                  <c:v>0</c:v>
                </c:pt>
                <c:pt idx="258">
                  <c:v>0</c:v>
                </c:pt>
                <c:pt idx="259">
                  <c:v>0</c:v>
                </c:pt>
                <c:pt idx="260">
                  <c:v>0</c:v>
                </c:pt>
                <c:pt idx="261">
                  <c:v>9.8723386517764883E-3</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numCache>
            </c:numRef>
          </c:val>
          <c:extLst>
            <c:ext xmlns:c16="http://schemas.microsoft.com/office/drawing/2014/chart" uri="{C3380CC4-5D6E-409C-BE32-E72D297353CC}">
              <c16:uniqueId val="{0000000B-99F6-4A4D-83D8-B9D98B2A07F7}"/>
            </c:ext>
          </c:extLst>
        </c:ser>
        <c:dLbls>
          <c:showLegendKey val="0"/>
          <c:showVal val="0"/>
          <c:showCatName val="0"/>
          <c:showSerName val="0"/>
          <c:showPercent val="0"/>
          <c:showBubbleSize val="0"/>
        </c:dLbls>
        <c:axId val="366601136"/>
        <c:axId val="366601616"/>
      </c:areaChart>
      <c:catAx>
        <c:axId val="366601136"/>
        <c:scaling>
          <c:orientation val="minMax"/>
        </c:scaling>
        <c:delete val="1"/>
        <c:axPos val="b"/>
        <c:numFmt formatCode="m/d/yy\ h:mm;@" sourceLinked="1"/>
        <c:majorTickMark val="out"/>
        <c:minorTickMark val="none"/>
        <c:tickLblPos val="nextTo"/>
        <c:crossAx val="366601616"/>
        <c:crosses val="autoZero"/>
        <c:auto val="1"/>
        <c:lblAlgn val="ctr"/>
        <c:lblOffset val="100"/>
        <c:noMultiLvlLbl val="0"/>
      </c:catAx>
      <c:valAx>
        <c:axId val="36660161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GW</a:t>
                </a:r>
              </a:p>
            </c:rich>
          </c:tx>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66601136"/>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Period of low wind and solar genaration: 18-31 January</a:t>
            </a:r>
          </a:p>
        </c:rich>
      </c:tx>
      <c:layout>
        <c:manualLayout>
          <c:xMode val="edge"/>
          <c:yMode val="edge"/>
          <c:x val="0.260639667604952"/>
          <c:y val="1.620370764161262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stacked"/>
        <c:varyColors val="0"/>
        <c:ser>
          <c:idx val="0"/>
          <c:order val="0"/>
          <c:tx>
            <c:strRef>
              <c:f>'63'!$C$2</c:f>
              <c:strCache>
                <c:ptCount val="1"/>
                <c:pt idx="0">
                  <c:v>Coal &amp; Lignite &amp; Oil</c:v>
                </c:pt>
              </c:strCache>
            </c:strRef>
          </c:tx>
          <c:spPr>
            <a:solidFill>
              <a:schemeClr val="accent1"/>
            </a:solidFill>
            <a:ln>
              <a:noFill/>
            </a:ln>
            <a:effectLst/>
          </c:spPr>
          <c:val>
            <c:numRef>
              <c:f>'63'!$C$3:$C$338</c:f>
              <c:numCache>
                <c:formatCode>General</c:formatCode>
                <c:ptCount val="336"/>
                <c:pt idx="0">
                  <c:v>0.25069999999999998</c:v>
                </c:pt>
                <c:pt idx="1">
                  <c:v>0.25069999999999998</c:v>
                </c:pt>
                <c:pt idx="2">
                  <c:v>0.25069999999999998</c:v>
                </c:pt>
                <c:pt idx="3">
                  <c:v>0.25069999999999998</c:v>
                </c:pt>
                <c:pt idx="4">
                  <c:v>0.25069999999999998</c:v>
                </c:pt>
                <c:pt idx="5">
                  <c:v>0.25069999999999998</c:v>
                </c:pt>
                <c:pt idx="6">
                  <c:v>0.25819999999999999</c:v>
                </c:pt>
                <c:pt idx="7">
                  <c:v>0.25819999999999999</c:v>
                </c:pt>
                <c:pt idx="8">
                  <c:v>0.25819999999999999</c:v>
                </c:pt>
                <c:pt idx="9">
                  <c:v>0.23069999999999999</c:v>
                </c:pt>
                <c:pt idx="10">
                  <c:v>0.23069999999999999</c:v>
                </c:pt>
                <c:pt idx="11">
                  <c:v>0.23069999999999999</c:v>
                </c:pt>
                <c:pt idx="12">
                  <c:v>0.23069999999999999</c:v>
                </c:pt>
                <c:pt idx="13">
                  <c:v>0.23069999999999999</c:v>
                </c:pt>
                <c:pt idx="14">
                  <c:v>0.23069999999999999</c:v>
                </c:pt>
                <c:pt idx="15">
                  <c:v>0.23069999999999999</c:v>
                </c:pt>
                <c:pt idx="16">
                  <c:v>0.74584799999999996</c:v>
                </c:pt>
                <c:pt idx="17">
                  <c:v>0.74584799999999996</c:v>
                </c:pt>
                <c:pt idx="18">
                  <c:v>0.74584799999999996</c:v>
                </c:pt>
                <c:pt idx="19">
                  <c:v>0.74584799999999996</c:v>
                </c:pt>
                <c:pt idx="20">
                  <c:v>0.74584799999999996</c:v>
                </c:pt>
                <c:pt idx="21">
                  <c:v>0.74584799999999996</c:v>
                </c:pt>
                <c:pt idx="22">
                  <c:v>0.25819999999999999</c:v>
                </c:pt>
                <c:pt idx="23">
                  <c:v>0.23069999999999999</c:v>
                </c:pt>
                <c:pt idx="24">
                  <c:v>0.23069999999999999</c:v>
                </c:pt>
                <c:pt idx="25">
                  <c:v>0.23069999999999999</c:v>
                </c:pt>
                <c:pt idx="26">
                  <c:v>0.23069999999999999</c:v>
                </c:pt>
                <c:pt idx="27">
                  <c:v>0.23069999999999999</c:v>
                </c:pt>
                <c:pt idx="28">
                  <c:v>0.23069999999999999</c:v>
                </c:pt>
                <c:pt idx="29">
                  <c:v>0.23069999999999999</c:v>
                </c:pt>
                <c:pt idx="30">
                  <c:v>0.76584799999999997</c:v>
                </c:pt>
                <c:pt idx="31">
                  <c:v>0.76584799999999997</c:v>
                </c:pt>
                <c:pt idx="32">
                  <c:v>0.76584799999999997</c:v>
                </c:pt>
                <c:pt idx="33">
                  <c:v>0.76584799999999997</c:v>
                </c:pt>
                <c:pt idx="34">
                  <c:v>0.14000000000000001</c:v>
                </c:pt>
                <c:pt idx="35">
                  <c:v>0.14000000000000001</c:v>
                </c:pt>
                <c:pt idx="36">
                  <c:v>0.14000000000000001</c:v>
                </c:pt>
                <c:pt idx="37">
                  <c:v>0.14000000000000001</c:v>
                </c:pt>
                <c:pt idx="38">
                  <c:v>0.14000000000000001</c:v>
                </c:pt>
                <c:pt idx="39">
                  <c:v>0.76584799999999997</c:v>
                </c:pt>
                <c:pt idx="40">
                  <c:v>0.76584799999999997</c:v>
                </c:pt>
                <c:pt idx="41">
                  <c:v>0.76584799999999997</c:v>
                </c:pt>
                <c:pt idx="42">
                  <c:v>0.76584799999999997</c:v>
                </c:pt>
                <c:pt idx="43">
                  <c:v>0.76584799999999997</c:v>
                </c:pt>
                <c:pt idx="44">
                  <c:v>0.76584799999999997</c:v>
                </c:pt>
                <c:pt idx="45">
                  <c:v>0.65514800000000006</c:v>
                </c:pt>
                <c:pt idx="46">
                  <c:v>0.71610400000000007</c:v>
                </c:pt>
                <c:pt idx="47">
                  <c:v>0.71610400000000007</c:v>
                </c:pt>
                <c:pt idx="48">
                  <c:v>0.71610400000000007</c:v>
                </c:pt>
                <c:pt idx="49">
                  <c:v>0.71610400000000007</c:v>
                </c:pt>
                <c:pt idx="50">
                  <c:v>0.71610400000000007</c:v>
                </c:pt>
                <c:pt idx="51">
                  <c:v>0.71610400000000007</c:v>
                </c:pt>
                <c:pt idx="52">
                  <c:v>0.71610400000000007</c:v>
                </c:pt>
                <c:pt idx="53">
                  <c:v>0.6690624905</c:v>
                </c:pt>
                <c:pt idx="54">
                  <c:v>0.65514800000000006</c:v>
                </c:pt>
                <c:pt idx="55">
                  <c:v>0.65514800000000006</c:v>
                </c:pt>
                <c:pt idx="56">
                  <c:v>0.59419200000000005</c:v>
                </c:pt>
                <c:pt idx="57">
                  <c:v>0.43380907680000003</c:v>
                </c:pt>
                <c:pt idx="58">
                  <c:v>0.1998701011</c:v>
                </c:pt>
                <c:pt idx="59">
                  <c:v>0.14000000000000001</c:v>
                </c:pt>
                <c:pt idx="60">
                  <c:v>0.14000000000000001</c:v>
                </c:pt>
                <c:pt idx="61">
                  <c:v>0.14000000000000001</c:v>
                </c:pt>
                <c:pt idx="62">
                  <c:v>0.14000000000000001</c:v>
                </c:pt>
                <c:pt idx="63">
                  <c:v>0.14000000000000001</c:v>
                </c:pt>
                <c:pt idx="64">
                  <c:v>0.1607956233</c:v>
                </c:pt>
                <c:pt idx="65">
                  <c:v>0.1607956233</c:v>
                </c:pt>
                <c:pt idx="66">
                  <c:v>0.1607956233</c:v>
                </c:pt>
                <c:pt idx="67">
                  <c:v>0.14756128860000001</c:v>
                </c:pt>
                <c:pt idx="68">
                  <c:v>0.14756128860000001</c:v>
                </c:pt>
                <c:pt idx="69">
                  <c:v>0.68275199999999991</c:v>
                </c:pt>
                <c:pt idx="70">
                  <c:v>0.68275199999999991</c:v>
                </c:pt>
                <c:pt idx="71">
                  <c:v>0.68275199999999991</c:v>
                </c:pt>
                <c:pt idx="72">
                  <c:v>0.68275199999999991</c:v>
                </c:pt>
                <c:pt idx="73">
                  <c:v>0.68275199999999991</c:v>
                </c:pt>
                <c:pt idx="74">
                  <c:v>0.68275199999999991</c:v>
                </c:pt>
                <c:pt idx="75">
                  <c:v>0.68275199999999991</c:v>
                </c:pt>
                <c:pt idx="76">
                  <c:v>0.68275199999999991</c:v>
                </c:pt>
                <c:pt idx="77">
                  <c:v>0.68275199999999991</c:v>
                </c:pt>
                <c:pt idx="78">
                  <c:v>0.72156799999999999</c:v>
                </c:pt>
                <c:pt idx="79">
                  <c:v>0.69942800000000005</c:v>
                </c:pt>
                <c:pt idx="80">
                  <c:v>0.76038400000000006</c:v>
                </c:pt>
                <c:pt idx="81">
                  <c:v>0.74038400000000004</c:v>
                </c:pt>
                <c:pt idx="82">
                  <c:v>0.74038400000000004</c:v>
                </c:pt>
                <c:pt idx="83">
                  <c:v>0.74038400000000004</c:v>
                </c:pt>
                <c:pt idx="84">
                  <c:v>0.74038400000000004</c:v>
                </c:pt>
                <c:pt idx="85">
                  <c:v>0.74038400000000004</c:v>
                </c:pt>
                <c:pt idx="86">
                  <c:v>0.71824399999999999</c:v>
                </c:pt>
                <c:pt idx="87">
                  <c:v>0.71824399999999999</c:v>
                </c:pt>
                <c:pt idx="88">
                  <c:v>0.74038400000000004</c:v>
                </c:pt>
                <c:pt idx="89">
                  <c:v>0.74038400000000004</c:v>
                </c:pt>
                <c:pt idx="90">
                  <c:v>0.74038400000000004</c:v>
                </c:pt>
                <c:pt idx="91">
                  <c:v>0.74038400000000004</c:v>
                </c:pt>
                <c:pt idx="92">
                  <c:v>0.74038400000000004</c:v>
                </c:pt>
                <c:pt idx="93">
                  <c:v>0.72038400000000002</c:v>
                </c:pt>
                <c:pt idx="94">
                  <c:v>0.72038400000000002</c:v>
                </c:pt>
                <c:pt idx="95">
                  <c:v>0.72038400000000002</c:v>
                </c:pt>
                <c:pt idx="96">
                  <c:v>0.72038400000000002</c:v>
                </c:pt>
                <c:pt idx="97">
                  <c:v>0.32156298639999997</c:v>
                </c:pt>
                <c:pt idx="98">
                  <c:v>0.14427999999999999</c:v>
                </c:pt>
                <c:pt idx="99">
                  <c:v>0.14427999999999999</c:v>
                </c:pt>
                <c:pt idx="100">
                  <c:v>0.14427999999999999</c:v>
                </c:pt>
                <c:pt idx="101">
                  <c:v>0.1</c:v>
                </c:pt>
                <c:pt idx="102">
                  <c:v>0.1</c:v>
                </c:pt>
                <c:pt idx="103">
                  <c:v>0.1</c:v>
                </c:pt>
                <c:pt idx="104">
                  <c:v>0.1</c:v>
                </c:pt>
                <c:pt idx="105">
                  <c:v>0.12</c:v>
                </c:pt>
                <c:pt idx="106">
                  <c:v>0.12</c:v>
                </c:pt>
                <c:pt idx="107">
                  <c:v>0.12</c:v>
                </c:pt>
                <c:pt idx="108">
                  <c:v>0.12</c:v>
                </c:pt>
                <c:pt idx="109">
                  <c:v>0.12</c:v>
                </c:pt>
                <c:pt idx="110">
                  <c:v>0.12</c:v>
                </c:pt>
                <c:pt idx="111">
                  <c:v>0.71834799999999999</c:v>
                </c:pt>
                <c:pt idx="112">
                  <c:v>0.71834799999999999</c:v>
                </c:pt>
                <c:pt idx="113">
                  <c:v>0.71834799999999999</c:v>
                </c:pt>
                <c:pt idx="114">
                  <c:v>0.71834799999999999</c:v>
                </c:pt>
                <c:pt idx="115">
                  <c:v>0.71834799999999999</c:v>
                </c:pt>
                <c:pt idx="116">
                  <c:v>0.71834799999999999</c:v>
                </c:pt>
                <c:pt idx="117">
                  <c:v>0.738348</c:v>
                </c:pt>
                <c:pt idx="118">
                  <c:v>0.738348</c:v>
                </c:pt>
                <c:pt idx="119">
                  <c:v>0.738348</c:v>
                </c:pt>
                <c:pt idx="120">
                  <c:v>0.738348</c:v>
                </c:pt>
                <c:pt idx="121">
                  <c:v>0.738348</c:v>
                </c:pt>
                <c:pt idx="122">
                  <c:v>0.71834799999999999</c:v>
                </c:pt>
                <c:pt idx="123">
                  <c:v>0.71834799999999999</c:v>
                </c:pt>
                <c:pt idx="124">
                  <c:v>0.71834799999999999</c:v>
                </c:pt>
                <c:pt idx="125">
                  <c:v>0.71834799999999999</c:v>
                </c:pt>
                <c:pt idx="126">
                  <c:v>0.71834799999999999</c:v>
                </c:pt>
                <c:pt idx="127">
                  <c:v>0.71834799999999999</c:v>
                </c:pt>
                <c:pt idx="128">
                  <c:v>0.71834799999999999</c:v>
                </c:pt>
                <c:pt idx="129">
                  <c:v>0.779304</c:v>
                </c:pt>
                <c:pt idx="130">
                  <c:v>0.779304</c:v>
                </c:pt>
                <c:pt idx="131">
                  <c:v>0.80680399999999997</c:v>
                </c:pt>
                <c:pt idx="132">
                  <c:v>0.80680399999999997</c:v>
                </c:pt>
                <c:pt idx="133">
                  <c:v>0.80680399999999997</c:v>
                </c:pt>
                <c:pt idx="134">
                  <c:v>1.8490589869999998</c:v>
                </c:pt>
                <c:pt idx="135">
                  <c:v>4.0044850360000002</c:v>
                </c:pt>
                <c:pt idx="136">
                  <c:v>4.8954072919999998</c:v>
                </c:pt>
                <c:pt idx="137">
                  <c:v>4.8954072919999998</c:v>
                </c:pt>
                <c:pt idx="138">
                  <c:v>4.8954072919999998</c:v>
                </c:pt>
                <c:pt idx="139">
                  <c:v>4.8353039999999998</c:v>
                </c:pt>
                <c:pt idx="140">
                  <c:v>4.8353039999999998</c:v>
                </c:pt>
                <c:pt idx="141">
                  <c:v>4.8353039999999998</c:v>
                </c:pt>
                <c:pt idx="142">
                  <c:v>4.8353039999999998</c:v>
                </c:pt>
                <c:pt idx="143">
                  <c:v>4.8353039999999998</c:v>
                </c:pt>
                <c:pt idx="144">
                  <c:v>4.8353039999999998</c:v>
                </c:pt>
                <c:pt idx="145">
                  <c:v>4.8353039999999998</c:v>
                </c:pt>
                <c:pt idx="146">
                  <c:v>4.8553040000000003</c:v>
                </c:pt>
                <c:pt idx="147">
                  <c:v>4.8553040000000003</c:v>
                </c:pt>
                <c:pt idx="148">
                  <c:v>4.833164</c:v>
                </c:pt>
                <c:pt idx="149">
                  <c:v>4.833164</c:v>
                </c:pt>
                <c:pt idx="150">
                  <c:v>4.833164</c:v>
                </c:pt>
                <c:pt idx="151">
                  <c:v>4.833164</c:v>
                </c:pt>
                <c:pt idx="152">
                  <c:v>4.833164</c:v>
                </c:pt>
                <c:pt idx="153">
                  <c:v>5.5536639999999995</c:v>
                </c:pt>
                <c:pt idx="154">
                  <c:v>5.5536639999999995</c:v>
                </c:pt>
                <c:pt idx="155">
                  <c:v>5.5536639999999995</c:v>
                </c:pt>
                <c:pt idx="156">
                  <c:v>5.5536639999999995</c:v>
                </c:pt>
                <c:pt idx="157">
                  <c:v>5.5536639999999995</c:v>
                </c:pt>
                <c:pt idx="158">
                  <c:v>5.8502939999999999</c:v>
                </c:pt>
                <c:pt idx="159">
                  <c:v>5.8502939999999999</c:v>
                </c:pt>
                <c:pt idx="160">
                  <c:v>5.8502939999999999</c:v>
                </c:pt>
                <c:pt idx="161">
                  <c:v>5.8502939999999999</c:v>
                </c:pt>
                <c:pt idx="162">
                  <c:v>5.8502939999999999</c:v>
                </c:pt>
                <c:pt idx="163">
                  <c:v>5.8502939999999999</c:v>
                </c:pt>
                <c:pt idx="164">
                  <c:v>5.8502939999999999</c:v>
                </c:pt>
                <c:pt idx="165">
                  <c:v>5.8502939999999999</c:v>
                </c:pt>
                <c:pt idx="166">
                  <c:v>5.8502939999999999</c:v>
                </c:pt>
                <c:pt idx="167">
                  <c:v>5.8502939999999999</c:v>
                </c:pt>
                <c:pt idx="168">
                  <c:v>5.8302940000000003</c:v>
                </c:pt>
                <c:pt idx="169">
                  <c:v>5.8302940000000003</c:v>
                </c:pt>
                <c:pt idx="170">
                  <c:v>5.9635720000000001</c:v>
                </c:pt>
                <c:pt idx="171">
                  <c:v>5.9635720000000001</c:v>
                </c:pt>
                <c:pt idx="172">
                  <c:v>5.6307120000000008</c:v>
                </c:pt>
                <c:pt idx="173">
                  <c:v>5.6307120000000008</c:v>
                </c:pt>
                <c:pt idx="174">
                  <c:v>5.6307120000000008</c:v>
                </c:pt>
                <c:pt idx="175">
                  <c:v>5.6107120000000004</c:v>
                </c:pt>
                <c:pt idx="176">
                  <c:v>5.6107120000000004</c:v>
                </c:pt>
                <c:pt idx="177">
                  <c:v>5.6107120000000004</c:v>
                </c:pt>
                <c:pt idx="178">
                  <c:v>5.6107120000000004</c:v>
                </c:pt>
                <c:pt idx="179">
                  <c:v>5.6107120000000004</c:v>
                </c:pt>
                <c:pt idx="180">
                  <c:v>5.6107120000000004</c:v>
                </c:pt>
                <c:pt idx="181">
                  <c:v>5.6107120000000004</c:v>
                </c:pt>
                <c:pt idx="182">
                  <c:v>5.6107120000000004</c:v>
                </c:pt>
                <c:pt idx="183">
                  <c:v>5.6107120000000004</c:v>
                </c:pt>
                <c:pt idx="184">
                  <c:v>5.6107120000000004</c:v>
                </c:pt>
                <c:pt idx="185">
                  <c:v>5.6107120000000004</c:v>
                </c:pt>
                <c:pt idx="186">
                  <c:v>5.6107120000000004</c:v>
                </c:pt>
                <c:pt idx="187">
                  <c:v>5.6107120000000004</c:v>
                </c:pt>
                <c:pt idx="188">
                  <c:v>5.5937367910000004</c:v>
                </c:pt>
                <c:pt idx="189">
                  <c:v>5.6107120000000004</c:v>
                </c:pt>
                <c:pt idx="190">
                  <c:v>5.6107120000000004</c:v>
                </c:pt>
                <c:pt idx="191">
                  <c:v>5.584370861</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3.3279999999999998</c:v>
                </c:pt>
                <c:pt idx="272">
                  <c:v>3.3279999999999998</c:v>
                </c:pt>
                <c:pt idx="273">
                  <c:v>3.3279999999999998</c:v>
                </c:pt>
                <c:pt idx="274">
                  <c:v>1.3683753360000002</c:v>
                </c:pt>
                <c:pt idx="275">
                  <c:v>1.3683753360000002</c:v>
                </c:pt>
                <c:pt idx="276">
                  <c:v>1.3683753360000002</c:v>
                </c:pt>
                <c:pt idx="277">
                  <c:v>2.925561316</c:v>
                </c:pt>
                <c:pt idx="278">
                  <c:v>2.6074999999999999</c:v>
                </c:pt>
                <c:pt idx="279">
                  <c:v>2.6074999999999999</c:v>
                </c:pt>
                <c:pt idx="280">
                  <c:v>2.6074999999999999</c:v>
                </c:pt>
                <c:pt idx="281">
                  <c:v>2.6074999999999999</c:v>
                </c:pt>
                <c:pt idx="282">
                  <c:v>2.6074999999999999</c:v>
                </c:pt>
                <c:pt idx="283">
                  <c:v>2.6074999999999999</c:v>
                </c:pt>
                <c:pt idx="284">
                  <c:v>2.6074999999999999</c:v>
                </c:pt>
                <c:pt idx="285">
                  <c:v>3.2112292069999997</c:v>
                </c:pt>
                <c:pt idx="286">
                  <c:v>0.82899999999999996</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numCache>
            </c:numRef>
          </c:val>
          <c:extLst>
            <c:ext xmlns:c16="http://schemas.microsoft.com/office/drawing/2014/chart" uri="{C3380CC4-5D6E-409C-BE32-E72D297353CC}">
              <c16:uniqueId val="{00000000-2343-4632-9DF8-FA6A1C770FA8}"/>
            </c:ext>
          </c:extLst>
        </c:ser>
        <c:ser>
          <c:idx val="1"/>
          <c:order val="1"/>
          <c:tx>
            <c:strRef>
              <c:f>'63'!$D$2</c:f>
              <c:strCache>
                <c:ptCount val="1"/>
                <c:pt idx="0">
                  <c:v>Nuclear</c:v>
                </c:pt>
              </c:strCache>
            </c:strRef>
          </c:tx>
          <c:spPr>
            <a:solidFill>
              <a:schemeClr val="accent2"/>
            </a:solidFill>
            <a:ln>
              <a:noFill/>
            </a:ln>
            <a:effectLst/>
          </c:spPr>
          <c:val>
            <c:numRef>
              <c:f>'63'!$D$3:$D$338</c:f>
              <c:numCache>
                <c:formatCode>General</c:formatCode>
                <c:ptCount val="336"/>
                <c:pt idx="0">
                  <c:v>99.200396680000011</c:v>
                </c:pt>
                <c:pt idx="1">
                  <c:v>99.200396680000011</c:v>
                </c:pt>
                <c:pt idx="2">
                  <c:v>99.200396680000011</c:v>
                </c:pt>
                <c:pt idx="3">
                  <c:v>99.200396680000011</c:v>
                </c:pt>
                <c:pt idx="4">
                  <c:v>99.200396680000011</c:v>
                </c:pt>
                <c:pt idx="5">
                  <c:v>99.200396680000011</c:v>
                </c:pt>
                <c:pt idx="6">
                  <c:v>99.200396680000011</c:v>
                </c:pt>
                <c:pt idx="7">
                  <c:v>99.200396680000011</c:v>
                </c:pt>
                <c:pt idx="8">
                  <c:v>99.200396680000011</c:v>
                </c:pt>
                <c:pt idx="9">
                  <c:v>99.200396680000011</c:v>
                </c:pt>
                <c:pt idx="10">
                  <c:v>99.200396680000011</c:v>
                </c:pt>
                <c:pt idx="11">
                  <c:v>99.200396680000011</c:v>
                </c:pt>
                <c:pt idx="12">
                  <c:v>99.200396680000011</c:v>
                </c:pt>
                <c:pt idx="13">
                  <c:v>99.200396680000011</c:v>
                </c:pt>
                <c:pt idx="14">
                  <c:v>99.200396680000011</c:v>
                </c:pt>
                <c:pt idx="15">
                  <c:v>99.200396680000011</c:v>
                </c:pt>
                <c:pt idx="16">
                  <c:v>99.200396680000011</c:v>
                </c:pt>
                <c:pt idx="17">
                  <c:v>99.200396680000011</c:v>
                </c:pt>
                <c:pt idx="18">
                  <c:v>99.200396680000011</c:v>
                </c:pt>
                <c:pt idx="19">
                  <c:v>99.200396680000011</c:v>
                </c:pt>
                <c:pt idx="20">
                  <c:v>99.200396680000011</c:v>
                </c:pt>
                <c:pt idx="21">
                  <c:v>99.200396680000011</c:v>
                </c:pt>
                <c:pt idx="22">
                  <c:v>98.52539668</c:v>
                </c:pt>
                <c:pt idx="23">
                  <c:v>98.52539668</c:v>
                </c:pt>
                <c:pt idx="24">
                  <c:v>98.52539668</c:v>
                </c:pt>
                <c:pt idx="25">
                  <c:v>98.52539668</c:v>
                </c:pt>
                <c:pt idx="26">
                  <c:v>98.52539668</c:v>
                </c:pt>
                <c:pt idx="27">
                  <c:v>98.52539668</c:v>
                </c:pt>
                <c:pt idx="28">
                  <c:v>98.52539668</c:v>
                </c:pt>
                <c:pt idx="29">
                  <c:v>98.52539668</c:v>
                </c:pt>
                <c:pt idx="30">
                  <c:v>98.52539668</c:v>
                </c:pt>
                <c:pt idx="31">
                  <c:v>98.52539668</c:v>
                </c:pt>
                <c:pt idx="32">
                  <c:v>98.52539668</c:v>
                </c:pt>
                <c:pt idx="33">
                  <c:v>98.951941890000001</c:v>
                </c:pt>
                <c:pt idx="34">
                  <c:v>98.951941890000001</c:v>
                </c:pt>
                <c:pt idx="35">
                  <c:v>97.851941890000006</c:v>
                </c:pt>
                <c:pt idx="36">
                  <c:v>97.851941890000006</c:v>
                </c:pt>
                <c:pt idx="37">
                  <c:v>97.851941890000006</c:v>
                </c:pt>
                <c:pt idx="38">
                  <c:v>97.851941890000006</c:v>
                </c:pt>
                <c:pt idx="39">
                  <c:v>97.851941890000006</c:v>
                </c:pt>
                <c:pt idx="40">
                  <c:v>97.851941890000006</c:v>
                </c:pt>
                <c:pt idx="41">
                  <c:v>99.907652889999994</c:v>
                </c:pt>
                <c:pt idx="42">
                  <c:v>99.907652889999994</c:v>
                </c:pt>
                <c:pt idx="43">
                  <c:v>99.907652889999994</c:v>
                </c:pt>
                <c:pt idx="44">
                  <c:v>99.907652889999994</c:v>
                </c:pt>
                <c:pt idx="45">
                  <c:v>99.907652889999994</c:v>
                </c:pt>
                <c:pt idx="46">
                  <c:v>99.587612890000003</c:v>
                </c:pt>
                <c:pt idx="47">
                  <c:v>99.587612890000003</c:v>
                </c:pt>
                <c:pt idx="48">
                  <c:v>99.587612890000003</c:v>
                </c:pt>
                <c:pt idx="49">
                  <c:v>99.587612890000003</c:v>
                </c:pt>
                <c:pt idx="50">
                  <c:v>99.587612890000003</c:v>
                </c:pt>
                <c:pt idx="51">
                  <c:v>99.587612890000003</c:v>
                </c:pt>
                <c:pt idx="52">
                  <c:v>99.587612890000003</c:v>
                </c:pt>
                <c:pt idx="53">
                  <c:v>99.587612890000003</c:v>
                </c:pt>
                <c:pt idx="54">
                  <c:v>99.587612890000003</c:v>
                </c:pt>
                <c:pt idx="55">
                  <c:v>98.993252890000008</c:v>
                </c:pt>
                <c:pt idx="56">
                  <c:v>98.993252890000008</c:v>
                </c:pt>
                <c:pt idx="57">
                  <c:v>98.993252890000008</c:v>
                </c:pt>
                <c:pt idx="58">
                  <c:v>98.993252890000008</c:v>
                </c:pt>
                <c:pt idx="59">
                  <c:v>98.993252890000008</c:v>
                </c:pt>
                <c:pt idx="60">
                  <c:v>98.993252890000008</c:v>
                </c:pt>
                <c:pt idx="61">
                  <c:v>98.993252890000008</c:v>
                </c:pt>
                <c:pt idx="62">
                  <c:v>98.993252890000008</c:v>
                </c:pt>
                <c:pt idx="63">
                  <c:v>98.993252890000008</c:v>
                </c:pt>
                <c:pt idx="64">
                  <c:v>98.993252890000008</c:v>
                </c:pt>
                <c:pt idx="65">
                  <c:v>98.993252890000008</c:v>
                </c:pt>
                <c:pt idx="66">
                  <c:v>98.993252890000008</c:v>
                </c:pt>
                <c:pt idx="67">
                  <c:v>98.993252890000008</c:v>
                </c:pt>
                <c:pt idx="68">
                  <c:v>100.13456389999999</c:v>
                </c:pt>
                <c:pt idx="69">
                  <c:v>99.993252890000008</c:v>
                </c:pt>
                <c:pt idx="70">
                  <c:v>99.993252890000008</c:v>
                </c:pt>
                <c:pt idx="71">
                  <c:v>99.993252890000008</c:v>
                </c:pt>
                <c:pt idx="72">
                  <c:v>99.993252890000008</c:v>
                </c:pt>
                <c:pt idx="73">
                  <c:v>99.993252890000008</c:v>
                </c:pt>
                <c:pt idx="74">
                  <c:v>99.993252890000008</c:v>
                </c:pt>
                <c:pt idx="75">
                  <c:v>99.993252890000008</c:v>
                </c:pt>
                <c:pt idx="76">
                  <c:v>100.66825290000001</c:v>
                </c:pt>
                <c:pt idx="77">
                  <c:v>100.66825290000001</c:v>
                </c:pt>
                <c:pt idx="78">
                  <c:v>100.66825290000001</c:v>
                </c:pt>
                <c:pt idx="79">
                  <c:v>100.66825290000001</c:v>
                </c:pt>
                <c:pt idx="80">
                  <c:v>100.66825290000001</c:v>
                </c:pt>
                <c:pt idx="81">
                  <c:v>100.66825290000001</c:v>
                </c:pt>
                <c:pt idx="82">
                  <c:v>100.66825290000001</c:v>
                </c:pt>
                <c:pt idx="83">
                  <c:v>100.66825290000001</c:v>
                </c:pt>
                <c:pt idx="84">
                  <c:v>100.66825290000001</c:v>
                </c:pt>
                <c:pt idx="85">
                  <c:v>100.66825290000001</c:v>
                </c:pt>
                <c:pt idx="86">
                  <c:v>100.66825290000001</c:v>
                </c:pt>
                <c:pt idx="87">
                  <c:v>100.66825290000001</c:v>
                </c:pt>
                <c:pt idx="88">
                  <c:v>100.66825290000001</c:v>
                </c:pt>
                <c:pt idx="89">
                  <c:v>100.66825290000001</c:v>
                </c:pt>
                <c:pt idx="90">
                  <c:v>100.66825290000001</c:v>
                </c:pt>
                <c:pt idx="91">
                  <c:v>100.66825290000001</c:v>
                </c:pt>
                <c:pt idx="92">
                  <c:v>99.526941890000003</c:v>
                </c:pt>
                <c:pt idx="93">
                  <c:v>99.526941890000003</c:v>
                </c:pt>
                <c:pt idx="94">
                  <c:v>99.526941890000003</c:v>
                </c:pt>
                <c:pt idx="95">
                  <c:v>99.526941890000003</c:v>
                </c:pt>
                <c:pt idx="96">
                  <c:v>99.526941890000003</c:v>
                </c:pt>
                <c:pt idx="97">
                  <c:v>99.526941890000003</c:v>
                </c:pt>
                <c:pt idx="98">
                  <c:v>99.526941890000003</c:v>
                </c:pt>
                <c:pt idx="99">
                  <c:v>99.526941890000003</c:v>
                </c:pt>
                <c:pt idx="100">
                  <c:v>99.526941890000003</c:v>
                </c:pt>
                <c:pt idx="101">
                  <c:v>99.526941890000003</c:v>
                </c:pt>
                <c:pt idx="102">
                  <c:v>99.526941890000003</c:v>
                </c:pt>
                <c:pt idx="103">
                  <c:v>99.526941890000003</c:v>
                </c:pt>
                <c:pt idx="104">
                  <c:v>99.526941890000003</c:v>
                </c:pt>
                <c:pt idx="105">
                  <c:v>99.330585860000014</c:v>
                </c:pt>
                <c:pt idx="106">
                  <c:v>96.748422660000003</c:v>
                </c:pt>
                <c:pt idx="107">
                  <c:v>96.748422660000003</c:v>
                </c:pt>
                <c:pt idx="108">
                  <c:v>96.748422660000003</c:v>
                </c:pt>
                <c:pt idx="109">
                  <c:v>96.748422660000003</c:v>
                </c:pt>
                <c:pt idx="110">
                  <c:v>99.526941890000003</c:v>
                </c:pt>
                <c:pt idx="111">
                  <c:v>99.526941890000003</c:v>
                </c:pt>
                <c:pt idx="112">
                  <c:v>99.526941890000003</c:v>
                </c:pt>
                <c:pt idx="113">
                  <c:v>99.526941890000003</c:v>
                </c:pt>
                <c:pt idx="114">
                  <c:v>99.526941890000003</c:v>
                </c:pt>
                <c:pt idx="115">
                  <c:v>99.526941890000003</c:v>
                </c:pt>
                <c:pt idx="116">
                  <c:v>99.526941890000003</c:v>
                </c:pt>
                <c:pt idx="117">
                  <c:v>99.526941890000003</c:v>
                </c:pt>
                <c:pt idx="118">
                  <c:v>99.526941890000003</c:v>
                </c:pt>
                <c:pt idx="119">
                  <c:v>99.526941890000003</c:v>
                </c:pt>
                <c:pt idx="120">
                  <c:v>99.526941890000003</c:v>
                </c:pt>
                <c:pt idx="121">
                  <c:v>99.526941890000003</c:v>
                </c:pt>
                <c:pt idx="122">
                  <c:v>99.526941890000003</c:v>
                </c:pt>
                <c:pt idx="123">
                  <c:v>99.526941890000003</c:v>
                </c:pt>
                <c:pt idx="124">
                  <c:v>99.526941890000003</c:v>
                </c:pt>
                <c:pt idx="125">
                  <c:v>99.526941890000003</c:v>
                </c:pt>
                <c:pt idx="126">
                  <c:v>99.526941890000003</c:v>
                </c:pt>
                <c:pt idx="127">
                  <c:v>99.526941890000003</c:v>
                </c:pt>
                <c:pt idx="128">
                  <c:v>99.526941890000003</c:v>
                </c:pt>
                <c:pt idx="129">
                  <c:v>99.526941890000003</c:v>
                </c:pt>
                <c:pt idx="130">
                  <c:v>99.526941890000003</c:v>
                </c:pt>
                <c:pt idx="131">
                  <c:v>99.526941890000003</c:v>
                </c:pt>
                <c:pt idx="132">
                  <c:v>99.526941890000003</c:v>
                </c:pt>
                <c:pt idx="133">
                  <c:v>99.526941890000003</c:v>
                </c:pt>
                <c:pt idx="134">
                  <c:v>99.526941890000003</c:v>
                </c:pt>
                <c:pt idx="135">
                  <c:v>99.526941890000003</c:v>
                </c:pt>
                <c:pt idx="136">
                  <c:v>99.526941890000003</c:v>
                </c:pt>
                <c:pt idx="137">
                  <c:v>99.526941890000003</c:v>
                </c:pt>
                <c:pt idx="138">
                  <c:v>98.851941890000006</c:v>
                </c:pt>
                <c:pt idx="139">
                  <c:v>98.851941890000006</c:v>
                </c:pt>
                <c:pt idx="140">
                  <c:v>98.851941890000006</c:v>
                </c:pt>
                <c:pt idx="141">
                  <c:v>98.851941890000006</c:v>
                </c:pt>
                <c:pt idx="142">
                  <c:v>98.851941890000006</c:v>
                </c:pt>
                <c:pt idx="143">
                  <c:v>98.851941890000006</c:v>
                </c:pt>
                <c:pt idx="144">
                  <c:v>98.851941890000006</c:v>
                </c:pt>
                <c:pt idx="145">
                  <c:v>99.278487099999992</c:v>
                </c:pt>
                <c:pt idx="146">
                  <c:v>99.278487099999992</c:v>
                </c:pt>
                <c:pt idx="147">
                  <c:v>99.278487099999992</c:v>
                </c:pt>
                <c:pt idx="148">
                  <c:v>99.278487099999992</c:v>
                </c:pt>
                <c:pt idx="149">
                  <c:v>99.278487099999992</c:v>
                </c:pt>
                <c:pt idx="150">
                  <c:v>99.278487099999992</c:v>
                </c:pt>
                <c:pt idx="151">
                  <c:v>99.278487099999992</c:v>
                </c:pt>
                <c:pt idx="152">
                  <c:v>99.278487099999992</c:v>
                </c:pt>
                <c:pt idx="153">
                  <c:v>99.278487099999992</c:v>
                </c:pt>
                <c:pt idx="154">
                  <c:v>99.278487099999992</c:v>
                </c:pt>
                <c:pt idx="155">
                  <c:v>99.278487099999992</c:v>
                </c:pt>
                <c:pt idx="156">
                  <c:v>99.278487099999992</c:v>
                </c:pt>
                <c:pt idx="157">
                  <c:v>99.278487099999992</c:v>
                </c:pt>
                <c:pt idx="158">
                  <c:v>99.278487099999992</c:v>
                </c:pt>
                <c:pt idx="159">
                  <c:v>99.278487099999992</c:v>
                </c:pt>
                <c:pt idx="160">
                  <c:v>101.15988109999999</c:v>
                </c:pt>
                <c:pt idx="161">
                  <c:v>101.15988109999999</c:v>
                </c:pt>
                <c:pt idx="162">
                  <c:v>101.15988109999999</c:v>
                </c:pt>
                <c:pt idx="163">
                  <c:v>101.15988109999999</c:v>
                </c:pt>
                <c:pt idx="164">
                  <c:v>100.5842191</c:v>
                </c:pt>
                <c:pt idx="165">
                  <c:v>100.5842191</c:v>
                </c:pt>
                <c:pt idx="166">
                  <c:v>100.5842191</c:v>
                </c:pt>
                <c:pt idx="167">
                  <c:v>100.5842191</c:v>
                </c:pt>
                <c:pt idx="168">
                  <c:v>100.5842191</c:v>
                </c:pt>
                <c:pt idx="169">
                  <c:v>100.5842191</c:v>
                </c:pt>
                <c:pt idx="170">
                  <c:v>100.5842191</c:v>
                </c:pt>
                <c:pt idx="171">
                  <c:v>100.5842191</c:v>
                </c:pt>
                <c:pt idx="172">
                  <c:v>100.5842191</c:v>
                </c:pt>
                <c:pt idx="173">
                  <c:v>100.5842191</c:v>
                </c:pt>
                <c:pt idx="174">
                  <c:v>100.5842191</c:v>
                </c:pt>
                <c:pt idx="175">
                  <c:v>100.5842191</c:v>
                </c:pt>
                <c:pt idx="176">
                  <c:v>100.5842191</c:v>
                </c:pt>
                <c:pt idx="177">
                  <c:v>100.5842191</c:v>
                </c:pt>
                <c:pt idx="178">
                  <c:v>100.5842191</c:v>
                </c:pt>
                <c:pt idx="179">
                  <c:v>100.5842191</c:v>
                </c:pt>
                <c:pt idx="180">
                  <c:v>100.5842191</c:v>
                </c:pt>
                <c:pt idx="181">
                  <c:v>100.5842191</c:v>
                </c:pt>
                <c:pt idx="182">
                  <c:v>100.5842191</c:v>
                </c:pt>
                <c:pt idx="183">
                  <c:v>100.5842191</c:v>
                </c:pt>
                <c:pt idx="184">
                  <c:v>100.5842191</c:v>
                </c:pt>
                <c:pt idx="185">
                  <c:v>100.5842191</c:v>
                </c:pt>
                <c:pt idx="186">
                  <c:v>100.5842191</c:v>
                </c:pt>
                <c:pt idx="187">
                  <c:v>100.5842191</c:v>
                </c:pt>
                <c:pt idx="188">
                  <c:v>100.5842191</c:v>
                </c:pt>
                <c:pt idx="189">
                  <c:v>100.5842191</c:v>
                </c:pt>
                <c:pt idx="190">
                  <c:v>101.2592191</c:v>
                </c:pt>
                <c:pt idx="191">
                  <c:v>101.2592191</c:v>
                </c:pt>
                <c:pt idx="192">
                  <c:v>101.2592191</c:v>
                </c:pt>
                <c:pt idx="193">
                  <c:v>101.2592191</c:v>
                </c:pt>
                <c:pt idx="194">
                  <c:v>101.2592191</c:v>
                </c:pt>
                <c:pt idx="195">
                  <c:v>101.2592191</c:v>
                </c:pt>
                <c:pt idx="196">
                  <c:v>101.2592191</c:v>
                </c:pt>
                <c:pt idx="197">
                  <c:v>101.2592191</c:v>
                </c:pt>
                <c:pt idx="198">
                  <c:v>101.2592191</c:v>
                </c:pt>
                <c:pt idx="199">
                  <c:v>101.2592191</c:v>
                </c:pt>
                <c:pt idx="200">
                  <c:v>100.11790809999999</c:v>
                </c:pt>
                <c:pt idx="201">
                  <c:v>100.11790809999999</c:v>
                </c:pt>
                <c:pt idx="202">
                  <c:v>100.11790809999999</c:v>
                </c:pt>
                <c:pt idx="203">
                  <c:v>100.11790809999999</c:v>
                </c:pt>
                <c:pt idx="204">
                  <c:v>100.11790809999999</c:v>
                </c:pt>
                <c:pt idx="205">
                  <c:v>100.11790809999999</c:v>
                </c:pt>
                <c:pt idx="206">
                  <c:v>100.11790809999999</c:v>
                </c:pt>
                <c:pt idx="207">
                  <c:v>100.11790809999999</c:v>
                </c:pt>
                <c:pt idx="208">
                  <c:v>100.11790809999999</c:v>
                </c:pt>
                <c:pt idx="209">
                  <c:v>100.11790809999999</c:v>
                </c:pt>
                <c:pt idx="210">
                  <c:v>100.11790809999999</c:v>
                </c:pt>
                <c:pt idx="211">
                  <c:v>100.11790809999999</c:v>
                </c:pt>
                <c:pt idx="212">
                  <c:v>100.11790809999999</c:v>
                </c:pt>
                <c:pt idx="213">
                  <c:v>100.11790809999999</c:v>
                </c:pt>
                <c:pt idx="214">
                  <c:v>100.11790809999999</c:v>
                </c:pt>
                <c:pt idx="215">
                  <c:v>100.11790809999999</c:v>
                </c:pt>
                <c:pt idx="216">
                  <c:v>100.11790809999999</c:v>
                </c:pt>
                <c:pt idx="217">
                  <c:v>100.11790809999999</c:v>
                </c:pt>
                <c:pt idx="218">
                  <c:v>100.11790809999999</c:v>
                </c:pt>
                <c:pt idx="219">
                  <c:v>100.11790809999999</c:v>
                </c:pt>
                <c:pt idx="220">
                  <c:v>100.11790809999999</c:v>
                </c:pt>
                <c:pt idx="221">
                  <c:v>100.11790809999999</c:v>
                </c:pt>
                <c:pt idx="222">
                  <c:v>100.11790809999999</c:v>
                </c:pt>
                <c:pt idx="223">
                  <c:v>100.11790809999999</c:v>
                </c:pt>
                <c:pt idx="224">
                  <c:v>100.11790809999999</c:v>
                </c:pt>
                <c:pt idx="225">
                  <c:v>100.11790809999999</c:v>
                </c:pt>
                <c:pt idx="226">
                  <c:v>100.11790809999999</c:v>
                </c:pt>
                <c:pt idx="227">
                  <c:v>100.11790809999999</c:v>
                </c:pt>
                <c:pt idx="228">
                  <c:v>100.11790809999999</c:v>
                </c:pt>
                <c:pt idx="229">
                  <c:v>100.11790809999999</c:v>
                </c:pt>
                <c:pt idx="230">
                  <c:v>100.11790809999999</c:v>
                </c:pt>
                <c:pt idx="231">
                  <c:v>100.11790809999999</c:v>
                </c:pt>
                <c:pt idx="232">
                  <c:v>100.11790809999999</c:v>
                </c:pt>
                <c:pt idx="233">
                  <c:v>100.11790809999999</c:v>
                </c:pt>
                <c:pt idx="234">
                  <c:v>100.11790809999999</c:v>
                </c:pt>
                <c:pt idx="235">
                  <c:v>100.11790809999999</c:v>
                </c:pt>
                <c:pt idx="236">
                  <c:v>100.11790809999999</c:v>
                </c:pt>
                <c:pt idx="237">
                  <c:v>100.5191361</c:v>
                </c:pt>
                <c:pt idx="238">
                  <c:v>100.5191361</c:v>
                </c:pt>
                <c:pt idx="239">
                  <c:v>100.5191361</c:v>
                </c:pt>
                <c:pt idx="240">
                  <c:v>100.5191361</c:v>
                </c:pt>
                <c:pt idx="241">
                  <c:v>100.5191361</c:v>
                </c:pt>
                <c:pt idx="242">
                  <c:v>100.5191361</c:v>
                </c:pt>
                <c:pt idx="243">
                  <c:v>100.5191361</c:v>
                </c:pt>
                <c:pt idx="244">
                  <c:v>100.5191361</c:v>
                </c:pt>
                <c:pt idx="245">
                  <c:v>100.5191361</c:v>
                </c:pt>
                <c:pt idx="246">
                  <c:v>100.5191361</c:v>
                </c:pt>
                <c:pt idx="247">
                  <c:v>100.5191361</c:v>
                </c:pt>
                <c:pt idx="248">
                  <c:v>100.5191361</c:v>
                </c:pt>
                <c:pt idx="249">
                  <c:v>100.5191361</c:v>
                </c:pt>
                <c:pt idx="250">
                  <c:v>100.5191361</c:v>
                </c:pt>
                <c:pt idx="251">
                  <c:v>100.5191361</c:v>
                </c:pt>
                <c:pt idx="252">
                  <c:v>100.5191361</c:v>
                </c:pt>
                <c:pt idx="253">
                  <c:v>100.5191361</c:v>
                </c:pt>
                <c:pt idx="254">
                  <c:v>100.5191361</c:v>
                </c:pt>
                <c:pt idx="255">
                  <c:v>100.5191361</c:v>
                </c:pt>
                <c:pt idx="256">
                  <c:v>100.5191361</c:v>
                </c:pt>
                <c:pt idx="257">
                  <c:v>100.5191361</c:v>
                </c:pt>
                <c:pt idx="258">
                  <c:v>100.5191361</c:v>
                </c:pt>
                <c:pt idx="259">
                  <c:v>100.5191361</c:v>
                </c:pt>
                <c:pt idx="260">
                  <c:v>100.5191361</c:v>
                </c:pt>
                <c:pt idx="261">
                  <c:v>100.5191361</c:v>
                </c:pt>
                <c:pt idx="262">
                  <c:v>100.5191361</c:v>
                </c:pt>
                <c:pt idx="263">
                  <c:v>101.2592191</c:v>
                </c:pt>
                <c:pt idx="264">
                  <c:v>102.4005301</c:v>
                </c:pt>
                <c:pt idx="265">
                  <c:v>102.4005301</c:v>
                </c:pt>
                <c:pt idx="266">
                  <c:v>102.4005301</c:v>
                </c:pt>
                <c:pt idx="267">
                  <c:v>102.4005301</c:v>
                </c:pt>
                <c:pt idx="268">
                  <c:v>102.4005301</c:v>
                </c:pt>
                <c:pt idx="269">
                  <c:v>102.4005301</c:v>
                </c:pt>
                <c:pt idx="270">
                  <c:v>102.4005301</c:v>
                </c:pt>
                <c:pt idx="271">
                  <c:v>102.4005301</c:v>
                </c:pt>
                <c:pt idx="272">
                  <c:v>101.2592191</c:v>
                </c:pt>
                <c:pt idx="273">
                  <c:v>101.2592191</c:v>
                </c:pt>
                <c:pt idx="274">
                  <c:v>101.2592191</c:v>
                </c:pt>
                <c:pt idx="275">
                  <c:v>101.2592191</c:v>
                </c:pt>
                <c:pt idx="276">
                  <c:v>101.2592191</c:v>
                </c:pt>
                <c:pt idx="277">
                  <c:v>101.2592191</c:v>
                </c:pt>
                <c:pt idx="278">
                  <c:v>101.2592191</c:v>
                </c:pt>
                <c:pt idx="279">
                  <c:v>100.5191361</c:v>
                </c:pt>
                <c:pt idx="280">
                  <c:v>100.5191361</c:v>
                </c:pt>
                <c:pt idx="281">
                  <c:v>100.5191361</c:v>
                </c:pt>
                <c:pt idx="282">
                  <c:v>100.5191361</c:v>
                </c:pt>
                <c:pt idx="283">
                  <c:v>100.5191361</c:v>
                </c:pt>
                <c:pt idx="284">
                  <c:v>99.377825099999995</c:v>
                </c:pt>
                <c:pt idx="285">
                  <c:v>99.377825099999995</c:v>
                </c:pt>
                <c:pt idx="286">
                  <c:v>99.377825099999995</c:v>
                </c:pt>
                <c:pt idx="287">
                  <c:v>99.377825099999995</c:v>
                </c:pt>
                <c:pt idx="288">
                  <c:v>99.377825099999995</c:v>
                </c:pt>
                <c:pt idx="289">
                  <c:v>99.377825099999995</c:v>
                </c:pt>
                <c:pt idx="290">
                  <c:v>99.377825099999995</c:v>
                </c:pt>
                <c:pt idx="291">
                  <c:v>99.377825099999995</c:v>
                </c:pt>
                <c:pt idx="292">
                  <c:v>99.377825099999995</c:v>
                </c:pt>
                <c:pt idx="293">
                  <c:v>99.377825099999995</c:v>
                </c:pt>
                <c:pt idx="294">
                  <c:v>99.377825099999995</c:v>
                </c:pt>
                <c:pt idx="295">
                  <c:v>99.377825099999995</c:v>
                </c:pt>
                <c:pt idx="296">
                  <c:v>98.669008100000013</c:v>
                </c:pt>
                <c:pt idx="297">
                  <c:v>98.669008100000013</c:v>
                </c:pt>
                <c:pt idx="298">
                  <c:v>98.281609890000013</c:v>
                </c:pt>
                <c:pt idx="299">
                  <c:v>98.669008100000013</c:v>
                </c:pt>
                <c:pt idx="300">
                  <c:v>98.218888100000001</c:v>
                </c:pt>
                <c:pt idx="301">
                  <c:v>98.669008100000013</c:v>
                </c:pt>
                <c:pt idx="302">
                  <c:v>98.669008100000013</c:v>
                </c:pt>
                <c:pt idx="303">
                  <c:v>98.669008100000013</c:v>
                </c:pt>
                <c:pt idx="304">
                  <c:v>98.669008100000013</c:v>
                </c:pt>
                <c:pt idx="305">
                  <c:v>98.669008100000013</c:v>
                </c:pt>
                <c:pt idx="306">
                  <c:v>99.344008100000011</c:v>
                </c:pt>
                <c:pt idx="307">
                  <c:v>99.344008100000011</c:v>
                </c:pt>
                <c:pt idx="308">
                  <c:v>99.344008100000011</c:v>
                </c:pt>
                <c:pt idx="309">
                  <c:v>99.344008100000011</c:v>
                </c:pt>
                <c:pt idx="310">
                  <c:v>99.344008100000011</c:v>
                </c:pt>
                <c:pt idx="311">
                  <c:v>99.344008100000011</c:v>
                </c:pt>
                <c:pt idx="312">
                  <c:v>99.344008100000011</c:v>
                </c:pt>
                <c:pt idx="313">
                  <c:v>99.344008100000011</c:v>
                </c:pt>
                <c:pt idx="314">
                  <c:v>99.344008100000011</c:v>
                </c:pt>
                <c:pt idx="315">
                  <c:v>99.344008100000011</c:v>
                </c:pt>
                <c:pt idx="316">
                  <c:v>99.344008100000011</c:v>
                </c:pt>
                <c:pt idx="317">
                  <c:v>99.344008100000011</c:v>
                </c:pt>
                <c:pt idx="318">
                  <c:v>99.344008100000011</c:v>
                </c:pt>
                <c:pt idx="319">
                  <c:v>99.344008100000011</c:v>
                </c:pt>
                <c:pt idx="320">
                  <c:v>99.344008100000011</c:v>
                </c:pt>
                <c:pt idx="321">
                  <c:v>97.290525940000009</c:v>
                </c:pt>
                <c:pt idx="322">
                  <c:v>95.976294870000004</c:v>
                </c:pt>
                <c:pt idx="323">
                  <c:v>94.834983870000002</c:v>
                </c:pt>
                <c:pt idx="324">
                  <c:v>94.834983870000002</c:v>
                </c:pt>
                <c:pt idx="325">
                  <c:v>96.307837390000003</c:v>
                </c:pt>
                <c:pt idx="326">
                  <c:v>97.174697100000003</c:v>
                </c:pt>
                <c:pt idx="327">
                  <c:v>97.174697100000003</c:v>
                </c:pt>
                <c:pt idx="328">
                  <c:v>96.033386100000001</c:v>
                </c:pt>
                <c:pt idx="329">
                  <c:v>96.033386100000001</c:v>
                </c:pt>
                <c:pt idx="330">
                  <c:v>96.033386100000001</c:v>
                </c:pt>
                <c:pt idx="331">
                  <c:v>96.033386100000001</c:v>
                </c:pt>
                <c:pt idx="332">
                  <c:v>96.609048099999995</c:v>
                </c:pt>
                <c:pt idx="333">
                  <c:v>96.609048099999995</c:v>
                </c:pt>
                <c:pt idx="334">
                  <c:v>96.609048099999995</c:v>
                </c:pt>
                <c:pt idx="335">
                  <c:v>96.609048099999995</c:v>
                </c:pt>
              </c:numCache>
            </c:numRef>
          </c:val>
          <c:extLst>
            <c:ext xmlns:c16="http://schemas.microsoft.com/office/drawing/2014/chart" uri="{C3380CC4-5D6E-409C-BE32-E72D297353CC}">
              <c16:uniqueId val="{00000001-2343-4632-9DF8-FA6A1C770FA8}"/>
            </c:ext>
          </c:extLst>
        </c:ser>
        <c:ser>
          <c:idx val="2"/>
          <c:order val="2"/>
          <c:tx>
            <c:strRef>
              <c:f>'63'!$E$2</c:f>
              <c:strCache>
                <c:ptCount val="1"/>
                <c:pt idx="0">
                  <c:v>Other nonRES</c:v>
                </c:pt>
              </c:strCache>
            </c:strRef>
          </c:tx>
          <c:spPr>
            <a:solidFill>
              <a:schemeClr val="accent3"/>
            </a:solidFill>
            <a:ln>
              <a:noFill/>
            </a:ln>
            <a:effectLst/>
          </c:spPr>
          <c:val>
            <c:numRef>
              <c:f>'63'!$E$3:$E$338</c:f>
              <c:numCache>
                <c:formatCode>General</c:formatCode>
                <c:ptCount val="336"/>
                <c:pt idx="0">
                  <c:v>7.9771940000000008</c:v>
                </c:pt>
                <c:pt idx="1">
                  <c:v>7.9672239999999999</c:v>
                </c:pt>
                <c:pt idx="2">
                  <c:v>7.962523</c:v>
                </c:pt>
                <c:pt idx="3">
                  <c:v>7.9533950000000004</c:v>
                </c:pt>
                <c:pt idx="4">
                  <c:v>7.9523149999999996</c:v>
                </c:pt>
                <c:pt idx="5">
                  <c:v>7.9498059999999997</c:v>
                </c:pt>
                <c:pt idx="6">
                  <c:v>7.9695519999999993</c:v>
                </c:pt>
                <c:pt idx="7">
                  <c:v>8.0000180000000007</c:v>
                </c:pt>
                <c:pt idx="8">
                  <c:v>7.8686040000000004</c:v>
                </c:pt>
                <c:pt idx="9">
                  <c:v>7.8563179999999999</c:v>
                </c:pt>
                <c:pt idx="10">
                  <c:v>6.8345985790000006</c:v>
                </c:pt>
                <c:pt idx="11">
                  <c:v>6.8305009999999999</c:v>
                </c:pt>
                <c:pt idx="12">
                  <c:v>6.8309319999999998</c:v>
                </c:pt>
                <c:pt idx="13">
                  <c:v>6.8289900000000001</c:v>
                </c:pt>
                <c:pt idx="14">
                  <c:v>7.8594520000000001</c:v>
                </c:pt>
                <c:pt idx="15">
                  <c:v>8.9412590000000005</c:v>
                </c:pt>
                <c:pt idx="16">
                  <c:v>8.950781000000001</c:v>
                </c:pt>
                <c:pt idx="17">
                  <c:v>8.9536610000000003</c:v>
                </c:pt>
                <c:pt idx="18">
                  <c:v>8.9542710000000003</c:v>
                </c:pt>
                <c:pt idx="19">
                  <c:v>8.9486150000000002</c:v>
                </c:pt>
                <c:pt idx="20">
                  <c:v>8.9367080000000012</c:v>
                </c:pt>
                <c:pt idx="21">
                  <c:v>8.9337619999999998</c:v>
                </c:pt>
                <c:pt idx="22">
                  <c:v>8.9234799999999996</c:v>
                </c:pt>
                <c:pt idx="23">
                  <c:v>8.9307199999999991</c:v>
                </c:pt>
                <c:pt idx="24">
                  <c:v>8.9008160000000007</c:v>
                </c:pt>
                <c:pt idx="25">
                  <c:v>8.8885179999999995</c:v>
                </c:pt>
                <c:pt idx="26">
                  <c:v>8.8796100000000013</c:v>
                </c:pt>
                <c:pt idx="27">
                  <c:v>8.875331000000001</c:v>
                </c:pt>
                <c:pt idx="28">
                  <c:v>8.8743280000000002</c:v>
                </c:pt>
                <c:pt idx="29">
                  <c:v>8.8738330000000012</c:v>
                </c:pt>
                <c:pt idx="30">
                  <c:v>8.8913799999999998</c:v>
                </c:pt>
                <c:pt idx="31">
                  <c:v>8.9200890000000008</c:v>
                </c:pt>
                <c:pt idx="32">
                  <c:v>8.9174150000000001</c:v>
                </c:pt>
                <c:pt idx="33">
                  <c:v>8.8983240000000006</c:v>
                </c:pt>
                <c:pt idx="34">
                  <c:v>7.8489660000000008</c:v>
                </c:pt>
                <c:pt idx="35">
                  <c:v>7.8474939999999993</c:v>
                </c:pt>
                <c:pt idx="36">
                  <c:v>7.8428639999999996</c:v>
                </c:pt>
                <c:pt idx="37">
                  <c:v>7.8609296969999995</c:v>
                </c:pt>
                <c:pt idx="38">
                  <c:v>8.8923909999999999</c:v>
                </c:pt>
                <c:pt idx="39">
                  <c:v>9.0501889999999996</c:v>
                </c:pt>
                <c:pt idx="40">
                  <c:v>9.0640059999999991</c:v>
                </c:pt>
                <c:pt idx="41">
                  <c:v>9.0775939999999995</c:v>
                </c:pt>
                <c:pt idx="42">
                  <c:v>9.0787410000000008</c:v>
                </c:pt>
                <c:pt idx="43">
                  <c:v>9.0702309999999997</c:v>
                </c:pt>
                <c:pt idx="44">
                  <c:v>9.0616859999999999</c:v>
                </c:pt>
                <c:pt idx="45">
                  <c:v>9.0612560000000002</c:v>
                </c:pt>
                <c:pt idx="46">
                  <c:v>9.0348870000000012</c:v>
                </c:pt>
                <c:pt idx="47">
                  <c:v>9.0403029999999998</c:v>
                </c:pt>
                <c:pt idx="48">
                  <c:v>9.011417999999999</c:v>
                </c:pt>
                <c:pt idx="49">
                  <c:v>9.0033330000000014</c:v>
                </c:pt>
                <c:pt idx="50">
                  <c:v>9.0023909999999994</c:v>
                </c:pt>
                <c:pt idx="51">
                  <c:v>8.9963189999999997</c:v>
                </c:pt>
                <c:pt idx="52">
                  <c:v>8.9921119999999988</c:v>
                </c:pt>
                <c:pt idx="53">
                  <c:v>8.9886560000000006</c:v>
                </c:pt>
                <c:pt idx="54">
                  <c:v>8.9891489999999994</c:v>
                </c:pt>
                <c:pt idx="55">
                  <c:v>8.9929550000000003</c:v>
                </c:pt>
                <c:pt idx="56">
                  <c:v>8.8430470000000003</c:v>
                </c:pt>
                <c:pt idx="57">
                  <c:v>8.710443999999999</c:v>
                </c:pt>
                <c:pt idx="58">
                  <c:v>8.7010480000000001</c:v>
                </c:pt>
                <c:pt idx="59">
                  <c:v>8.6942620000000002</c:v>
                </c:pt>
                <c:pt idx="60">
                  <c:v>8.6894189999999991</c:v>
                </c:pt>
                <c:pt idx="61">
                  <c:v>8.6766830000000006</c:v>
                </c:pt>
                <c:pt idx="62">
                  <c:v>8.6771620000000009</c:v>
                </c:pt>
                <c:pt idx="63">
                  <c:v>8.8256060000000005</c:v>
                </c:pt>
                <c:pt idx="64">
                  <c:v>8.9569469999999995</c:v>
                </c:pt>
                <c:pt idx="65">
                  <c:v>8.9584539999999997</c:v>
                </c:pt>
                <c:pt idx="66">
                  <c:v>8.9607510000000001</c:v>
                </c:pt>
                <c:pt idx="67">
                  <c:v>8.9461870000000001</c:v>
                </c:pt>
                <c:pt idx="68">
                  <c:v>8.9428070000000002</c:v>
                </c:pt>
                <c:pt idx="69">
                  <c:v>8.9530830000000012</c:v>
                </c:pt>
                <c:pt idx="70">
                  <c:v>8.822908</c:v>
                </c:pt>
                <c:pt idx="71">
                  <c:v>8.8310069999999996</c:v>
                </c:pt>
                <c:pt idx="72">
                  <c:v>8.9917360000000013</c:v>
                </c:pt>
                <c:pt idx="73">
                  <c:v>8.979413000000001</c:v>
                </c:pt>
                <c:pt idx="74">
                  <c:v>8.9819820000000004</c:v>
                </c:pt>
                <c:pt idx="75">
                  <c:v>8.9758639999999996</c:v>
                </c:pt>
                <c:pt idx="76">
                  <c:v>8.9833880000000015</c:v>
                </c:pt>
                <c:pt idx="77">
                  <c:v>8.9882340000000003</c:v>
                </c:pt>
                <c:pt idx="78">
                  <c:v>8.9965469999999996</c:v>
                </c:pt>
                <c:pt idx="79">
                  <c:v>9.0023210000000002</c:v>
                </c:pt>
                <c:pt idx="80">
                  <c:v>9.0074369999999995</c:v>
                </c:pt>
                <c:pt idx="81">
                  <c:v>9.0078629999999986</c:v>
                </c:pt>
                <c:pt idx="82">
                  <c:v>8.8811560000000007</c:v>
                </c:pt>
                <c:pt idx="83">
                  <c:v>8.875354999999999</c:v>
                </c:pt>
                <c:pt idx="84">
                  <c:v>8.871143</c:v>
                </c:pt>
                <c:pt idx="85">
                  <c:v>8.855181</c:v>
                </c:pt>
                <c:pt idx="86">
                  <c:v>8.8578289999999988</c:v>
                </c:pt>
                <c:pt idx="87">
                  <c:v>8.866479</c:v>
                </c:pt>
                <c:pt idx="88">
                  <c:v>8.9977630000000008</c:v>
                </c:pt>
                <c:pt idx="89">
                  <c:v>9.0131879999999995</c:v>
                </c:pt>
                <c:pt idx="90">
                  <c:v>9.0116360000000011</c:v>
                </c:pt>
                <c:pt idx="91">
                  <c:v>8.9977999999999998</c:v>
                </c:pt>
                <c:pt idx="92">
                  <c:v>8.9963860000000011</c:v>
                </c:pt>
                <c:pt idx="93">
                  <c:v>8.9985110000000006</c:v>
                </c:pt>
                <c:pt idx="94">
                  <c:v>8.9991589999999988</c:v>
                </c:pt>
                <c:pt idx="95">
                  <c:v>8.9999680000000009</c:v>
                </c:pt>
                <c:pt idx="96">
                  <c:v>8.9825549999999996</c:v>
                </c:pt>
                <c:pt idx="97">
                  <c:v>8.8445859999999996</c:v>
                </c:pt>
                <c:pt idx="98">
                  <c:v>8.8376950000000001</c:v>
                </c:pt>
                <c:pt idx="99">
                  <c:v>8.9584969999999995</c:v>
                </c:pt>
                <c:pt idx="100">
                  <c:v>8.9558250000000008</c:v>
                </c:pt>
                <c:pt idx="101">
                  <c:v>8.9511900000000004</c:v>
                </c:pt>
                <c:pt idx="102">
                  <c:v>8.973471</c:v>
                </c:pt>
                <c:pt idx="103">
                  <c:v>8.985321776000001</c:v>
                </c:pt>
                <c:pt idx="104">
                  <c:v>8.6326720000000012</c:v>
                </c:pt>
                <c:pt idx="105">
                  <c:v>7.5873670000000004</c:v>
                </c:pt>
                <c:pt idx="106">
                  <c:v>7.5664809999999996</c:v>
                </c:pt>
                <c:pt idx="107">
                  <c:v>7.566764</c:v>
                </c:pt>
                <c:pt idx="108">
                  <c:v>7.5624970000000005</c:v>
                </c:pt>
                <c:pt idx="109">
                  <c:v>7.5580400000000001</c:v>
                </c:pt>
                <c:pt idx="110">
                  <c:v>7.5610590000000002</c:v>
                </c:pt>
                <c:pt idx="111">
                  <c:v>8.7447700000000008</c:v>
                </c:pt>
                <c:pt idx="112">
                  <c:v>8.8525429999999989</c:v>
                </c:pt>
                <c:pt idx="113">
                  <c:v>8.8576610000000002</c:v>
                </c:pt>
                <c:pt idx="114">
                  <c:v>10.148332</c:v>
                </c:pt>
                <c:pt idx="115">
                  <c:v>10.170605999999999</c:v>
                </c:pt>
                <c:pt idx="116">
                  <c:v>10.262968000000001</c:v>
                </c:pt>
                <c:pt idx="117">
                  <c:v>10.057088</c:v>
                </c:pt>
                <c:pt idx="118">
                  <c:v>10.018497999999999</c:v>
                </c:pt>
                <c:pt idx="119">
                  <c:v>9.8240979999999993</c:v>
                </c:pt>
                <c:pt idx="120">
                  <c:v>9.9530130000000003</c:v>
                </c:pt>
                <c:pt idx="121">
                  <c:v>9.9708919160000011</c:v>
                </c:pt>
                <c:pt idx="122">
                  <c:v>10.024362999999999</c:v>
                </c:pt>
                <c:pt idx="123">
                  <c:v>10.173387</c:v>
                </c:pt>
                <c:pt idx="124">
                  <c:v>10.158280000000001</c:v>
                </c:pt>
                <c:pt idx="125">
                  <c:v>10.160726</c:v>
                </c:pt>
                <c:pt idx="126">
                  <c:v>10.186323</c:v>
                </c:pt>
                <c:pt idx="127">
                  <c:v>10.262737999999999</c:v>
                </c:pt>
                <c:pt idx="128">
                  <c:v>10.276404000000001</c:v>
                </c:pt>
                <c:pt idx="129">
                  <c:v>10.028756999999999</c:v>
                </c:pt>
                <c:pt idx="130">
                  <c:v>8.7468240000000002</c:v>
                </c:pt>
                <c:pt idx="131">
                  <c:v>8.747209999999999</c:v>
                </c:pt>
                <c:pt idx="132">
                  <c:v>8.7460000000000004</c:v>
                </c:pt>
                <c:pt idx="133">
                  <c:v>8.7465530000000005</c:v>
                </c:pt>
                <c:pt idx="134">
                  <c:v>9.7836634369999995</c:v>
                </c:pt>
                <c:pt idx="135">
                  <c:v>9.8650909999999996</c:v>
                </c:pt>
                <c:pt idx="136">
                  <c:v>11.086402</c:v>
                </c:pt>
                <c:pt idx="137">
                  <c:v>11.308200000000001</c:v>
                </c:pt>
                <c:pt idx="138">
                  <c:v>11.349803</c:v>
                </c:pt>
                <c:pt idx="139">
                  <c:v>11.369206</c:v>
                </c:pt>
                <c:pt idx="140">
                  <c:v>11.344606000000001</c:v>
                </c:pt>
                <c:pt idx="141">
                  <c:v>11.336844999999999</c:v>
                </c:pt>
                <c:pt idx="142">
                  <c:v>11.302018</c:v>
                </c:pt>
                <c:pt idx="143">
                  <c:v>11.299450999999999</c:v>
                </c:pt>
                <c:pt idx="144">
                  <c:v>11.293593999999999</c:v>
                </c:pt>
                <c:pt idx="145">
                  <c:v>11.276029000000001</c:v>
                </c:pt>
                <c:pt idx="146">
                  <c:v>11.282111</c:v>
                </c:pt>
                <c:pt idx="147">
                  <c:v>11.287545</c:v>
                </c:pt>
                <c:pt idx="148">
                  <c:v>11.29466</c:v>
                </c:pt>
                <c:pt idx="149">
                  <c:v>11.302593</c:v>
                </c:pt>
                <c:pt idx="150">
                  <c:v>11.318922000000001</c:v>
                </c:pt>
                <c:pt idx="151">
                  <c:v>11.393066000000001</c:v>
                </c:pt>
                <c:pt idx="152">
                  <c:v>11.391397999999999</c:v>
                </c:pt>
                <c:pt idx="153">
                  <c:v>11.366448</c:v>
                </c:pt>
                <c:pt idx="154">
                  <c:v>11.319222999999999</c:v>
                </c:pt>
                <c:pt idx="155">
                  <c:v>11.117021000000001</c:v>
                </c:pt>
                <c:pt idx="156">
                  <c:v>11.108768</c:v>
                </c:pt>
                <c:pt idx="157">
                  <c:v>11.119797</c:v>
                </c:pt>
                <c:pt idx="158">
                  <c:v>11.137362999999999</c:v>
                </c:pt>
                <c:pt idx="159">
                  <c:v>11.145332</c:v>
                </c:pt>
                <c:pt idx="160">
                  <c:v>11.343812</c:v>
                </c:pt>
                <c:pt idx="161">
                  <c:v>11.393906999999999</c:v>
                </c:pt>
                <c:pt idx="162">
                  <c:v>11.443047</c:v>
                </c:pt>
                <c:pt idx="163">
                  <c:v>11.478498999999999</c:v>
                </c:pt>
                <c:pt idx="164">
                  <c:v>11.453906000000002</c:v>
                </c:pt>
                <c:pt idx="165">
                  <c:v>11.425092000000001</c:v>
                </c:pt>
                <c:pt idx="166">
                  <c:v>11.402459</c:v>
                </c:pt>
                <c:pt idx="167">
                  <c:v>11.389995000000001</c:v>
                </c:pt>
                <c:pt idx="168">
                  <c:v>11.325888000000001</c:v>
                </c:pt>
                <c:pt idx="169">
                  <c:v>11.180409409999999</c:v>
                </c:pt>
                <c:pt idx="170">
                  <c:v>11.156352999999999</c:v>
                </c:pt>
                <c:pt idx="171">
                  <c:v>11.151323</c:v>
                </c:pt>
                <c:pt idx="172">
                  <c:v>11.141928999999999</c:v>
                </c:pt>
                <c:pt idx="173">
                  <c:v>11.140411</c:v>
                </c:pt>
                <c:pt idx="174">
                  <c:v>11.166716000000001</c:v>
                </c:pt>
                <c:pt idx="175">
                  <c:v>11.196963</c:v>
                </c:pt>
                <c:pt idx="176">
                  <c:v>11.183182</c:v>
                </c:pt>
                <c:pt idx="177">
                  <c:v>11.153112999999999</c:v>
                </c:pt>
                <c:pt idx="178">
                  <c:v>11.109477</c:v>
                </c:pt>
                <c:pt idx="179">
                  <c:v>11.092153</c:v>
                </c:pt>
                <c:pt idx="180">
                  <c:v>11.086501</c:v>
                </c:pt>
                <c:pt idx="181">
                  <c:v>11.093271000000001</c:v>
                </c:pt>
                <c:pt idx="182">
                  <c:v>11.110227</c:v>
                </c:pt>
                <c:pt idx="183">
                  <c:v>11.11458</c:v>
                </c:pt>
                <c:pt idx="184">
                  <c:v>11.121504999999999</c:v>
                </c:pt>
                <c:pt idx="185">
                  <c:v>11.132843999999999</c:v>
                </c:pt>
                <c:pt idx="186">
                  <c:v>11.145123</c:v>
                </c:pt>
                <c:pt idx="187">
                  <c:v>11.145436999999999</c:v>
                </c:pt>
                <c:pt idx="188">
                  <c:v>11.139372</c:v>
                </c:pt>
                <c:pt idx="189">
                  <c:v>11.129802999999999</c:v>
                </c:pt>
                <c:pt idx="190">
                  <c:v>11.085139</c:v>
                </c:pt>
                <c:pt idx="191">
                  <c:v>11.050366</c:v>
                </c:pt>
                <c:pt idx="192">
                  <c:v>9.7337410000000002</c:v>
                </c:pt>
                <c:pt idx="193">
                  <c:v>8.6491349999999994</c:v>
                </c:pt>
                <c:pt idx="194">
                  <c:v>8.6391170000000006</c:v>
                </c:pt>
                <c:pt idx="195">
                  <c:v>8.6307229999999997</c:v>
                </c:pt>
                <c:pt idx="196">
                  <c:v>8.6270509999999998</c:v>
                </c:pt>
                <c:pt idx="197">
                  <c:v>8.6225860000000001</c:v>
                </c:pt>
                <c:pt idx="198">
                  <c:v>9.7299120000000006</c:v>
                </c:pt>
                <c:pt idx="199">
                  <c:v>9.7763330000000011</c:v>
                </c:pt>
                <c:pt idx="200">
                  <c:v>9.7820719999999994</c:v>
                </c:pt>
                <c:pt idx="201">
                  <c:v>8.6683690000000002</c:v>
                </c:pt>
                <c:pt idx="202">
                  <c:v>7.206709</c:v>
                </c:pt>
                <c:pt idx="203">
                  <c:v>7.2128920000000001</c:v>
                </c:pt>
                <c:pt idx="204">
                  <c:v>7.2026440000000003</c:v>
                </c:pt>
                <c:pt idx="205">
                  <c:v>7.2004859999999997</c:v>
                </c:pt>
                <c:pt idx="206">
                  <c:v>7.2086800000000002</c:v>
                </c:pt>
                <c:pt idx="207">
                  <c:v>7.2149939999999999</c:v>
                </c:pt>
                <c:pt idx="208">
                  <c:v>8.6699920000000006</c:v>
                </c:pt>
                <c:pt idx="209">
                  <c:v>9.5374368409999999</c:v>
                </c:pt>
                <c:pt idx="210">
                  <c:v>9.7738240000000012</c:v>
                </c:pt>
                <c:pt idx="211">
                  <c:v>9.7857459999999996</c:v>
                </c:pt>
                <c:pt idx="212">
                  <c:v>9.7918570000000003</c:v>
                </c:pt>
                <c:pt idx="213">
                  <c:v>8.3486560000000001</c:v>
                </c:pt>
                <c:pt idx="214">
                  <c:v>8.3216059999999992</c:v>
                </c:pt>
                <c:pt idx="215">
                  <c:v>8.304805</c:v>
                </c:pt>
                <c:pt idx="216">
                  <c:v>8.2282150000000005</c:v>
                </c:pt>
                <c:pt idx="217">
                  <c:v>8.2049040000000009</c:v>
                </c:pt>
                <c:pt idx="218">
                  <c:v>8.1949269999999999</c:v>
                </c:pt>
                <c:pt idx="219">
                  <c:v>8.1919000000000004</c:v>
                </c:pt>
                <c:pt idx="220">
                  <c:v>8.1854569999999995</c:v>
                </c:pt>
                <c:pt idx="221">
                  <c:v>8.1851409999999998</c:v>
                </c:pt>
                <c:pt idx="222">
                  <c:v>8.1847770000000004</c:v>
                </c:pt>
                <c:pt idx="223">
                  <c:v>8.2064029999999999</c:v>
                </c:pt>
                <c:pt idx="224">
                  <c:v>8.1944459999999992</c:v>
                </c:pt>
                <c:pt idx="225">
                  <c:v>8.2039249999999999</c:v>
                </c:pt>
                <c:pt idx="226">
                  <c:v>7.1680140000000003</c:v>
                </c:pt>
                <c:pt idx="227">
                  <c:v>7.1706250000000002</c:v>
                </c:pt>
                <c:pt idx="228">
                  <c:v>7.1687940000000001</c:v>
                </c:pt>
                <c:pt idx="229">
                  <c:v>7.1597039999999996</c:v>
                </c:pt>
                <c:pt idx="230">
                  <c:v>7.1583670000000001</c:v>
                </c:pt>
                <c:pt idx="231">
                  <c:v>7.1576199999999996</c:v>
                </c:pt>
                <c:pt idx="232">
                  <c:v>7.155837</c:v>
                </c:pt>
                <c:pt idx="233">
                  <c:v>8.177721</c:v>
                </c:pt>
                <c:pt idx="234">
                  <c:v>8.2091119999999993</c:v>
                </c:pt>
                <c:pt idx="235">
                  <c:v>8.2083410000000008</c:v>
                </c:pt>
                <c:pt idx="236">
                  <c:v>8.1890669999999997</c:v>
                </c:pt>
                <c:pt idx="237">
                  <c:v>8.1966149999999995</c:v>
                </c:pt>
                <c:pt idx="238">
                  <c:v>8.1755619999999993</c:v>
                </c:pt>
                <c:pt idx="239">
                  <c:v>8.1748429999999992</c:v>
                </c:pt>
                <c:pt idx="240">
                  <c:v>8.1154969999999995</c:v>
                </c:pt>
                <c:pt idx="241">
                  <c:v>8.094576</c:v>
                </c:pt>
                <c:pt idx="242">
                  <c:v>8.0888720000000003</c:v>
                </c:pt>
                <c:pt idx="243">
                  <c:v>8.0783529999999999</c:v>
                </c:pt>
                <c:pt idx="244">
                  <c:v>8.0770359999999997</c:v>
                </c:pt>
                <c:pt idx="245">
                  <c:v>8.0646000000000004</c:v>
                </c:pt>
                <c:pt idx="246">
                  <c:v>8.075743000000001</c:v>
                </c:pt>
                <c:pt idx="247">
                  <c:v>7.1040200000000002</c:v>
                </c:pt>
                <c:pt idx="248">
                  <c:v>7.1209319999999998</c:v>
                </c:pt>
                <c:pt idx="249">
                  <c:v>6.1085330000000004</c:v>
                </c:pt>
                <c:pt idx="250">
                  <c:v>6.1162569999999992</c:v>
                </c:pt>
                <c:pt idx="251">
                  <c:v>6.1178980000000003</c:v>
                </c:pt>
                <c:pt idx="252">
                  <c:v>6.1162749999999999</c:v>
                </c:pt>
                <c:pt idx="253">
                  <c:v>6.1071299999999997</c:v>
                </c:pt>
                <c:pt idx="254">
                  <c:v>7.1286890000000005</c:v>
                </c:pt>
                <c:pt idx="255">
                  <c:v>7.1305739999999993</c:v>
                </c:pt>
                <c:pt idx="256">
                  <c:v>7.1318809999999999</c:v>
                </c:pt>
                <c:pt idx="257">
                  <c:v>7.7679849999999995</c:v>
                </c:pt>
                <c:pt idx="258">
                  <c:v>7.760656</c:v>
                </c:pt>
                <c:pt idx="259">
                  <c:v>7.7516850000000002</c:v>
                </c:pt>
                <c:pt idx="260">
                  <c:v>7.7608620000000004</c:v>
                </c:pt>
                <c:pt idx="261">
                  <c:v>7.7697380000000003</c:v>
                </c:pt>
                <c:pt idx="262">
                  <c:v>7.7645609999999996</c:v>
                </c:pt>
                <c:pt idx="263">
                  <c:v>7.7656390000000002</c:v>
                </c:pt>
                <c:pt idx="264">
                  <c:v>7.7545479999999998</c:v>
                </c:pt>
                <c:pt idx="265">
                  <c:v>7.5999369999999997</c:v>
                </c:pt>
                <c:pt idx="266">
                  <c:v>7.3880280000000003</c:v>
                </c:pt>
                <c:pt idx="267">
                  <c:v>7.3870269999999998</c:v>
                </c:pt>
                <c:pt idx="268">
                  <c:v>7.3820780000000008</c:v>
                </c:pt>
                <c:pt idx="269">
                  <c:v>7.378323</c:v>
                </c:pt>
                <c:pt idx="270">
                  <c:v>7.4030690000000003</c:v>
                </c:pt>
                <c:pt idx="271">
                  <c:v>8.415462999999999</c:v>
                </c:pt>
                <c:pt idx="272">
                  <c:v>7.3967780000000003</c:v>
                </c:pt>
                <c:pt idx="273">
                  <c:v>7.2324709999999994</c:v>
                </c:pt>
                <c:pt idx="274">
                  <c:v>7.2209029999999998</c:v>
                </c:pt>
                <c:pt idx="275">
                  <c:v>7.2255669999999999</c:v>
                </c:pt>
                <c:pt idx="276">
                  <c:v>6.4901215510000005</c:v>
                </c:pt>
                <c:pt idx="277">
                  <c:v>7.2197439999999995</c:v>
                </c:pt>
                <c:pt idx="278">
                  <c:v>7.2219860000000002</c:v>
                </c:pt>
                <c:pt idx="279">
                  <c:v>7.6449435139999995</c:v>
                </c:pt>
                <c:pt idx="280">
                  <c:v>8.0795670000000008</c:v>
                </c:pt>
                <c:pt idx="281">
                  <c:v>8.0918150000000004</c:v>
                </c:pt>
                <c:pt idx="282">
                  <c:v>8.0973969999999991</c:v>
                </c:pt>
                <c:pt idx="283">
                  <c:v>8.0972030000000004</c:v>
                </c:pt>
                <c:pt idx="284">
                  <c:v>8.0933279999999996</c:v>
                </c:pt>
                <c:pt idx="285">
                  <c:v>8.0928639999999987</c:v>
                </c:pt>
                <c:pt idx="286">
                  <c:v>7.4923353820000003</c:v>
                </c:pt>
                <c:pt idx="287">
                  <c:v>7.1037129999999999</c:v>
                </c:pt>
                <c:pt idx="288">
                  <c:v>7.1041139999999992</c:v>
                </c:pt>
                <c:pt idx="289">
                  <c:v>7.0957710000000001</c:v>
                </c:pt>
                <c:pt idx="290">
                  <c:v>7.0908850000000001</c:v>
                </c:pt>
                <c:pt idx="291">
                  <c:v>7.0866300000000004</c:v>
                </c:pt>
                <c:pt idx="292">
                  <c:v>7.0834960000000002</c:v>
                </c:pt>
                <c:pt idx="293">
                  <c:v>7.0821099999999992</c:v>
                </c:pt>
                <c:pt idx="294">
                  <c:v>7.2265519670000007</c:v>
                </c:pt>
                <c:pt idx="295">
                  <c:v>7.3308008040000008</c:v>
                </c:pt>
                <c:pt idx="296">
                  <c:v>7.1328590000000007</c:v>
                </c:pt>
                <c:pt idx="297">
                  <c:v>7.1171199999999999</c:v>
                </c:pt>
                <c:pt idx="298">
                  <c:v>7.104368</c:v>
                </c:pt>
                <c:pt idx="299">
                  <c:v>7.109699</c:v>
                </c:pt>
                <c:pt idx="300">
                  <c:v>7.1099499999999995</c:v>
                </c:pt>
                <c:pt idx="301">
                  <c:v>7.102379</c:v>
                </c:pt>
                <c:pt idx="302">
                  <c:v>7.1117219999999994</c:v>
                </c:pt>
                <c:pt idx="303">
                  <c:v>7.1168000000000005</c:v>
                </c:pt>
                <c:pt idx="304">
                  <c:v>8.2609519999999996</c:v>
                </c:pt>
                <c:pt idx="305">
                  <c:v>9.5470089999999992</c:v>
                </c:pt>
                <c:pt idx="306">
                  <c:v>9.7347769999999993</c:v>
                </c:pt>
                <c:pt idx="307">
                  <c:v>9.7458600000000004</c:v>
                </c:pt>
                <c:pt idx="308">
                  <c:v>9.7365859999999991</c:v>
                </c:pt>
                <c:pt idx="309">
                  <c:v>9.7383349999999993</c:v>
                </c:pt>
                <c:pt idx="310">
                  <c:v>8.550929</c:v>
                </c:pt>
                <c:pt idx="311">
                  <c:v>8.5440669999999983</c:v>
                </c:pt>
                <c:pt idx="312">
                  <c:v>8.6077300000000001</c:v>
                </c:pt>
                <c:pt idx="313">
                  <c:v>8.5942180000000015</c:v>
                </c:pt>
                <c:pt idx="314">
                  <c:v>8.5845059999999993</c:v>
                </c:pt>
                <c:pt idx="315">
                  <c:v>8.5576749999999997</c:v>
                </c:pt>
                <c:pt idx="316">
                  <c:v>8.5535990000000002</c:v>
                </c:pt>
                <c:pt idx="317">
                  <c:v>8.5536049999999992</c:v>
                </c:pt>
                <c:pt idx="318">
                  <c:v>8.5849270000000004</c:v>
                </c:pt>
                <c:pt idx="319">
                  <c:v>8.6395999999999997</c:v>
                </c:pt>
                <c:pt idx="320">
                  <c:v>8.6527790000000007</c:v>
                </c:pt>
                <c:pt idx="321">
                  <c:v>8.645582000000001</c:v>
                </c:pt>
                <c:pt idx="322">
                  <c:v>7.245431</c:v>
                </c:pt>
                <c:pt idx="323">
                  <c:v>7.2527209999999993</c:v>
                </c:pt>
                <c:pt idx="324">
                  <c:v>7.2511710000000003</c:v>
                </c:pt>
                <c:pt idx="325">
                  <c:v>7.2501059999999997</c:v>
                </c:pt>
                <c:pt idx="326">
                  <c:v>7.257193</c:v>
                </c:pt>
                <c:pt idx="327">
                  <c:v>7.3451106460000002</c:v>
                </c:pt>
                <c:pt idx="328">
                  <c:v>7.8627456140000005</c:v>
                </c:pt>
                <c:pt idx="329">
                  <c:v>8.8980112270000014</c:v>
                </c:pt>
                <c:pt idx="330">
                  <c:v>9.7518681240000014</c:v>
                </c:pt>
                <c:pt idx="331">
                  <c:v>10.04441518</c:v>
                </c:pt>
                <c:pt idx="332">
                  <c:v>9.2036325730000001</c:v>
                </c:pt>
                <c:pt idx="333">
                  <c:v>9.0781900000000011</c:v>
                </c:pt>
                <c:pt idx="334">
                  <c:v>9.0575559999999999</c:v>
                </c:pt>
                <c:pt idx="335">
                  <c:v>9.0396929999999998</c:v>
                </c:pt>
              </c:numCache>
            </c:numRef>
          </c:val>
          <c:extLst>
            <c:ext xmlns:c16="http://schemas.microsoft.com/office/drawing/2014/chart" uri="{C3380CC4-5D6E-409C-BE32-E72D297353CC}">
              <c16:uniqueId val="{00000002-2343-4632-9DF8-FA6A1C770FA8}"/>
            </c:ext>
          </c:extLst>
        </c:ser>
        <c:ser>
          <c:idx val="3"/>
          <c:order val="3"/>
          <c:tx>
            <c:strRef>
              <c:f>'63'!$F$2</c:f>
              <c:strCache>
                <c:ptCount val="1"/>
                <c:pt idx="0">
                  <c:v>Other RES</c:v>
                </c:pt>
              </c:strCache>
            </c:strRef>
          </c:tx>
          <c:spPr>
            <a:solidFill>
              <a:schemeClr val="accent4"/>
            </a:solidFill>
            <a:ln>
              <a:noFill/>
            </a:ln>
            <a:effectLst/>
          </c:spPr>
          <c:val>
            <c:numRef>
              <c:f>'63'!$F$3:$F$338</c:f>
              <c:numCache>
                <c:formatCode>General</c:formatCode>
                <c:ptCount val="336"/>
                <c:pt idx="0">
                  <c:v>20.518884</c:v>
                </c:pt>
                <c:pt idx="1">
                  <c:v>20.495532000000001</c:v>
                </c:pt>
                <c:pt idx="2">
                  <c:v>20.490307000000001</c:v>
                </c:pt>
                <c:pt idx="3">
                  <c:v>20.493800999999998</c:v>
                </c:pt>
                <c:pt idx="4">
                  <c:v>20.499245999999999</c:v>
                </c:pt>
                <c:pt idx="5">
                  <c:v>20.482512</c:v>
                </c:pt>
                <c:pt idx="6">
                  <c:v>20.479734000000001</c:v>
                </c:pt>
                <c:pt idx="7">
                  <c:v>20.550272</c:v>
                </c:pt>
                <c:pt idx="8">
                  <c:v>20.570304</c:v>
                </c:pt>
                <c:pt idx="9">
                  <c:v>20.530101999999999</c:v>
                </c:pt>
                <c:pt idx="10">
                  <c:v>20.481659000000001</c:v>
                </c:pt>
                <c:pt idx="11">
                  <c:v>20.469760999999998</c:v>
                </c:pt>
                <c:pt idx="12">
                  <c:v>20.454027999999997</c:v>
                </c:pt>
                <c:pt idx="13">
                  <c:v>20.442620999999999</c:v>
                </c:pt>
                <c:pt idx="14">
                  <c:v>20.473535999999999</c:v>
                </c:pt>
                <c:pt idx="15">
                  <c:v>20.473723999999997</c:v>
                </c:pt>
                <c:pt idx="16">
                  <c:v>20.533797</c:v>
                </c:pt>
                <c:pt idx="17">
                  <c:v>20.564863000000003</c:v>
                </c:pt>
                <c:pt idx="18">
                  <c:v>20.611961000000001</c:v>
                </c:pt>
                <c:pt idx="19">
                  <c:v>20.636893000000001</c:v>
                </c:pt>
                <c:pt idx="20">
                  <c:v>19.671554</c:v>
                </c:pt>
                <c:pt idx="21">
                  <c:v>20.653881000000002</c:v>
                </c:pt>
                <c:pt idx="22">
                  <c:v>20.635930999999999</c:v>
                </c:pt>
                <c:pt idx="23">
                  <c:v>20.613186000000002</c:v>
                </c:pt>
                <c:pt idx="24">
                  <c:v>20.601110000000002</c:v>
                </c:pt>
                <c:pt idx="25">
                  <c:v>20.585863</c:v>
                </c:pt>
                <c:pt idx="26">
                  <c:v>20.559583</c:v>
                </c:pt>
                <c:pt idx="27">
                  <c:v>20.560008999999997</c:v>
                </c:pt>
                <c:pt idx="28">
                  <c:v>20.558318</c:v>
                </c:pt>
                <c:pt idx="29">
                  <c:v>20.593117999999997</c:v>
                </c:pt>
                <c:pt idx="30">
                  <c:v>20.642063999999998</c:v>
                </c:pt>
                <c:pt idx="31">
                  <c:v>20.751826000000001</c:v>
                </c:pt>
                <c:pt idx="32">
                  <c:v>20.769264</c:v>
                </c:pt>
                <c:pt idx="33">
                  <c:v>20.828481</c:v>
                </c:pt>
                <c:pt idx="34">
                  <c:v>20.769556999999999</c:v>
                </c:pt>
                <c:pt idx="35">
                  <c:v>20.750771</c:v>
                </c:pt>
                <c:pt idx="36">
                  <c:v>20.738615000000003</c:v>
                </c:pt>
                <c:pt idx="37">
                  <c:v>20.726324000000002</c:v>
                </c:pt>
                <c:pt idx="38">
                  <c:v>20.792131000000001</c:v>
                </c:pt>
                <c:pt idx="39">
                  <c:v>19.938420999999998</c:v>
                </c:pt>
                <c:pt idx="40">
                  <c:v>20.830411000000002</c:v>
                </c:pt>
                <c:pt idx="41">
                  <c:v>20.883123999999999</c:v>
                </c:pt>
                <c:pt idx="42">
                  <c:v>20.912500000000001</c:v>
                </c:pt>
                <c:pt idx="43">
                  <c:v>20.943901</c:v>
                </c:pt>
                <c:pt idx="44">
                  <c:v>20.88062</c:v>
                </c:pt>
                <c:pt idx="45">
                  <c:v>20.820276000000003</c:v>
                </c:pt>
                <c:pt idx="46">
                  <c:v>20.754190999999999</c:v>
                </c:pt>
                <c:pt idx="47">
                  <c:v>20.833046</c:v>
                </c:pt>
                <c:pt idx="48">
                  <c:v>20.777738000000003</c:v>
                </c:pt>
                <c:pt idx="49">
                  <c:v>20.760044000000001</c:v>
                </c:pt>
                <c:pt idx="50">
                  <c:v>20.736374999999999</c:v>
                </c:pt>
                <c:pt idx="51">
                  <c:v>19.660335</c:v>
                </c:pt>
                <c:pt idx="52">
                  <c:v>20.685583999999999</c:v>
                </c:pt>
                <c:pt idx="53">
                  <c:v>20.670415999999999</c:v>
                </c:pt>
                <c:pt idx="54">
                  <c:v>19.635343000000002</c:v>
                </c:pt>
                <c:pt idx="55">
                  <c:v>20.758741000000001</c:v>
                </c:pt>
                <c:pt idx="56">
                  <c:v>20.759794000000003</c:v>
                </c:pt>
                <c:pt idx="57">
                  <c:v>20.763960000000001</c:v>
                </c:pt>
                <c:pt idx="58">
                  <c:v>20.715004</c:v>
                </c:pt>
                <c:pt idx="59">
                  <c:v>20.640260999999999</c:v>
                </c:pt>
                <c:pt idx="60">
                  <c:v>19.634955000000001</c:v>
                </c:pt>
                <c:pt idx="61">
                  <c:v>20.30222891</c:v>
                </c:pt>
                <c:pt idx="62">
                  <c:v>18.709187999999997</c:v>
                </c:pt>
                <c:pt idx="63">
                  <c:v>20.642808000000002</c:v>
                </c:pt>
                <c:pt idx="64">
                  <c:v>20.716619999999999</c:v>
                </c:pt>
                <c:pt idx="65">
                  <c:v>20.797387000000001</c:v>
                </c:pt>
                <c:pt idx="66">
                  <c:v>20.43513179</c:v>
                </c:pt>
                <c:pt idx="67">
                  <c:v>20.847974999999998</c:v>
                </c:pt>
                <c:pt idx="68">
                  <c:v>19.817433000000001</c:v>
                </c:pt>
                <c:pt idx="69">
                  <c:v>19.771217</c:v>
                </c:pt>
                <c:pt idx="70">
                  <c:v>20.766045999999999</c:v>
                </c:pt>
                <c:pt idx="71">
                  <c:v>19.763183000000001</c:v>
                </c:pt>
                <c:pt idx="72">
                  <c:v>20.622814999999999</c:v>
                </c:pt>
                <c:pt idx="73">
                  <c:v>20.573461999999999</c:v>
                </c:pt>
                <c:pt idx="74">
                  <c:v>20.563036</c:v>
                </c:pt>
                <c:pt idx="75">
                  <c:v>20.505533</c:v>
                </c:pt>
                <c:pt idx="76">
                  <c:v>20.532953000000003</c:v>
                </c:pt>
                <c:pt idx="77">
                  <c:v>20.539334</c:v>
                </c:pt>
                <c:pt idx="78">
                  <c:v>20.572696000000001</c:v>
                </c:pt>
                <c:pt idx="79">
                  <c:v>20.680012999999999</c:v>
                </c:pt>
                <c:pt idx="80">
                  <c:v>20.700233000000001</c:v>
                </c:pt>
                <c:pt idx="81">
                  <c:v>20.649459</c:v>
                </c:pt>
                <c:pt idx="82">
                  <c:v>20.634923999999998</c:v>
                </c:pt>
                <c:pt idx="83">
                  <c:v>20.621887999999998</c:v>
                </c:pt>
                <c:pt idx="84">
                  <c:v>20.622112000000001</c:v>
                </c:pt>
                <c:pt idx="85">
                  <c:v>20.621184</c:v>
                </c:pt>
                <c:pt idx="86">
                  <c:v>20.670068000000001</c:v>
                </c:pt>
                <c:pt idx="87">
                  <c:v>20.679241999999999</c:v>
                </c:pt>
                <c:pt idx="88">
                  <c:v>20.696672</c:v>
                </c:pt>
                <c:pt idx="89">
                  <c:v>20.781901000000001</c:v>
                </c:pt>
                <c:pt idx="90">
                  <c:v>20.811456999999997</c:v>
                </c:pt>
                <c:pt idx="91">
                  <c:v>20.866569999999999</c:v>
                </c:pt>
                <c:pt idx="92">
                  <c:v>20.907913000000001</c:v>
                </c:pt>
                <c:pt idx="93">
                  <c:v>20.914971000000001</c:v>
                </c:pt>
                <c:pt idx="94">
                  <c:v>20.878314</c:v>
                </c:pt>
                <c:pt idx="95">
                  <c:v>20.825521999999999</c:v>
                </c:pt>
                <c:pt idx="96">
                  <c:v>20.661393</c:v>
                </c:pt>
                <c:pt idx="97">
                  <c:v>20.645614000000002</c:v>
                </c:pt>
                <c:pt idx="98">
                  <c:v>20.648803000000001</c:v>
                </c:pt>
                <c:pt idx="99">
                  <c:v>20.642772000000001</c:v>
                </c:pt>
                <c:pt idx="100">
                  <c:v>20.681932</c:v>
                </c:pt>
                <c:pt idx="101">
                  <c:v>20.704179</c:v>
                </c:pt>
                <c:pt idx="102">
                  <c:v>20.734762</c:v>
                </c:pt>
                <c:pt idx="103">
                  <c:v>20.822564</c:v>
                </c:pt>
                <c:pt idx="104">
                  <c:v>20.852636999999998</c:v>
                </c:pt>
                <c:pt idx="105">
                  <c:v>20.792598999999999</c:v>
                </c:pt>
                <c:pt idx="106">
                  <c:v>20.783883999999997</c:v>
                </c:pt>
                <c:pt idx="107">
                  <c:v>20.722791000000001</c:v>
                </c:pt>
                <c:pt idx="108">
                  <c:v>20.705909999999999</c:v>
                </c:pt>
                <c:pt idx="109">
                  <c:v>20.692687999999997</c:v>
                </c:pt>
                <c:pt idx="110">
                  <c:v>20.788128</c:v>
                </c:pt>
                <c:pt idx="111">
                  <c:v>20.784153</c:v>
                </c:pt>
                <c:pt idx="112">
                  <c:v>20.784633999999997</c:v>
                </c:pt>
                <c:pt idx="113">
                  <c:v>20.773791000000003</c:v>
                </c:pt>
                <c:pt idx="114">
                  <c:v>20.838612000000001</c:v>
                </c:pt>
                <c:pt idx="115">
                  <c:v>20.865956999999998</c:v>
                </c:pt>
                <c:pt idx="116">
                  <c:v>20.902138999999998</c:v>
                </c:pt>
                <c:pt idx="117">
                  <c:v>20.915928000000001</c:v>
                </c:pt>
                <c:pt idx="118">
                  <c:v>20.863525000000003</c:v>
                </c:pt>
                <c:pt idx="119">
                  <c:v>20.836144000000001</c:v>
                </c:pt>
                <c:pt idx="120">
                  <c:v>20.765802999999998</c:v>
                </c:pt>
                <c:pt idx="121">
                  <c:v>20.731006000000001</c:v>
                </c:pt>
                <c:pt idx="122">
                  <c:v>20.721666000000003</c:v>
                </c:pt>
                <c:pt idx="123">
                  <c:v>20.716626000000002</c:v>
                </c:pt>
                <c:pt idx="124">
                  <c:v>20.702984000000001</c:v>
                </c:pt>
                <c:pt idx="125">
                  <c:v>20.702325999999999</c:v>
                </c:pt>
                <c:pt idx="126">
                  <c:v>20.709679999999999</c:v>
                </c:pt>
                <c:pt idx="127">
                  <c:v>20.802962000000001</c:v>
                </c:pt>
                <c:pt idx="128">
                  <c:v>20.791409999999999</c:v>
                </c:pt>
                <c:pt idx="129">
                  <c:v>20.764298</c:v>
                </c:pt>
                <c:pt idx="130">
                  <c:v>20.780645</c:v>
                </c:pt>
                <c:pt idx="131">
                  <c:v>20.711718000000001</c:v>
                </c:pt>
                <c:pt idx="132">
                  <c:v>20.699013999999998</c:v>
                </c:pt>
                <c:pt idx="133">
                  <c:v>20.732151000000002</c:v>
                </c:pt>
                <c:pt idx="134">
                  <c:v>20.742421</c:v>
                </c:pt>
                <c:pt idx="135">
                  <c:v>20.748177999999999</c:v>
                </c:pt>
                <c:pt idx="136">
                  <c:v>20.755067</c:v>
                </c:pt>
                <c:pt idx="137">
                  <c:v>20.782201000000001</c:v>
                </c:pt>
                <c:pt idx="138">
                  <c:v>20.849039000000001</c:v>
                </c:pt>
                <c:pt idx="139">
                  <c:v>20.908241999999998</c:v>
                </c:pt>
                <c:pt idx="140">
                  <c:v>20.891784999999999</c:v>
                </c:pt>
                <c:pt idx="141">
                  <c:v>20.888514999999998</c:v>
                </c:pt>
                <c:pt idx="142">
                  <c:v>20.871431000000001</c:v>
                </c:pt>
                <c:pt idx="143">
                  <c:v>20.823991999999997</c:v>
                </c:pt>
                <c:pt idx="144">
                  <c:v>20.708480999999999</c:v>
                </c:pt>
                <c:pt idx="145">
                  <c:v>20.685243999999997</c:v>
                </c:pt>
                <c:pt idx="146">
                  <c:v>20.682620999999997</c:v>
                </c:pt>
                <c:pt idx="147">
                  <c:v>20.683328000000003</c:v>
                </c:pt>
                <c:pt idx="148">
                  <c:v>20.692769999999999</c:v>
                </c:pt>
                <c:pt idx="149">
                  <c:v>20.687573</c:v>
                </c:pt>
                <c:pt idx="150">
                  <c:v>20.726706999999998</c:v>
                </c:pt>
                <c:pt idx="151">
                  <c:v>20.846890999999999</c:v>
                </c:pt>
                <c:pt idx="152">
                  <c:v>20.888209</c:v>
                </c:pt>
                <c:pt idx="153">
                  <c:v>20.812280999999999</c:v>
                </c:pt>
                <c:pt idx="154">
                  <c:v>20.775704000000001</c:v>
                </c:pt>
                <c:pt idx="155">
                  <c:v>20.750705999999997</c:v>
                </c:pt>
                <c:pt idx="156">
                  <c:v>20.747645000000002</c:v>
                </c:pt>
                <c:pt idx="157">
                  <c:v>20.753288000000001</c:v>
                </c:pt>
                <c:pt idx="158">
                  <c:v>20.775607000000001</c:v>
                </c:pt>
                <c:pt idx="159">
                  <c:v>20.773651000000001</c:v>
                </c:pt>
                <c:pt idx="160">
                  <c:v>20.802717000000001</c:v>
                </c:pt>
                <c:pt idx="161">
                  <c:v>20.880382000000001</c:v>
                </c:pt>
                <c:pt idx="162">
                  <c:v>20.994351999999999</c:v>
                </c:pt>
                <c:pt idx="163">
                  <c:v>21.020444999999999</c:v>
                </c:pt>
                <c:pt idx="164">
                  <c:v>21.035375999999999</c:v>
                </c:pt>
                <c:pt idx="165">
                  <c:v>21.030231000000001</c:v>
                </c:pt>
                <c:pt idx="166">
                  <c:v>20.974031999999998</c:v>
                </c:pt>
                <c:pt idx="167">
                  <c:v>20.970223000000001</c:v>
                </c:pt>
                <c:pt idx="168">
                  <c:v>20.838052000000001</c:v>
                </c:pt>
                <c:pt idx="169">
                  <c:v>20.817606999999999</c:v>
                </c:pt>
                <c:pt idx="170">
                  <c:v>20.837821999999999</c:v>
                </c:pt>
                <c:pt idx="171">
                  <c:v>20.846974999999997</c:v>
                </c:pt>
                <c:pt idx="172">
                  <c:v>20.810298</c:v>
                </c:pt>
                <c:pt idx="173">
                  <c:v>20.818562999999997</c:v>
                </c:pt>
                <c:pt idx="174">
                  <c:v>20.820734000000002</c:v>
                </c:pt>
                <c:pt idx="175">
                  <c:v>20.906064999999998</c:v>
                </c:pt>
                <c:pt idx="176">
                  <c:v>20.935983</c:v>
                </c:pt>
                <c:pt idx="177">
                  <c:v>20.865133999999998</c:v>
                </c:pt>
                <c:pt idx="178">
                  <c:v>20.876957999999998</c:v>
                </c:pt>
                <c:pt idx="179">
                  <c:v>20.830025000000003</c:v>
                </c:pt>
                <c:pt idx="180">
                  <c:v>20.811783999999999</c:v>
                </c:pt>
                <c:pt idx="181">
                  <c:v>20.828476999999999</c:v>
                </c:pt>
                <c:pt idx="182">
                  <c:v>20.890318999999998</c:v>
                </c:pt>
                <c:pt idx="183">
                  <c:v>20.912508999999996</c:v>
                </c:pt>
                <c:pt idx="184">
                  <c:v>20.942827000000001</c:v>
                </c:pt>
                <c:pt idx="185">
                  <c:v>20.991474999999998</c:v>
                </c:pt>
                <c:pt idx="186">
                  <c:v>21.039952</c:v>
                </c:pt>
                <c:pt idx="187">
                  <c:v>21.072457</c:v>
                </c:pt>
                <c:pt idx="188">
                  <c:v>21.08409</c:v>
                </c:pt>
                <c:pt idx="189">
                  <c:v>21.083825000000001</c:v>
                </c:pt>
                <c:pt idx="190">
                  <c:v>21.016484999999999</c:v>
                </c:pt>
                <c:pt idx="191">
                  <c:v>21.003242999999998</c:v>
                </c:pt>
                <c:pt idx="192">
                  <c:v>20.944632000000002</c:v>
                </c:pt>
                <c:pt idx="193">
                  <c:v>20.671062999999997</c:v>
                </c:pt>
                <c:pt idx="194">
                  <c:v>20.682620999999997</c:v>
                </c:pt>
                <c:pt idx="195">
                  <c:v>20.958276000000001</c:v>
                </c:pt>
                <c:pt idx="196">
                  <c:v>20.689486000000002</c:v>
                </c:pt>
                <c:pt idx="197">
                  <c:v>20.703215</c:v>
                </c:pt>
                <c:pt idx="198">
                  <c:v>20.696937000000002</c:v>
                </c:pt>
                <c:pt idx="199">
                  <c:v>20.981525000000001</c:v>
                </c:pt>
                <c:pt idx="200">
                  <c:v>20.955882000000003</c:v>
                </c:pt>
                <c:pt idx="201">
                  <c:v>20.938849999999999</c:v>
                </c:pt>
                <c:pt idx="202">
                  <c:v>20.613534999999999</c:v>
                </c:pt>
                <c:pt idx="203">
                  <c:v>20.842898000000002</c:v>
                </c:pt>
                <c:pt idx="204">
                  <c:v>20.851354000000001</c:v>
                </c:pt>
                <c:pt idx="205">
                  <c:v>20.560381</c:v>
                </c:pt>
                <c:pt idx="206">
                  <c:v>20.573091999999999</c:v>
                </c:pt>
                <c:pt idx="207">
                  <c:v>20.565356000000001</c:v>
                </c:pt>
                <c:pt idx="208">
                  <c:v>20.835954000000001</c:v>
                </c:pt>
                <c:pt idx="209">
                  <c:v>20.595713</c:v>
                </c:pt>
                <c:pt idx="210">
                  <c:v>20.632344</c:v>
                </c:pt>
                <c:pt idx="211">
                  <c:v>20.666687999999997</c:v>
                </c:pt>
                <c:pt idx="212">
                  <c:v>20.636007000000003</c:v>
                </c:pt>
                <c:pt idx="213">
                  <c:v>20.621181</c:v>
                </c:pt>
                <c:pt idx="214">
                  <c:v>20.578581</c:v>
                </c:pt>
                <c:pt idx="215">
                  <c:v>20.572851</c:v>
                </c:pt>
                <c:pt idx="216">
                  <c:v>20.523371999999998</c:v>
                </c:pt>
                <c:pt idx="217">
                  <c:v>20.503152999999998</c:v>
                </c:pt>
                <c:pt idx="218">
                  <c:v>20.478221000000001</c:v>
                </c:pt>
                <c:pt idx="219">
                  <c:v>20.448802000000001</c:v>
                </c:pt>
                <c:pt idx="220">
                  <c:v>20.431144</c:v>
                </c:pt>
                <c:pt idx="221">
                  <c:v>20.427454000000001</c:v>
                </c:pt>
                <c:pt idx="222">
                  <c:v>20.427589999999999</c:v>
                </c:pt>
                <c:pt idx="223">
                  <c:v>20.514679000000001</c:v>
                </c:pt>
                <c:pt idx="224">
                  <c:v>20.535616000000001</c:v>
                </c:pt>
                <c:pt idx="225">
                  <c:v>20.536892999999999</c:v>
                </c:pt>
                <c:pt idx="226">
                  <c:v>20.528929999999999</c:v>
                </c:pt>
                <c:pt idx="227">
                  <c:v>19.472937999999999</c:v>
                </c:pt>
                <c:pt idx="228">
                  <c:v>20.462876999999999</c:v>
                </c:pt>
                <c:pt idx="229">
                  <c:v>20.461497999999999</c:v>
                </c:pt>
                <c:pt idx="230">
                  <c:v>20.457433000000002</c:v>
                </c:pt>
                <c:pt idx="231">
                  <c:v>20.460039999999999</c:v>
                </c:pt>
                <c:pt idx="232">
                  <c:v>20.498339000000001</c:v>
                </c:pt>
                <c:pt idx="233">
                  <c:v>20.583258999999998</c:v>
                </c:pt>
                <c:pt idx="234">
                  <c:v>20.628095000000002</c:v>
                </c:pt>
                <c:pt idx="235">
                  <c:v>20.662130000000001</c:v>
                </c:pt>
                <c:pt idx="236">
                  <c:v>20.660554999999999</c:v>
                </c:pt>
                <c:pt idx="237">
                  <c:v>20.668109000000001</c:v>
                </c:pt>
                <c:pt idx="238">
                  <c:v>19.625777999999997</c:v>
                </c:pt>
                <c:pt idx="239">
                  <c:v>19.605936</c:v>
                </c:pt>
                <c:pt idx="240">
                  <c:v>19.500409999999999</c:v>
                </c:pt>
                <c:pt idx="241">
                  <c:v>19.479973999999999</c:v>
                </c:pt>
                <c:pt idx="242">
                  <c:v>19.471948000000001</c:v>
                </c:pt>
                <c:pt idx="243">
                  <c:v>19.477861000000001</c:v>
                </c:pt>
                <c:pt idx="244">
                  <c:v>19.497638999999999</c:v>
                </c:pt>
                <c:pt idx="245">
                  <c:v>20.061662990000002</c:v>
                </c:pt>
                <c:pt idx="246">
                  <c:v>19.535368999999999</c:v>
                </c:pt>
                <c:pt idx="247">
                  <c:v>19.635265999999998</c:v>
                </c:pt>
                <c:pt idx="248">
                  <c:v>19.646753</c:v>
                </c:pt>
                <c:pt idx="249">
                  <c:v>19.654671999999998</c:v>
                </c:pt>
                <c:pt idx="250">
                  <c:v>19.622720000000001</c:v>
                </c:pt>
                <c:pt idx="251">
                  <c:v>18.586133999999998</c:v>
                </c:pt>
                <c:pt idx="252">
                  <c:v>18.568867999999998</c:v>
                </c:pt>
                <c:pt idx="253">
                  <c:v>18.564268999999999</c:v>
                </c:pt>
                <c:pt idx="254">
                  <c:v>18.565729999999999</c:v>
                </c:pt>
                <c:pt idx="255">
                  <c:v>18.569558000000001</c:v>
                </c:pt>
                <c:pt idx="256">
                  <c:v>19.642458999999999</c:v>
                </c:pt>
                <c:pt idx="257">
                  <c:v>20.745995000000001</c:v>
                </c:pt>
                <c:pt idx="258">
                  <c:v>20.853741000000003</c:v>
                </c:pt>
                <c:pt idx="259">
                  <c:v>20.872838999999999</c:v>
                </c:pt>
                <c:pt idx="260">
                  <c:v>20.874147000000001</c:v>
                </c:pt>
                <c:pt idx="261">
                  <c:v>20.862848999999997</c:v>
                </c:pt>
                <c:pt idx="262">
                  <c:v>20.844103999999998</c:v>
                </c:pt>
                <c:pt idx="263">
                  <c:v>21.075422999999997</c:v>
                </c:pt>
                <c:pt idx="264">
                  <c:v>20.689831999999999</c:v>
                </c:pt>
                <c:pt idx="265">
                  <c:v>20.701067999999999</c:v>
                </c:pt>
                <c:pt idx="266">
                  <c:v>20.609931</c:v>
                </c:pt>
                <c:pt idx="267">
                  <c:v>20.673031999999999</c:v>
                </c:pt>
                <c:pt idx="268">
                  <c:v>20.638542000000001</c:v>
                </c:pt>
                <c:pt idx="269">
                  <c:v>20.827400000000001</c:v>
                </c:pt>
                <c:pt idx="270">
                  <c:v>20.589687000000001</c:v>
                </c:pt>
                <c:pt idx="271">
                  <c:v>20.747816</c:v>
                </c:pt>
                <c:pt idx="272">
                  <c:v>20.954845000000002</c:v>
                </c:pt>
                <c:pt idx="273">
                  <c:v>21.001315999999999</c:v>
                </c:pt>
                <c:pt idx="274">
                  <c:v>20.956437999999999</c:v>
                </c:pt>
                <c:pt idx="275">
                  <c:v>20.933982</c:v>
                </c:pt>
                <c:pt idx="276">
                  <c:v>20.836485</c:v>
                </c:pt>
                <c:pt idx="277">
                  <c:v>20.823014000000001</c:v>
                </c:pt>
                <c:pt idx="278">
                  <c:v>20.820808</c:v>
                </c:pt>
                <c:pt idx="279">
                  <c:v>20.812335999999998</c:v>
                </c:pt>
                <c:pt idx="280">
                  <c:v>20.671167659999998</c:v>
                </c:pt>
                <c:pt idx="281">
                  <c:v>20.899540000000002</c:v>
                </c:pt>
                <c:pt idx="282">
                  <c:v>21.096238</c:v>
                </c:pt>
                <c:pt idx="283">
                  <c:v>21.124912999999999</c:v>
                </c:pt>
                <c:pt idx="284">
                  <c:v>21.130701999999999</c:v>
                </c:pt>
                <c:pt idx="285">
                  <c:v>21.054728999999998</c:v>
                </c:pt>
                <c:pt idx="286">
                  <c:v>21.104140000000001</c:v>
                </c:pt>
                <c:pt idx="287">
                  <c:v>21.095487000000002</c:v>
                </c:pt>
                <c:pt idx="288">
                  <c:v>21.03492</c:v>
                </c:pt>
                <c:pt idx="289">
                  <c:v>20.942633000000001</c:v>
                </c:pt>
                <c:pt idx="290">
                  <c:v>20.996153999999997</c:v>
                </c:pt>
                <c:pt idx="291">
                  <c:v>20.997419999999998</c:v>
                </c:pt>
                <c:pt idx="292">
                  <c:v>20.988996</c:v>
                </c:pt>
                <c:pt idx="293">
                  <c:v>20.984811000000001</c:v>
                </c:pt>
                <c:pt idx="294">
                  <c:v>20.993981999999999</c:v>
                </c:pt>
                <c:pt idx="295">
                  <c:v>21.083338000000001</c:v>
                </c:pt>
                <c:pt idx="296">
                  <c:v>21.090422</c:v>
                </c:pt>
                <c:pt idx="297">
                  <c:v>21.055723999999998</c:v>
                </c:pt>
                <c:pt idx="298">
                  <c:v>20.962131000000003</c:v>
                </c:pt>
                <c:pt idx="299">
                  <c:v>20.870975999999999</c:v>
                </c:pt>
                <c:pt idx="300">
                  <c:v>20.875512999999998</c:v>
                </c:pt>
                <c:pt idx="301">
                  <c:v>20.757617999999997</c:v>
                </c:pt>
                <c:pt idx="302">
                  <c:v>20.8446</c:v>
                </c:pt>
                <c:pt idx="303">
                  <c:v>20.901718000000002</c:v>
                </c:pt>
                <c:pt idx="304">
                  <c:v>20.951895</c:v>
                </c:pt>
                <c:pt idx="305">
                  <c:v>21.05095</c:v>
                </c:pt>
                <c:pt idx="306">
                  <c:v>21.008510999999999</c:v>
                </c:pt>
                <c:pt idx="307">
                  <c:v>21.066040000000001</c:v>
                </c:pt>
                <c:pt idx="308">
                  <c:v>21.090600999999999</c:v>
                </c:pt>
                <c:pt idx="309">
                  <c:v>21.092873999999998</c:v>
                </c:pt>
                <c:pt idx="310">
                  <c:v>21.075794999999999</c:v>
                </c:pt>
                <c:pt idx="311">
                  <c:v>21.071150000000003</c:v>
                </c:pt>
                <c:pt idx="312">
                  <c:v>20.923719999999999</c:v>
                </c:pt>
                <c:pt idx="313">
                  <c:v>20.891190999999999</c:v>
                </c:pt>
                <c:pt idx="314">
                  <c:v>20.831886999999998</c:v>
                </c:pt>
                <c:pt idx="315">
                  <c:v>20.816942999999998</c:v>
                </c:pt>
                <c:pt idx="316">
                  <c:v>20.779218</c:v>
                </c:pt>
                <c:pt idx="317">
                  <c:v>20.34046932</c:v>
                </c:pt>
                <c:pt idx="318">
                  <c:v>20.884241000000003</c:v>
                </c:pt>
                <c:pt idx="319">
                  <c:v>21.008226000000001</c:v>
                </c:pt>
                <c:pt idx="320">
                  <c:v>19.992716000000001</c:v>
                </c:pt>
                <c:pt idx="321">
                  <c:v>19.962935000000002</c:v>
                </c:pt>
                <c:pt idx="322">
                  <c:v>20.938412</c:v>
                </c:pt>
                <c:pt idx="323">
                  <c:v>19.835065999999998</c:v>
                </c:pt>
                <c:pt idx="324">
                  <c:v>19.871452000000001</c:v>
                </c:pt>
                <c:pt idx="325">
                  <c:v>19.871513</c:v>
                </c:pt>
                <c:pt idx="326">
                  <c:v>19.817805</c:v>
                </c:pt>
                <c:pt idx="327">
                  <c:v>19.888904999999998</c:v>
                </c:pt>
                <c:pt idx="328">
                  <c:v>20.972892999999999</c:v>
                </c:pt>
                <c:pt idx="329">
                  <c:v>20.513694149999999</c:v>
                </c:pt>
                <c:pt idx="330">
                  <c:v>21.075915000000002</c:v>
                </c:pt>
                <c:pt idx="331">
                  <c:v>21.119066</c:v>
                </c:pt>
                <c:pt idx="332">
                  <c:v>21.130471</c:v>
                </c:pt>
                <c:pt idx="333">
                  <c:v>21.113059</c:v>
                </c:pt>
                <c:pt idx="334">
                  <c:v>21.072346000000003</c:v>
                </c:pt>
                <c:pt idx="335">
                  <c:v>21.054883999999998</c:v>
                </c:pt>
              </c:numCache>
            </c:numRef>
          </c:val>
          <c:extLst>
            <c:ext xmlns:c16="http://schemas.microsoft.com/office/drawing/2014/chart" uri="{C3380CC4-5D6E-409C-BE32-E72D297353CC}">
              <c16:uniqueId val="{00000003-2343-4632-9DF8-FA6A1C770FA8}"/>
            </c:ext>
          </c:extLst>
        </c:ser>
        <c:ser>
          <c:idx val="4"/>
          <c:order val="4"/>
          <c:tx>
            <c:strRef>
              <c:f>'63'!$G$2</c:f>
              <c:strCache>
                <c:ptCount val="1"/>
                <c:pt idx="0">
                  <c:v>Biofuels</c:v>
                </c:pt>
              </c:strCache>
            </c:strRef>
          </c:tx>
          <c:spPr>
            <a:solidFill>
              <a:schemeClr val="accent5"/>
            </a:solidFill>
            <a:ln>
              <a:noFill/>
            </a:ln>
            <a:effectLst/>
          </c:spPr>
          <c:val>
            <c:numRef>
              <c:f>'63'!$G$3:$G$338</c:f>
              <c:numCache>
                <c:formatCode>General</c:formatCode>
                <c:ptCount val="336"/>
                <c:pt idx="0">
                  <c:v>4.9522776569999998</c:v>
                </c:pt>
                <c:pt idx="1">
                  <c:v>5.0055703839999994</c:v>
                </c:pt>
                <c:pt idx="2">
                  <c:v>5.0055703839999994</c:v>
                </c:pt>
                <c:pt idx="3">
                  <c:v>4.9522776569999998</c:v>
                </c:pt>
                <c:pt idx="4">
                  <c:v>4.9576023839999994</c:v>
                </c:pt>
                <c:pt idx="5">
                  <c:v>5.0277203840000002</c:v>
                </c:pt>
                <c:pt idx="6">
                  <c:v>4.9289394599999996</c:v>
                </c:pt>
                <c:pt idx="7">
                  <c:v>4.9289394599999996</c:v>
                </c:pt>
                <c:pt idx="8">
                  <c:v>4.9289394599999996</c:v>
                </c:pt>
                <c:pt idx="9">
                  <c:v>4.9067894599999997</c:v>
                </c:pt>
                <c:pt idx="10">
                  <c:v>4.8708639690000002</c:v>
                </c:pt>
                <c:pt idx="11">
                  <c:v>4.8422010460000005</c:v>
                </c:pt>
                <c:pt idx="12">
                  <c:v>4.8422010460000005</c:v>
                </c:pt>
                <c:pt idx="13">
                  <c:v>4.8422010460000005</c:v>
                </c:pt>
                <c:pt idx="14">
                  <c:v>4.8773768929999992</c:v>
                </c:pt>
                <c:pt idx="15">
                  <c:v>4.9834203840000004</c:v>
                </c:pt>
                <c:pt idx="16">
                  <c:v>4.9834203840000004</c:v>
                </c:pt>
                <c:pt idx="17">
                  <c:v>4.9834203840000004</c:v>
                </c:pt>
                <c:pt idx="18">
                  <c:v>4.9834203840000004</c:v>
                </c:pt>
                <c:pt idx="19">
                  <c:v>4.9834203840000004</c:v>
                </c:pt>
                <c:pt idx="20">
                  <c:v>4.9133023839999996</c:v>
                </c:pt>
                <c:pt idx="21">
                  <c:v>4.9133023839999996</c:v>
                </c:pt>
                <c:pt idx="22">
                  <c:v>4.9354523840000004</c:v>
                </c:pt>
                <c:pt idx="23">
                  <c:v>4.9354523840000004</c:v>
                </c:pt>
                <c:pt idx="24">
                  <c:v>5.0223956569999997</c:v>
                </c:pt>
                <c:pt idx="25">
                  <c:v>5.0105580080000003</c:v>
                </c:pt>
                <c:pt idx="26">
                  <c:v>5.0105580080000003</c:v>
                </c:pt>
                <c:pt idx="27">
                  <c:v>4.9404400079999995</c:v>
                </c:pt>
                <c:pt idx="28">
                  <c:v>4.928602358</c:v>
                </c:pt>
                <c:pt idx="29">
                  <c:v>4.9987203579999999</c:v>
                </c:pt>
                <c:pt idx="30">
                  <c:v>5.0273832819999997</c:v>
                </c:pt>
                <c:pt idx="31">
                  <c:v>5.0273832819999997</c:v>
                </c:pt>
                <c:pt idx="32">
                  <c:v>5.0273832819999997</c:v>
                </c:pt>
                <c:pt idx="33">
                  <c:v>4.9625900080000003</c:v>
                </c:pt>
                <c:pt idx="34">
                  <c:v>4.9404400079999995</c:v>
                </c:pt>
                <c:pt idx="35">
                  <c:v>4.9021157579999999</c:v>
                </c:pt>
                <c:pt idx="36">
                  <c:v>4.8734528340000001</c:v>
                </c:pt>
                <c:pt idx="37">
                  <c:v>4.8734528340000001</c:v>
                </c:pt>
                <c:pt idx="38">
                  <c:v>5.0158827339999998</c:v>
                </c:pt>
                <c:pt idx="39">
                  <c:v>5.0158827339999998</c:v>
                </c:pt>
                <c:pt idx="40">
                  <c:v>5.0158827339999998</c:v>
                </c:pt>
                <c:pt idx="41">
                  <c:v>4.9872198110000001</c:v>
                </c:pt>
                <c:pt idx="42">
                  <c:v>4.9872198110000001</c:v>
                </c:pt>
                <c:pt idx="43">
                  <c:v>4.9142568869999996</c:v>
                </c:pt>
                <c:pt idx="44">
                  <c:v>4.9142568869999996</c:v>
                </c:pt>
                <c:pt idx="45">
                  <c:v>4.8219888870000007</c:v>
                </c:pt>
                <c:pt idx="46">
                  <c:v>4.4656238869999996</c:v>
                </c:pt>
                <c:pt idx="47">
                  <c:v>4.4656238869999996</c:v>
                </c:pt>
                <c:pt idx="48">
                  <c:v>4.4487986140000002</c:v>
                </c:pt>
                <c:pt idx="49">
                  <c:v>4.5242718379999998</c:v>
                </c:pt>
                <c:pt idx="50">
                  <c:v>4.4696366080000001</c:v>
                </c:pt>
                <c:pt idx="51">
                  <c:v>4.4696366080000001</c:v>
                </c:pt>
                <c:pt idx="52">
                  <c:v>4.4795459289999995</c:v>
                </c:pt>
                <c:pt idx="53">
                  <c:v>4.5496639290000003</c:v>
                </c:pt>
                <c:pt idx="54">
                  <c:v>4.4826064150000002</c:v>
                </c:pt>
                <c:pt idx="55">
                  <c:v>4.4729861819999996</c:v>
                </c:pt>
                <c:pt idx="56">
                  <c:v>4.4826064150000002</c:v>
                </c:pt>
                <c:pt idx="57">
                  <c:v>3.6929020349999999</c:v>
                </c:pt>
                <c:pt idx="58">
                  <c:v>3.7150520350000003</c:v>
                </c:pt>
                <c:pt idx="59">
                  <c:v>3.7318773090000001</c:v>
                </c:pt>
                <c:pt idx="60">
                  <c:v>3.7605402319999999</c:v>
                </c:pt>
                <c:pt idx="61">
                  <c:v>3.7605402319999999</c:v>
                </c:pt>
                <c:pt idx="62">
                  <c:v>3.8306582320000002</c:v>
                </c:pt>
                <c:pt idx="63">
                  <c:v>3.8473982320000002</c:v>
                </c:pt>
                <c:pt idx="64">
                  <c:v>3.8707059309999998</c:v>
                </c:pt>
                <c:pt idx="65">
                  <c:v>3.8070378549999999</c:v>
                </c:pt>
                <c:pt idx="66">
                  <c:v>3.8070378549999999</c:v>
                </c:pt>
                <c:pt idx="67">
                  <c:v>3.8800007779999999</c:v>
                </c:pt>
                <c:pt idx="68">
                  <c:v>3.8800007779999999</c:v>
                </c:pt>
                <c:pt idx="69">
                  <c:v>3.9021507780000002</c:v>
                </c:pt>
                <c:pt idx="70">
                  <c:v>3.8800007779999999</c:v>
                </c:pt>
                <c:pt idx="71">
                  <c:v>3.8800007779999999</c:v>
                </c:pt>
                <c:pt idx="72">
                  <c:v>4.0726910519999997</c:v>
                </c:pt>
                <c:pt idx="73">
                  <c:v>4.0726910519999997</c:v>
                </c:pt>
                <c:pt idx="74">
                  <c:v>4.0558657780000003</c:v>
                </c:pt>
                <c:pt idx="75">
                  <c:v>4.0390405039999999</c:v>
                </c:pt>
                <c:pt idx="76">
                  <c:v>4.0390405039999999</c:v>
                </c:pt>
                <c:pt idx="77">
                  <c:v>4.0390405039999999</c:v>
                </c:pt>
                <c:pt idx="78">
                  <c:v>4.0390405039999999</c:v>
                </c:pt>
                <c:pt idx="79">
                  <c:v>3.858540504</c:v>
                </c:pt>
                <c:pt idx="80">
                  <c:v>3.858540504</c:v>
                </c:pt>
                <c:pt idx="81">
                  <c:v>4.6485405039999996</c:v>
                </c:pt>
                <c:pt idx="82">
                  <c:v>4.6485405039999996</c:v>
                </c:pt>
                <c:pt idx="83">
                  <c:v>4.829040504</c:v>
                </c:pt>
                <c:pt idx="84">
                  <c:v>4.829040504</c:v>
                </c:pt>
                <c:pt idx="85">
                  <c:v>4.829040504</c:v>
                </c:pt>
                <c:pt idx="86">
                  <c:v>4.9045462300000002</c:v>
                </c:pt>
                <c:pt idx="87">
                  <c:v>4.9045462300000002</c:v>
                </c:pt>
                <c:pt idx="88">
                  <c:v>4.9045462300000002</c:v>
                </c:pt>
                <c:pt idx="89">
                  <c:v>4.5109728480000006</c:v>
                </c:pt>
                <c:pt idx="90">
                  <c:v>4.4444282300000006</c:v>
                </c:pt>
                <c:pt idx="91">
                  <c:v>4.4444282300000006</c:v>
                </c:pt>
                <c:pt idx="92">
                  <c:v>4.4444282300000006</c:v>
                </c:pt>
                <c:pt idx="93">
                  <c:v>4.4444282300000006</c:v>
                </c:pt>
                <c:pt idx="94">
                  <c:v>4.4665782299999996</c:v>
                </c:pt>
                <c:pt idx="95">
                  <c:v>4.4665782299999996</c:v>
                </c:pt>
                <c:pt idx="96">
                  <c:v>4.4665782299999996</c:v>
                </c:pt>
                <c:pt idx="97">
                  <c:v>4.5366962299999996</c:v>
                </c:pt>
                <c:pt idx="98">
                  <c:v>4.4612535040000001</c:v>
                </c:pt>
                <c:pt idx="99">
                  <c:v>4.4612535040000001</c:v>
                </c:pt>
                <c:pt idx="100">
                  <c:v>4.4612535040000001</c:v>
                </c:pt>
                <c:pt idx="101">
                  <c:v>4.4612535040000001</c:v>
                </c:pt>
                <c:pt idx="102">
                  <c:v>4.4612535040000001</c:v>
                </c:pt>
                <c:pt idx="103">
                  <c:v>4.6417535040000004</c:v>
                </c:pt>
                <c:pt idx="104">
                  <c:v>4.6417535040000004</c:v>
                </c:pt>
                <c:pt idx="105">
                  <c:v>4.5419535040000003</c:v>
                </c:pt>
                <c:pt idx="106">
                  <c:v>4.5150993030000004</c:v>
                </c:pt>
                <c:pt idx="107">
                  <c:v>4.4864363799999998</c:v>
                </c:pt>
                <c:pt idx="108">
                  <c:v>4.4306358320000001</c:v>
                </c:pt>
                <c:pt idx="109">
                  <c:v>4.457490033</c:v>
                </c:pt>
                <c:pt idx="110">
                  <c:v>4.5741153070000005</c:v>
                </c:pt>
                <c:pt idx="111">
                  <c:v>4.6442333070000004</c:v>
                </c:pt>
                <c:pt idx="112">
                  <c:v>4.6442333070000004</c:v>
                </c:pt>
                <c:pt idx="113">
                  <c:v>4.9641153070000001</c:v>
                </c:pt>
                <c:pt idx="114">
                  <c:v>4.9641153070000001</c:v>
                </c:pt>
                <c:pt idx="115">
                  <c:v>4.9641153070000001</c:v>
                </c:pt>
                <c:pt idx="116">
                  <c:v>4.9641153070000001</c:v>
                </c:pt>
                <c:pt idx="117">
                  <c:v>4.9641153070000001</c:v>
                </c:pt>
                <c:pt idx="118">
                  <c:v>4.9641153070000001</c:v>
                </c:pt>
                <c:pt idx="119">
                  <c:v>4.9641153070000001</c:v>
                </c:pt>
                <c:pt idx="120">
                  <c:v>4.9641153070000001</c:v>
                </c:pt>
                <c:pt idx="121">
                  <c:v>4.9354523840000004</c:v>
                </c:pt>
                <c:pt idx="122">
                  <c:v>4.94077711</c:v>
                </c:pt>
                <c:pt idx="123">
                  <c:v>4.9576023839999994</c:v>
                </c:pt>
                <c:pt idx="124">
                  <c:v>4.9576023839999994</c:v>
                </c:pt>
                <c:pt idx="125">
                  <c:v>4.9576023839999994</c:v>
                </c:pt>
                <c:pt idx="126">
                  <c:v>4.94077711</c:v>
                </c:pt>
                <c:pt idx="127">
                  <c:v>5.0108951100000008</c:v>
                </c:pt>
                <c:pt idx="128">
                  <c:v>5.0108951100000008</c:v>
                </c:pt>
                <c:pt idx="129">
                  <c:v>4.9088077800000001</c:v>
                </c:pt>
                <c:pt idx="130">
                  <c:v>4.8444759889999993</c:v>
                </c:pt>
                <c:pt idx="131">
                  <c:v>4.873138913</c:v>
                </c:pt>
                <c:pt idx="132">
                  <c:v>4.9289394599999996</c:v>
                </c:pt>
                <c:pt idx="133">
                  <c:v>4.9121141870000002</c:v>
                </c:pt>
                <c:pt idx="134">
                  <c:v>4.9822321869999993</c:v>
                </c:pt>
                <c:pt idx="135">
                  <c:v>5.0154201870000001</c:v>
                </c:pt>
                <c:pt idx="136">
                  <c:v>5.0154201870000001</c:v>
                </c:pt>
                <c:pt idx="137">
                  <c:v>4.9985949129999998</c:v>
                </c:pt>
                <c:pt idx="138">
                  <c:v>4.9985949129999998</c:v>
                </c:pt>
                <c:pt idx="139">
                  <c:v>4.9985949129999998</c:v>
                </c:pt>
                <c:pt idx="140">
                  <c:v>4.936743989</c:v>
                </c:pt>
                <c:pt idx="141">
                  <c:v>4.9145939890000001</c:v>
                </c:pt>
                <c:pt idx="142">
                  <c:v>4.8859310660000004</c:v>
                </c:pt>
                <c:pt idx="143">
                  <c:v>4.8859310660000004</c:v>
                </c:pt>
                <c:pt idx="144">
                  <c:v>4.8859310660000004</c:v>
                </c:pt>
                <c:pt idx="145">
                  <c:v>4.9145939890000001</c:v>
                </c:pt>
                <c:pt idx="146">
                  <c:v>4.3004192630000002</c:v>
                </c:pt>
                <c:pt idx="147">
                  <c:v>4.3004192630000002</c:v>
                </c:pt>
                <c:pt idx="148">
                  <c:v>4.2717563399999996</c:v>
                </c:pt>
                <c:pt idx="149">
                  <c:v>4.2496063400000006</c:v>
                </c:pt>
                <c:pt idx="150">
                  <c:v>4.2496063400000006</c:v>
                </c:pt>
                <c:pt idx="151">
                  <c:v>4.2496063400000006</c:v>
                </c:pt>
                <c:pt idx="152">
                  <c:v>4.2496063400000006</c:v>
                </c:pt>
                <c:pt idx="153">
                  <c:v>4.2782692630000003</c:v>
                </c:pt>
                <c:pt idx="154">
                  <c:v>4.2717563399999996</c:v>
                </c:pt>
                <c:pt idx="155">
                  <c:v>4.2717563399999996</c:v>
                </c:pt>
                <c:pt idx="156">
                  <c:v>4.2717563399999996</c:v>
                </c:pt>
                <c:pt idx="157">
                  <c:v>4.2885816139999999</c:v>
                </c:pt>
                <c:pt idx="158">
                  <c:v>4.2885816139999999</c:v>
                </c:pt>
                <c:pt idx="159">
                  <c:v>4.2885816139999999</c:v>
                </c:pt>
                <c:pt idx="160">
                  <c:v>4.2885816139999999</c:v>
                </c:pt>
                <c:pt idx="161">
                  <c:v>4.3054068870000002</c:v>
                </c:pt>
                <c:pt idx="162">
                  <c:v>4.3054068870000002</c:v>
                </c:pt>
                <c:pt idx="163">
                  <c:v>4.3054068870000002</c:v>
                </c:pt>
                <c:pt idx="164">
                  <c:v>4.3172445369999997</c:v>
                </c:pt>
                <c:pt idx="165">
                  <c:v>4.3393945370000004</c:v>
                </c:pt>
                <c:pt idx="166">
                  <c:v>4.3680574600000002</c:v>
                </c:pt>
                <c:pt idx="167">
                  <c:v>4.3680574600000002</c:v>
                </c:pt>
                <c:pt idx="168">
                  <c:v>4.3680574600000002</c:v>
                </c:pt>
                <c:pt idx="169">
                  <c:v>4.3680574600000002</c:v>
                </c:pt>
                <c:pt idx="170">
                  <c:v>4.9990574600000004</c:v>
                </c:pt>
                <c:pt idx="171">
                  <c:v>4.9990574600000004</c:v>
                </c:pt>
                <c:pt idx="172">
                  <c:v>5.0277203840000002</c:v>
                </c:pt>
                <c:pt idx="173">
                  <c:v>5.0662331099999998</c:v>
                </c:pt>
                <c:pt idx="174">
                  <c:v>5.0830583840000001</c:v>
                </c:pt>
                <c:pt idx="175">
                  <c:v>5.0322454600000004</c:v>
                </c:pt>
                <c:pt idx="176">
                  <c:v>4.9399144599999998</c:v>
                </c:pt>
                <c:pt idx="177">
                  <c:v>4.9685773840000005</c:v>
                </c:pt>
                <c:pt idx="178">
                  <c:v>5.0140655809999997</c:v>
                </c:pt>
                <c:pt idx="179">
                  <c:v>5.0140655809999997</c:v>
                </c:pt>
                <c:pt idx="180">
                  <c:v>4.9854026569999998</c:v>
                </c:pt>
                <c:pt idx="181">
                  <c:v>4.9854026569999998</c:v>
                </c:pt>
                <c:pt idx="182">
                  <c:v>4.963252657</c:v>
                </c:pt>
                <c:pt idx="183">
                  <c:v>4.963252657</c:v>
                </c:pt>
                <c:pt idx="184">
                  <c:v>4.9345897340000002</c:v>
                </c:pt>
                <c:pt idx="185">
                  <c:v>4.9345897340000002</c:v>
                </c:pt>
                <c:pt idx="186">
                  <c:v>4.9345897340000002</c:v>
                </c:pt>
                <c:pt idx="187">
                  <c:v>4.9345897340000002</c:v>
                </c:pt>
                <c:pt idx="188">
                  <c:v>4.9514150079999997</c:v>
                </c:pt>
                <c:pt idx="189">
                  <c:v>4.9514150079999997</c:v>
                </c:pt>
                <c:pt idx="190">
                  <c:v>4.9514150079999997</c:v>
                </c:pt>
                <c:pt idx="191">
                  <c:v>4.9514150079999997</c:v>
                </c:pt>
                <c:pt idx="192">
                  <c:v>4.7024854949999995</c:v>
                </c:pt>
                <c:pt idx="193">
                  <c:v>4.6868982050000003</c:v>
                </c:pt>
                <c:pt idx="194">
                  <c:v>4.6868982050000003</c:v>
                </c:pt>
                <c:pt idx="195">
                  <c:v>4.6868982050000003</c:v>
                </c:pt>
                <c:pt idx="196">
                  <c:v>4.6868982050000003</c:v>
                </c:pt>
                <c:pt idx="197">
                  <c:v>4.7037234790000007</c:v>
                </c:pt>
                <c:pt idx="198">
                  <c:v>4.7037234790000007</c:v>
                </c:pt>
                <c:pt idx="199">
                  <c:v>4.7545364019999994</c:v>
                </c:pt>
                <c:pt idx="200">
                  <c:v>4.7545364019999994</c:v>
                </c:pt>
                <c:pt idx="201">
                  <c:v>4.7377111279999999</c:v>
                </c:pt>
                <c:pt idx="202">
                  <c:v>4.7377111279999999</c:v>
                </c:pt>
                <c:pt idx="203">
                  <c:v>4.7377111279999999</c:v>
                </c:pt>
                <c:pt idx="204">
                  <c:v>4.7377111279999999</c:v>
                </c:pt>
                <c:pt idx="205">
                  <c:v>4.7090482050000002</c:v>
                </c:pt>
                <c:pt idx="206">
                  <c:v>4.7311982050000001</c:v>
                </c:pt>
                <c:pt idx="207">
                  <c:v>4.8235292049999998</c:v>
                </c:pt>
                <c:pt idx="208">
                  <c:v>4.8521921279999995</c:v>
                </c:pt>
                <c:pt idx="209">
                  <c:v>4.8521921279999995</c:v>
                </c:pt>
                <c:pt idx="210">
                  <c:v>4.8353668550000002</c:v>
                </c:pt>
                <c:pt idx="211">
                  <c:v>4.7845539310000005</c:v>
                </c:pt>
                <c:pt idx="212">
                  <c:v>4.7845539310000005</c:v>
                </c:pt>
                <c:pt idx="213">
                  <c:v>4.7845539310000005</c:v>
                </c:pt>
                <c:pt idx="214">
                  <c:v>4.7845539310000005</c:v>
                </c:pt>
                <c:pt idx="215">
                  <c:v>4.6922229309999999</c:v>
                </c:pt>
                <c:pt idx="216">
                  <c:v>4.7421229309999999</c:v>
                </c:pt>
                <c:pt idx="217">
                  <c:v>4.7252976580000006</c:v>
                </c:pt>
                <c:pt idx="218">
                  <c:v>4.7252976580000006</c:v>
                </c:pt>
                <c:pt idx="219">
                  <c:v>4.7252976580000006</c:v>
                </c:pt>
                <c:pt idx="220">
                  <c:v>4.7252976580000006</c:v>
                </c:pt>
                <c:pt idx="221">
                  <c:v>4.7084723839999993</c:v>
                </c:pt>
                <c:pt idx="222">
                  <c:v>4.7084723839999993</c:v>
                </c:pt>
                <c:pt idx="223">
                  <c:v>4.7084723839999993</c:v>
                </c:pt>
                <c:pt idx="224">
                  <c:v>4.7084723839999993</c:v>
                </c:pt>
                <c:pt idx="225">
                  <c:v>4.6237313969999994</c:v>
                </c:pt>
                <c:pt idx="226">
                  <c:v>4.3299573840000001</c:v>
                </c:pt>
                <c:pt idx="227">
                  <c:v>4.3299573840000001</c:v>
                </c:pt>
                <c:pt idx="228">
                  <c:v>4.3586203069999998</c:v>
                </c:pt>
                <c:pt idx="229">
                  <c:v>4.3872832310000005</c:v>
                </c:pt>
                <c:pt idx="230">
                  <c:v>4.3872832310000005</c:v>
                </c:pt>
                <c:pt idx="231">
                  <c:v>4.3872832310000005</c:v>
                </c:pt>
                <c:pt idx="232">
                  <c:v>4.3586203069999998</c:v>
                </c:pt>
                <c:pt idx="233">
                  <c:v>4.3586203069999998</c:v>
                </c:pt>
                <c:pt idx="234">
                  <c:v>4.3754455810000001</c:v>
                </c:pt>
                <c:pt idx="235">
                  <c:v>4.4262585040000006</c:v>
                </c:pt>
                <c:pt idx="236">
                  <c:v>4.4262585040000006</c:v>
                </c:pt>
                <c:pt idx="237">
                  <c:v>4.4262585040000006</c:v>
                </c:pt>
                <c:pt idx="238">
                  <c:v>4.4262585040000006</c:v>
                </c:pt>
                <c:pt idx="239">
                  <c:v>4.4262585040000006</c:v>
                </c:pt>
                <c:pt idx="240">
                  <c:v>4.4094332310000004</c:v>
                </c:pt>
                <c:pt idx="241">
                  <c:v>4.4262585040000006</c:v>
                </c:pt>
                <c:pt idx="242">
                  <c:v>4.4094332310000004</c:v>
                </c:pt>
                <c:pt idx="243">
                  <c:v>4.4094332310000004</c:v>
                </c:pt>
                <c:pt idx="244">
                  <c:v>4.4094332310000004</c:v>
                </c:pt>
                <c:pt idx="245">
                  <c:v>4.4262585040000006</c:v>
                </c:pt>
                <c:pt idx="246">
                  <c:v>4.4262585040000006</c:v>
                </c:pt>
                <c:pt idx="247">
                  <c:v>4.4262585040000006</c:v>
                </c:pt>
                <c:pt idx="248">
                  <c:v>4.4094332310000004</c:v>
                </c:pt>
                <c:pt idx="249">
                  <c:v>4.4315832309999994</c:v>
                </c:pt>
                <c:pt idx="250">
                  <c:v>4.4484085039999997</c:v>
                </c:pt>
                <c:pt idx="251">
                  <c:v>4.4197455809999999</c:v>
                </c:pt>
                <c:pt idx="252">
                  <c:v>4.4197455809999999</c:v>
                </c:pt>
                <c:pt idx="253">
                  <c:v>4.4197455809999999</c:v>
                </c:pt>
                <c:pt idx="254">
                  <c:v>4.4197455809999999</c:v>
                </c:pt>
                <c:pt idx="255">
                  <c:v>4.4197455809999999</c:v>
                </c:pt>
                <c:pt idx="256">
                  <c:v>4.4484085039999997</c:v>
                </c:pt>
                <c:pt idx="257">
                  <c:v>4.9593481060000002</c:v>
                </c:pt>
                <c:pt idx="258">
                  <c:v>4.9593481060000002</c:v>
                </c:pt>
                <c:pt idx="259">
                  <c:v>4.9593481060000002</c:v>
                </c:pt>
                <c:pt idx="260">
                  <c:v>4.9593481060000002</c:v>
                </c:pt>
                <c:pt idx="261">
                  <c:v>4.9593481060000002</c:v>
                </c:pt>
                <c:pt idx="262">
                  <c:v>4.9593481060000002</c:v>
                </c:pt>
                <c:pt idx="263">
                  <c:v>4.9593481060000002</c:v>
                </c:pt>
                <c:pt idx="264">
                  <c:v>4.9475104569999999</c:v>
                </c:pt>
                <c:pt idx="265">
                  <c:v>4.9475104569999999</c:v>
                </c:pt>
                <c:pt idx="266">
                  <c:v>4.8837021849999998</c:v>
                </c:pt>
                <c:pt idx="267">
                  <c:v>4.7193167030000005</c:v>
                </c:pt>
                <c:pt idx="268">
                  <c:v>4.7043598840000005</c:v>
                </c:pt>
                <c:pt idx="269">
                  <c:v>4.823545084</c:v>
                </c:pt>
                <c:pt idx="270">
                  <c:v>4.8067198109999998</c:v>
                </c:pt>
                <c:pt idx="271">
                  <c:v>4.8067198109999998</c:v>
                </c:pt>
                <c:pt idx="272">
                  <c:v>4.823545084</c:v>
                </c:pt>
                <c:pt idx="273">
                  <c:v>4.823545084</c:v>
                </c:pt>
                <c:pt idx="274">
                  <c:v>4.8013950840000001</c:v>
                </c:pt>
                <c:pt idx="275">
                  <c:v>4.7420226960000003</c:v>
                </c:pt>
                <c:pt idx="276">
                  <c:v>4.7420226960000003</c:v>
                </c:pt>
                <c:pt idx="277">
                  <c:v>4.7420226960000003</c:v>
                </c:pt>
                <c:pt idx="278">
                  <c:v>4.830058008</c:v>
                </c:pt>
                <c:pt idx="279">
                  <c:v>4.830058008</c:v>
                </c:pt>
                <c:pt idx="280">
                  <c:v>4.830058008</c:v>
                </c:pt>
                <c:pt idx="281">
                  <c:v>4.830058008</c:v>
                </c:pt>
                <c:pt idx="282">
                  <c:v>4.830058008</c:v>
                </c:pt>
                <c:pt idx="283">
                  <c:v>4.0400580079999999</c:v>
                </c:pt>
                <c:pt idx="284">
                  <c:v>3.9513910079999999</c:v>
                </c:pt>
                <c:pt idx="285">
                  <c:v>3.8591230080000001</c:v>
                </c:pt>
                <c:pt idx="286">
                  <c:v>3.8591230080000001</c:v>
                </c:pt>
                <c:pt idx="287">
                  <c:v>3.8369730079999997</c:v>
                </c:pt>
                <c:pt idx="288">
                  <c:v>3.8563236240000003</c:v>
                </c:pt>
                <c:pt idx="289">
                  <c:v>3.8528637300000002</c:v>
                </c:pt>
                <c:pt idx="290">
                  <c:v>3.881526654</c:v>
                </c:pt>
                <c:pt idx="291">
                  <c:v>4.0620266539999994</c:v>
                </c:pt>
                <c:pt idx="292">
                  <c:v>4.0841766540000002</c:v>
                </c:pt>
                <c:pt idx="293">
                  <c:v>4.0969488549999999</c:v>
                </c:pt>
                <c:pt idx="294">
                  <c:v>4.1137741280000002</c:v>
                </c:pt>
                <c:pt idx="295">
                  <c:v>4.1137741280000002</c:v>
                </c:pt>
                <c:pt idx="296">
                  <c:v>4.1666130990000001</c:v>
                </c:pt>
                <c:pt idx="297">
                  <c:v>4.0916241280000003</c:v>
                </c:pt>
                <c:pt idx="298">
                  <c:v>4.1010019270000004</c:v>
                </c:pt>
                <c:pt idx="299">
                  <c:v>4.1010019270000004</c:v>
                </c:pt>
                <c:pt idx="300">
                  <c:v>4.1010019270000004</c:v>
                </c:pt>
                <c:pt idx="301">
                  <c:v>4.0841766540000002</c:v>
                </c:pt>
                <c:pt idx="302">
                  <c:v>4.1374693799999998</c:v>
                </c:pt>
                <c:pt idx="303">
                  <c:v>4.1502415810000004</c:v>
                </c:pt>
                <c:pt idx="304">
                  <c:v>4.1502415810000004</c:v>
                </c:pt>
                <c:pt idx="305">
                  <c:v>4.1280915809999996</c:v>
                </c:pt>
                <c:pt idx="306">
                  <c:v>4.1280915809999996</c:v>
                </c:pt>
                <c:pt idx="307">
                  <c:v>4.9180915809999997</c:v>
                </c:pt>
                <c:pt idx="308">
                  <c:v>4.914427581</c:v>
                </c:pt>
                <c:pt idx="309">
                  <c:v>4.9365775809999999</c:v>
                </c:pt>
                <c:pt idx="310">
                  <c:v>4.9365775809999999</c:v>
                </c:pt>
                <c:pt idx="311">
                  <c:v>4.9587275809999998</c:v>
                </c:pt>
                <c:pt idx="312">
                  <c:v>4.6023625810000004</c:v>
                </c:pt>
                <c:pt idx="313">
                  <c:v>4.6023625810000004</c:v>
                </c:pt>
                <c:pt idx="314">
                  <c:v>4.6310255040000001</c:v>
                </c:pt>
                <c:pt idx="315">
                  <c:v>4.6310255040000001</c:v>
                </c:pt>
                <c:pt idx="316">
                  <c:v>4.5643002299999997</c:v>
                </c:pt>
                <c:pt idx="317">
                  <c:v>4.5474749570000004</c:v>
                </c:pt>
                <c:pt idx="318">
                  <c:v>4.5474749570000004</c:v>
                </c:pt>
                <c:pt idx="319">
                  <c:v>4.5253249569999996</c:v>
                </c:pt>
                <c:pt idx="320">
                  <c:v>4.5253249569999996</c:v>
                </c:pt>
                <c:pt idx="321">
                  <c:v>4.5188120330000006</c:v>
                </c:pt>
                <c:pt idx="322">
                  <c:v>4.5188120330000006</c:v>
                </c:pt>
                <c:pt idx="323">
                  <c:v>4.5188120330000006</c:v>
                </c:pt>
                <c:pt idx="324">
                  <c:v>4.5188120330000006</c:v>
                </c:pt>
                <c:pt idx="325">
                  <c:v>4.535637307</c:v>
                </c:pt>
                <c:pt idx="326">
                  <c:v>4.5524625809999995</c:v>
                </c:pt>
                <c:pt idx="327">
                  <c:v>4.5524625809999995</c:v>
                </c:pt>
                <c:pt idx="328">
                  <c:v>4.535637307</c:v>
                </c:pt>
                <c:pt idx="329">
                  <c:v>4.5577873069999999</c:v>
                </c:pt>
                <c:pt idx="330">
                  <c:v>3.7677873069999999</c:v>
                </c:pt>
                <c:pt idx="331">
                  <c:v>3.7677873069999999</c:v>
                </c:pt>
                <c:pt idx="332">
                  <c:v>3.7677873069999999</c:v>
                </c:pt>
                <c:pt idx="333">
                  <c:v>3.750962033</c:v>
                </c:pt>
                <c:pt idx="334">
                  <c:v>3.750962033</c:v>
                </c:pt>
                <c:pt idx="335">
                  <c:v>3.750962033</c:v>
                </c:pt>
              </c:numCache>
            </c:numRef>
          </c:val>
          <c:extLst>
            <c:ext xmlns:c16="http://schemas.microsoft.com/office/drawing/2014/chart" uri="{C3380CC4-5D6E-409C-BE32-E72D297353CC}">
              <c16:uniqueId val="{00000004-2343-4632-9DF8-FA6A1C770FA8}"/>
            </c:ext>
          </c:extLst>
        </c:ser>
        <c:ser>
          <c:idx val="5"/>
          <c:order val="5"/>
          <c:tx>
            <c:strRef>
              <c:f>'63'!$H$2</c:f>
              <c:strCache>
                <c:ptCount val="1"/>
                <c:pt idx="0">
                  <c:v>Wind Onshore</c:v>
                </c:pt>
              </c:strCache>
            </c:strRef>
          </c:tx>
          <c:spPr>
            <a:solidFill>
              <a:schemeClr val="accent6"/>
            </a:solidFill>
            <a:ln>
              <a:noFill/>
            </a:ln>
            <a:effectLst/>
          </c:spPr>
          <c:val>
            <c:numRef>
              <c:f>'63'!$H$3:$H$338</c:f>
              <c:numCache>
                <c:formatCode>General</c:formatCode>
                <c:ptCount val="336"/>
                <c:pt idx="0">
                  <c:v>219.2843795</c:v>
                </c:pt>
                <c:pt idx="1">
                  <c:v>219.29964439999998</c:v>
                </c:pt>
                <c:pt idx="2">
                  <c:v>220.88825299999999</c:v>
                </c:pt>
                <c:pt idx="3">
                  <c:v>224.96755489999998</c:v>
                </c:pt>
                <c:pt idx="4">
                  <c:v>227.81841740000002</c:v>
                </c:pt>
                <c:pt idx="5">
                  <c:v>228.68033510000001</c:v>
                </c:pt>
                <c:pt idx="6">
                  <c:v>225.77128820000001</c:v>
                </c:pt>
                <c:pt idx="7">
                  <c:v>217.9183707</c:v>
                </c:pt>
                <c:pt idx="8">
                  <c:v>201.34681409999999</c:v>
                </c:pt>
                <c:pt idx="9">
                  <c:v>174.74276900000001</c:v>
                </c:pt>
                <c:pt idx="10">
                  <c:v>147.5118961</c:v>
                </c:pt>
                <c:pt idx="11">
                  <c:v>123.9462226</c:v>
                </c:pt>
                <c:pt idx="12">
                  <c:v>116.9237562</c:v>
                </c:pt>
                <c:pt idx="13">
                  <c:v>119.3466296</c:v>
                </c:pt>
                <c:pt idx="14">
                  <c:v>131.4561649</c:v>
                </c:pt>
                <c:pt idx="15">
                  <c:v>149.94289900000001</c:v>
                </c:pt>
                <c:pt idx="16">
                  <c:v>171.40861919999998</c:v>
                </c:pt>
                <c:pt idx="17">
                  <c:v>189.26289369999998</c:v>
                </c:pt>
                <c:pt idx="18">
                  <c:v>199.38030790000002</c:v>
                </c:pt>
                <c:pt idx="19">
                  <c:v>201.86402269999999</c:v>
                </c:pt>
                <c:pt idx="20">
                  <c:v>197.52467970000001</c:v>
                </c:pt>
                <c:pt idx="21">
                  <c:v>195.68783160000001</c:v>
                </c:pt>
                <c:pt idx="22">
                  <c:v>192.37050769999999</c:v>
                </c:pt>
                <c:pt idx="23">
                  <c:v>196.43497729999999</c:v>
                </c:pt>
                <c:pt idx="24">
                  <c:v>196.2803715</c:v>
                </c:pt>
                <c:pt idx="25">
                  <c:v>195.87003190000001</c:v>
                </c:pt>
                <c:pt idx="26">
                  <c:v>193.87766110000001</c:v>
                </c:pt>
                <c:pt idx="27">
                  <c:v>192.4200036</c:v>
                </c:pt>
                <c:pt idx="28">
                  <c:v>192.37747730000001</c:v>
                </c:pt>
                <c:pt idx="29">
                  <c:v>192.1901167</c:v>
                </c:pt>
                <c:pt idx="30">
                  <c:v>189.6535748</c:v>
                </c:pt>
                <c:pt idx="31">
                  <c:v>182.70226010000002</c:v>
                </c:pt>
                <c:pt idx="32">
                  <c:v>170.05891109999999</c:v>
                </c:pt>
                <c:pt idx="33">
                  <c:v>153.52571479999997</c:v>
                </c:pt>
                <c:pt idx="34">
                  <c:v>139.14397170000001</c:v>
                </c:pt>
                <c:pt idx="35">
                  <c:v>131.53025090000003</c:v>
                </c:pt>
                <c:pt idx="36">
                  <c:v>131.39173860000002</c:v>
                </c:pt>
                <c:pt idx="37">
                  <c:v>134.94362760000001</c:v>
                </c:pt>
                <c:pt idx="38">
                  <c:v>141.1852562</c:v>
                </c:pt>
                <c:pt idx="39">
                  <c:v>151.300218</c:v>
                </c:pt>
                <c:pt idx="40">
                  <c:v>167.74003719999999</c:v>
                </c:pt>
                <c:pt idx="41">
                  <c:v>178.79230799999999</c:v>
                </c:pt>
                <c:pt idx="42">
                  <c:v>185.63301290000001</c:v>
                </c:pt>
                <c:pt idx="43">
                  <c:v>189.44176629999998</c:v>
                </c:pt>
                <c:pt idx="44">
                  <c:v>190.75013719999998</c:v>
                </c:pt>
                <c:pt idx="45">
                  <c:v>193.01534119999999</c:v>
                </c:pt>
                <c:pt idx="46">
                  <c:v>196.02461259999998</c:v>
                </c:pt>
                <c:pt idx="47">
                  <c:v>202.28715770000002</c:v>
                </c:pt>
                <c:pt idx="48">
                  <c:v>203.93606020000001</c:v>
                </c:pt>
                <c:pt idx="49">
                  <c:v>203.9605751</c:v>
                </c:pt>
                <c:pt idx="50">
                  <c:v>201.09930900000001</c:v>
                </c:pt>
                <c:pt idx="51">
                  <c:v>197.67942050000002</c:v>
                </c:pt>
                <c:pt idx="52">
                  <c:v>195.0248436</c:v>
                </c:pt>
                <c:pt idx="53">
                  <c:v>191.99620640000001</c:v>
                </c:pt>
                <c:pt idx="54">
                  <c:v>186.63032050000001</c:v>
                </c:pt>
                <c:pt idx="55">
                  <c:v>180.6060525</c:v>
                </c:pt>
                <c:pt idx="56">
                  <c:v>170.34502280000001</c:v>
                </c:pt>
                <c:pt idx="57">
                  <c:v>160.11241910000001</c:v>
                </c:pt>
                <c:pt idx="58">
                  <c:v>154.84914280000001</c:v>
                </c:pt>
                <c:pt idx="59">
                  <c:v>150.7420817</c:v>
                </c:pt>
                <c:pt idx="60">
                  <c:v>150.21691209999997</c:v>
                </c:pt>
                <c:pt idx="61">
                  <c:v>153.83472700000002</c:v>
                </c:pt>
                <c:pt idx="62">
                  <c:v>145.27449200000001</c:v>
                </c:pt>
                <c:pt idx="63">
                  <c:v>159.55818640000001</c:v>
                </c:pt>
                <c:pt idx="64">
                  <c:v>170.62958209999999</c:v>
                </c:pt>
                <c:pt idx="65">
                  <c:v>180.22564110000002</c:v>
                </c:pt>
                <c:pt idx="66">
                  <c:v>190.0174256</c:v>
                </c:pt>
                <c:pt idx="67">
                  <c:v>195.49836120000001</c:v>
                </c:pt>
                <c:pt idx="68">
                  <c:v>194.8028238</c:v>
                </c:pt>
                <c:pt idx="69">
                  <c:v>189.91764420000001</c:v>
                </c:pt>
                <c:pt idx="70">
                  <c:v>189.4050259</c:v>
                </c:pt>
                <c:pt idx="71">
                  <c:v>182.41821429999999</c:v>
                </c:pt>
                <c:pt idx="72">
                  <c:v>178.92998319999998</c:v>
                </c:pt>
                <c:pt idx="73">
                  <c:v>172.1706791</c:v>
                </c:pt>
                <c:pt idx="74">
                  <c:v>165.9115157</c:v>
                </c:pt>
                <c:pt idx="75">
                  <c:v>162.9741099</c:v>
                </c:pt>
                <c:pt idx="76">
                  <c:v>163.51297679999999</c:v>
                </c:pt>
                <c:pt idx="77">
                  <c:v>162.87738240000002</c:v>
                </c:pt>
                <c:pt idx="78">
                  <c:v>158.97541750000002</c:v>
                </c:pt>
                <c:pt idx="79">
                  <c:v>148.91079620000002</c:v>
                </c:pt>
                <c:pt idx="80">
                  <c:v>139.74918340000002</c:v>
                </c:pt>
                <c:pt idx="81">
                  <c:v>127.92130800000001</c:v>
                </c:pt>
                <c:pt idx="82">
                  <c:v>119.5399366</c:v>
                </c:pt>
                <c:pt idx="83">
                  <c:v>116.09849039999999</c:v>
                </c:pt>
                <c:pt idx="84">
                  <c:v>121.26546490000001</c:v>
                </c:pt>
                <c:pt idx="85">
                  <c:v>126.62879940000001</c:v>
                </c:pt>
                <c:pt idx="86">
                  <c:v>132.39001379999999</c:v>
                </c:pt>
                <c:pt idx="87">
                  <c:v>140.58724220000002</c:v>
                </c:pt>
                <c:pt idx="88">
                  <c:v>152.89884289999998</c:v>
                </c:pt>
                <c:pt idx="89">
                  <c:v>162.6601732</c:v>
                </c:pt>
                <c:pt idx="90">
                  <c:v>168.5559681</c:v>
                </c:pt>
                <c:pt idx="91">
                  <c:v>175.32896210000001</c:v>
                </c:pt>
                <c:pt idx="92">
                  <c:v>177.7717213</c:v>
                </c:pt>
                <c:pt idx="93">
                  <c:v>177.19347669999999</c:v>
                </c:pt>
                <c:pt idx="94">
                  <c:v>174.31400779999998</c:v>
                </c:pt>
                <c:pt idx="95">
                  <c:v>174.15315799999999</c:v>
                </c:pt>
                <c:pt idx="96">
                  <c:v>172.25433770000001</c:v>
                </c:pt>
                <c:pt idx="97">
                  <c:v>173.9677709</c:v>
                </c:pt>
                <c:pt idx="98">
                  <c:v>177.3217574</c:v>
                </c:pt>
                <c:pt idx="99">
                  <c:v>180.83484030000002</c:v>
                </c:pt>
                <c:pt idx="100">
                  <c:v>182.32533219999999</c:v>
                </c:pt>
                <c:pt idx="101">
                  <c:v>183.17538300000001</c:v>
                </c:pt>
                <c:pt idx="102">
                  <c:v>185.23722510000002</c:v>
                </c:pt>
                <c:pt idx="103">
                  <c:v>187.76637249999999</c:v>
                </c:pt>
                <c:pt idx="104">
                  <c:v>185.57742259999998</c:v>
                </c:pt>
                <c:pt idx="105">
                  <c:v>177.66036099999999</c:v>
                </c:pt>
                <c:pt idx="106">
                  <c:v>170.26884390000001</c:v>
                </c:pt>
                <c:pt idx="107">
                  <c:v>165.47318680000001</c:v>
                </c:pt>
                <c:pt idx="108">
                  <c:v>167.87004659999999</c:v>
                </c:pt>
                <c:pt idx="109">
                  <c:v>173.63991590000001</c:v>
                </c:pt>
                <c:pt idx="110">
                  <c:v>179.37468900000002</c:v>
                </c:pt>
                <c:pt idx="111">
                  <c:v>184.74608809999998</c:v>
                </c:pt>
                <c:pt idx="112">
                  <c:v>190.98454759999998</c:v>
                </c:pt>
                <c:pt idx="113">
                  <c:v>193.7776413</c:v>
                </c:pt>
                <c:pt idx="114">
                  <c:v>191.5793022</c:v>
                </c:pt>
                <c:pt idx="115">
                  <c:v>188.82785279999999</c:v>
                </c:pt>
                <c:pt idx="116">
                  <c:v>183.78563729999999</c:v>
                </c:pt>
                <c:pt idx="117">
                  <c:v>177.6851072</c:v>
                </c:pt>
                <c:pt idx="118">
                  <c:v>168.43318909999999</c:v>
                </c:pt>
                <c:pt idx="119">
                  <c:v>162.16882990000002</c:v>
                </c:pt>
                <c:pt idx="120">
                  <c:v>152.59329689999998</c:v>
                </c:pt>
                <c:pt idx="121">
                  <c:v>143.80687419999998</c:v>
                </c:pt>
                <c:pt idx="122">
                  <c:v>135.97354079999999</c:v>
                </c:pt>
                <c:pt idx="123">
                  <c:v>130.18634180000001</c:v>
                </c:pt>
                <c:pt idx="124">
                  <c:v>125.2678839</c:v>
                </c:pt>
                <c:pt idx="125">
                  <c:v>120.7122822</c:v>
                </c:pt>
                <c:pt idx="126">
                  <c:v>116.94112390000001</c:v>
                </c:pt>
                <c:pt idx="127">
                  <c:v>112.2396497</c:v>
                </c:pt>
                <c:pt idx="128">
                  <c:v>106.306404</c:v>
                </c:pt>
                <c:pt idx="129">
                  <c:v>98.532445300000006</c:v>
                </c:pt>
                <c:pt idx="130">
                  <c:v>87.797303999999997</c:v>
                </c:pt>
                <c:pt idx="131">
                  <c:v>79.461525599999987</c:v>
                </c:pt>
                <c:pt idx="132">
                  <c:v>79.194373800000008</c:v>
                </c:pt>
                <c:pt idx="133">
                  <c:v>82.232510599999998</c:v>
                </c:pt>
                <c:pt idx="134">
                  <c:v>87.167947699999999</c:v>
                </c:pt>
                <c:pt idx="135">
                  <c:v>90.809730800000011</c:v>
                </c:pt>
                <c:pt idx="136">
                  <c:v>89.299814100000006</c:v>
                </c:pt>
                <c:pt idx="137">
                  <c:v>80.214224799999997</c:v>
                </c:pt>
                <c:pt idx="138">
                  <c:v>75.756638999999993</c:v>
                </c:pt>
                <c:pt idx="139">
                  <c:v>73.989586599999996</c:v>
                </c:pt>
                <c:pt idx="140">
                  <c:v>74.637304399999991</c:v>
                </c:pt>
                <c:pt idx="141">
                  <c:v>74.863420499999989</c:v>
                </c:pt>
                <c:pt idx="142">
                  <c:v>72.635362399999991</c:v>
                </c:pt>
                <c:pt idx="143">
                  <c:v>70.587624099999999</c:v>
                </c:pt>
                <c:pt idx="144">
                  <c:v>66.027170199999986</c:v>
                </c:pt>
                <c:pt idx="145">
                  <c:v>60.901428299999999</c:v>
                </c:pt>
                <c:pt idx="146">
                  <c:v>56.419669500000005</c:v>
                </c:pt>
                <c:pt idx="147">
                  <c:v>53.2604355</c:v>
                </c:pt>
                <c:pt idx="148">
                  <c:v>51.1682658</c:v>
                </c:pt>
                <c:pt idx="149">
                  <c:v>49.4511106</c:v>
                </c:pt>
                <c:pt idx="150">
                  <c:v>47.543748099999995</c:v>
                </c:pt>
                <c:pt idx="151">
                  <c:v>44.970880599999994</c:v>
                </c:pt>
                <c:pt idx="152">
                  <c:v>42.856121600000002</c:v>
                </c:pt>
                <c:pt idx="153">
                  <c:v>39.860019299999998</c:v>
                </c:pt>
                <c:pt idx="154">
                  <c:v>34.765503299999999</c:v>
                </c:pt>
                <c:pt idx="155">
                  <c:v>31.6917869</c:v>
                </c:pt>
                <c:pt idx="156">
                  <c:v>34.403542600000002</c:v>
                </c:pt>
                <c:pt idx="157">
                  <c:v>38.411543399999999</c:v>
                </c:pt>
                <c:pt idx="158">
                  <c:v>42.764579699999999</c:v>
                </c:pt>
                <c:pt idx="159">
                  <c:v>46.610797100000006</c:v>
                </c:pt>
                <c:pt idx="160">
                  <c:v>45.270491499999999</c:v>
                </c:pt>
                <c:pt idx="161">
                  <c:v>42.72625815</c:v>
                </c:pt>
                <c:pt idx="162">
                  <c:v>45.918644899999997</c:v>
                </c:pt>
                <c:pt idx="163">
                  <c:v>48.137094699999999</c:v>
                </c:pt>
                <c:pt idx="164">
                  <c:v>45.753681900000004</c:v>
                </c:pt>
                <c:pt idx="165">
                  <c:v>42.594915</c:v>
                </c:pt>
                <c:pt idx="166">
                  <c:v>41.101236100000001</c:v>
                </c:pt>
                <c:pt idx="167">
                  <c:v>41.519894099999995</c:v>
                </c:pt>
                <c:pt idx="168">
                  <c:v>41.453002500000004</c:v>
                </c:pt>
                <c:pt idx="169">
                  <c:v>41.161223200000002</c:v>
                </c:pt>
                <c:pt idx="170">
                  <c:v>41.828867199999998</c:v>
                </c:pt>
                <c:pt idx="171">
                  <c:v>43.8011135</c:v>
                </c:pt>
                <c:pt idx="172">
                  <c:v>45.087128200000002</c:v>
                </c:pt>
                <c:pt idx="173">
                  <c:v>46.5680379</c:v>
                </c:pt>
                <c:pt idx="174">
                  <c:v>48.108219499999997</c:v>
                </c:pt>
                <c:pt idx="175">
                  <c:v>50.944555399999999</c:v>
                </c:pt>
                <c:pt idx="176">
                  <c:v>54.819178600000001</c:v>
                </c:pt>
                <c:pt idx="177">
                  <c:v>56.195785000000001</c:v>
                </c:pt>
                <c:pt idx="178">
                  <c:v>55.314445500000005</c:v>
                </c:pt>
                <c:pt idx="179">
                  <c:v>55.528912200000001</c:v>
                </c:pt>
                <c:pt idx="180">
                  <c:v>57.597470099999995</c:v>
                </c:pt>
                <c:pt idx="181">
                  <c:v>58.602113100000004</c:v>
                </c:pt>
                <c:pt idx="182">
                  <c:v>61.707043899999995</c:v>
                </c:pt>
                <c:pt idx="183">
                  <c:v>64.183300599999995</c:v>
                </c:pt>
                <c:pt idx="184">
                  <c:v>66.713937200000004</c:v>
                </c:pt>
                <c:pt idx="185">
                  <c:v>65.95851162999999</c:v>
                </c:pt>
                <c:pt idx="186">
                  <c:v>63.079423410000004</c:v>
                </c:pt>
                <c:pt idx="187">
                  <c:v>61.943325599999994</c:v>
                </c:pt>
                <c:pt idx="188">
                  <c:v>61.338755400000004</c:v>
                </c:pt>
                <c:pt idx="189">
                  <c:v>61.269040599999997</c:v>
                </c:pt>
                <c:pt idx="190">
                  <c:v>62.811727500000003</c:v>
                </c:pt>
                <c:pt idx="191">
                  <c:v>66.144894899999997</c:v>
                </c:pt>
                <c:pt idx="192">
                  <c:v>70.0178844</c:v>
                </c:pt>
                <c:pt idx="193">
                  <c:v>74.883662330000007</c:v>
                </c:pt>
                <c:pt idx="194">
                  <c:v>78.388831999999994</c:v>
                </c:pt>
                <c:pt idx="195">
                  <c:v>87.531200500000011</c:v>
                </c:pt>
                <c:pt idx="196">
                  <c:v>92.758622870000011</c:v>
                </c:pt>
                <c:pt idx="197">
                  <c:v>99.195181700000006</c:v>
                </c:pt>
                <c:pt idx="198">
                  <c:v>107.645022</c:v>
                </c:pt>
                <c:pt idx="199">
                  <c:v>120.3005982</c:v>
                </c:pt>
                <c:pt idx="200">
                  <c:v>130.3153562</c:v>
                </c:pt>
                <c:pt idx="201">
                  <c:v>133.7153836</c:v>
                </c:pt>
                <c:pt idx="202">
                  <c:v>133.05840940000002</c:v>
                </c:pt>
                <c:pt idx="203">
                  <c:v>129.7850713</c:v>
                </c:pt>
                <c:pt idx="204">
                  <c:v>135.13895879999998</c:v>
                </c:pt>
                <c:pt idx="205">
                  <c:v>142.42997980000001</c:v>
                </c:pt>
                <c:pt idx="206">
                  <c:v>158.39822570000001</c:v>
                </c:pt>
                <c:pt idx="207">
                  <c:v>177.27133269999999</c:v>
                </c:pt>
                <c:pt idx="208">
                  <c:v>196.01489679999997</c:v>
                </c:pt>
                <c:pt idx="209">
                  <c:v>194.2056499</c:v>
                </c:pt>
                <c:pt idx="210">
                  <c:v>193.3656378</c:v>
                </c:pt>
                <c:pt idx="211">
                  <c:v>195.72588060000001</c:v>
                </c:pt>
                <c:pt idx="212">
                  <c:v>199.0938645</c:v>
                </c:pt>
                <c:pt idx="213">
                  <c:v>201.0862339</c:v>
                </c:pt>
                <c:pt idx="214">
                  <c:v>199.44228799999999</c:v>
                </c:pt>
                <c:pt idx="215">
                  <c:v>198.9656612</c:v>
                </c:pt>
                <c:pt idx="216">
                  <c:v>196.34216130000001</c:v>
                </c:pt>
                <c:pt idx="217">
                  <c:v>198.79726500000001</c:v>
                </c:pt>
                <c:pt idx="218">
                  <c:v>202.82402930000001</c:v>
                </c:pt>
                <c:pt idx="219">
                  <c:v>207.22650110000001</c:v>
                </c:pt>
                <c:pt idx="220">
                  <c:v>209.37224810000001</c:v>
                </c:pt>
                <c:pt idx="221">
                  <c:v>210.68114559999998</c:v>
                </c:pt>
                <c:pt idx="222">
                  <c:v>211.28707600000001</c:v>
                </c:pt>
                <c:pt idx="223">
                  <c:v>218.28960800000002</c:v>
                </c:pt>
                <c:pt idx="224">
                  <c:v>207.35314579999999</c:v>
                </c:pt>
                <c:pt idx="225">
                  <c:v>194.40908759999999</c:v>
                </c:pt>
                <c:pt idx="226">
                  <c:v>182.9323819</c:v>
                </c:pt>
                <c:pt idx="227">
                  <c:v>162.1063178</c:v>
                </c:pt>
                <c:pt idx="228">
                  <c:v>159.00715679999999</c:v>
                </c:pt>
                <c:pt idx="229">
                  <c:v>155.97349600000001</c:v>
                </c:pt>
                <c:pt idx="230">
                  <c:v>175.29065689999999</c:v>
                </c:pt>
                <c:pt idx="231">
                  <c:v>195.5846659</c:v>
                </c:pt>
                <c:pt idx="232">
                  <c:v>210.8079711</c:v>
                </c:pt>
                <c:pt idx="233">
                  <c:v>213.4847249</c:v>
                </c:pt>
                <c:pt idx="234">
                  <c:v>219.10702079999999</c:v>
                </c:pt>
                <c:pt idx="235">
                  <c:v>223.2441049</c:v>
                </c:pt>
                <c:pt idx="236">
                  <c:v>207.49718539999998</c:v>
                </c:pt>
                <c:pt idx="237">
                  <c:v>197.994259</c:v>
                </c:pt>
                <c:pt idx="238">
                  <c:v>188.0651</c:v>
                </c:pt>
                <c:pt idx="239">
                  <c:v>183.3073966</c:v>
                </c:pt>
                <c:pt idx="240">
                  <c:v>175.9908423</c:v>
                </c:pt>
                <c:pt idx="241">
                  <c:v>181.75784140000002</c:v>
                </c:pt>
                <c:pt idx="242">
                  <c:v>178.8703338</c:v>
                </c:pt>
                <c:pt idx="243">
                  <c:v>180.1982653</c:v>
                </c:pt>
                <c:pt idx="244">
                  <c:v>186.3637152</c:v>
                </c:pt>
                <c:pt idx="245">
                  <c:v>186.7808431</c:v>
                </c:pt>
                <c:pt idx="246">
                  <c:v>187.93683660000002</c:v>
                </c:pt>
                <c:pt idx="247">
                  <c:v>213.531521</c:v>
                </c:pt>
                <c:pt idx="248">
                  <c:v>229.8411093</c:v>
                </c:pt>
                <c:pt idx="249">
                  <c:v>221.91485740000002</c:v>
                </c:pt>
                <c:pt idx="250">
                  <c:v>219.88244330000001</c:v>
                </c:pt>
                <c:pt idx="251">
                  <c:v>213.79387450000002</c:v>
                </c:pt>
                <c:pt idx="252">
                  <c:v>217.29155979999999</c:v>
                </c:pt>
                <c:pt idx="253">
                  <c:v>230.53392019999998</c:v>
                </c:pt>
                <c:pt idx="254">
                  <c:v>232.13560459999999</c:v>
                </c:pt>
                <c:pt idx="255">
                  <c:v>237.80296379999999</c:v>
                </c:pt>
                <c:pt idx="256">
                  <c:v>237.078667</c:v>
                </c:pt>
                <c:pt idx="257">
                  <c:v>212.1393693</c:v>
                </c:pt>
                <c:pt idx="258">
                  <c:v>177.89406020000001</c:v>
                </c:pt>
                <c:pt idx="259">
                  <c:v>161.493787</c:v>
                </c:pt>
                <c:pt idx="260">
                  <c:v>158.35534899999999</c:v>
                </c:pt>
                <c:pt idx="261">
                  <c:v>160.19435769999998</c:v>
                </c:pt>
                <c:pt idx="262">
                  <c:v>155.9427125</c:v>
                </c:pt>
                <c:pt idx="263">
                  <c:v>151.13567920000003</c:v>
                </c:pt>
                <c:pt idx="264">
                  <c:v>144.16810290000001</c:v>
                </c:pt>
                <c:pt idx="265">
                  <c:v>141.68148399999998</c:v>
                </c:pt>
                <c:pt idx="266">
                  <c:v>146.0830747</c:v>
                </c:pt>
                <c:pt idx="267">
                  <c:v>138.7254628</c:v>
                </c:pt>
                <c:pt idx="268">
                  <c:v>137.36671989999999</c:v>
                </c:pt>
                <c:pt idx="269">
                  <c:v>140.69694490000001</c:v>
                </c:pt>
                <c:pt idx="270">
                  <c:v>136.73598920000001</c:v>
                </c:pt>
                <c:pt idx="271">
                  <c:v>141.45061200000001</c:v>
                </c:pt>
                <c:pt idx="272">
                  <c:v>141.18265940000001</c:v>
                </c:pt>
                <c:pt idx="273">
                  <c:v>139.23026579999998</c:v>
                </c:pt>
                <c:pt idx="274">
                  <c:v>136.227193</c:v>
                </c:pt>
                <c:pt idx="275">
                  <c:v>133.32197289999999</c:v>
                </c:pt>
                <c:pt idx="276">
                  <c:v>137.9374037</c:v>
                </c:pt>
                <c:pt idx="277">
                  <c:v>144.07885229999999</c:v>
                </c:pt>
                <c:pt idx="278">
                  <c:v>149.57922440000002</c:v>
                </c:pt>
                <c:pt idx="279">
                  <c:v>153.39741180000001</c:v>
                </c:pt>
                <c:pt idx="280">
                  <c:v>152.4293811</c:v>
                </c:pt>
                <c:pt idx="281">
                  <c:v>141.79204419999999</c:v>
                </c:pt>
                <c:pt idx="282">
                  <c:v>137.22501410000001</c:v>
                </c:pt>
                <c:pt idx="283">
                  <c:v>138.34143599999999</c:v>
                </c:pt>
                <c:pt idx="284">
                  <c:v>145.10908180000001</c:v>
                </c:pt>
                <c:pt idx="285">
                  <c:v>151.31419260000001</c:v>
                </c:pt>
                <c:pt idx="286">
                  <c:v>154.69546350000002</c:v>
                </c:pt>
                <c:pt idx="287">
                  <c:v>155.13717110000002</c:v>
                </c:pt>
                <c:pt idx="288">
                  <c:v>153.6633866</c:v>
                </c:pt>
                <c:pt idx="289">
                  <c:v>152.4288052</c:v>
                </c:pt>
                <c:pt idx="290">
                  <c:v>151.1330246</c:v>
                </c:pt>
                <c:pt idx="291">
                  <c:v>150.5797551</c:v>
                </c:pt>
                <c:pt idx="292">
                  <c:v>149.7727849</c:v>
                </c:pt>
                <c:pt idx="293">
                  <c:v>149.67098100000001</c:v>
                </c:pt>
                <c:pt idx="294">
                  <c:v>152.94751460000001</c:v>
                </c:pt>
                <c:pt idx="295">
                  <c:v>159.71846410000001</c:v>
                </c:pt>
                <c:pt idx="296">
                  <c:v>163.9504287</c:v>
                </c:pt>
                <c:pt idx="297">
                  <c:v>161.14661219999999</c:v>
                </c:pt>
                <c:pt idx="298">
                  <c:v>151.12775099999999</c:v>
                </c:pt>
                <c:pt idx="299">
                  <c:v>140.78220110000001</c:v>
                </c:pt>
                <c:pt idx="300">
                  <c:v>143.96449919999998</c:v>
                </c:pt>
                <c:pt idx="301">
                  <c:v>151.10564529999999</c:v>
                </c:pt>
                <c:pt idx="302">
                  <c:v>165.22539410000002</c:v>
                </c:pt>
                <c:pt idx="303">
                  <c:v>176.6756632</c:v>
                </c:pt>
                <c:pt idx="304">
                  <c:v>173.48823379999999</c:v>
                </c:pt>
                <c:pt idx="305">
                  <c:v>157.05150330000001</c:v>
                </c:pt>
                <c:pt idx="306">
                  <c:v>144.28564799999998</c:v>
                </c:pt>
                <c:pt idx="307">
                  <c:v>143.73416759999998</c:v>
                </c:pt>
                <c:pt idx="308">
                  <c:v>147.70909710000001</c:v>
                </c:pt>
                <c:pt idx="309">
                  <c:v>151.07705910000001</c:v>
                </c:pt>
                <c:pt idx="310">
                  <c:v>149.17033570000001</c:v>
                </c:pt>
                <c:pt idx="311">
                  <c:v>148.06537359999999</c:v>
                </c:pt>
                <c:pt idx="312">
                  <c:v>145.55955080000001</c:v>
                </c:pt>
                <c:pt idx="313">
                  <c:v>145.76937580000001</c:v>
                </c:pt>
                <c:pt idx="314">
                  <c:v>148.38209959999998</c:v>
                </c:pt>
                <c:pt idx="315">
                  <c:v>151.05994089999999</c:v>
                </c:pt>
                <c:pt idx="316">
                  <c:v>153.01882639999999</c:v>
                </c:pt>
                <c:pt idx="317">
                  <c:v>155.4474443</c:v>
                </c:pt>
                <c:pt idx="318">
                  <c:v>160.82229949999999</c:v>
                </c:pt>
                <c:pt idx="319">
                  <c:v>169.2473004</c:v>
                </c:pt>
                <c:pt idx="320">
                  <c:v>174.04292869999998</c:v>
                </c:pt>
                <c:pt idx="321">
                  <c:v>170.52886859999998</c:v>
                </c:pt>
                <c:pt idx="322">
                  <c:v>165.49370019999998</c:v>
                </c:pt>
                <c:pt idx="323">
                  <c:v>159.73875609999999</c:v>
                </c:pt>
                <c:pt idx="324">
                  <c:v>164.99644769999998</c:v>
                </c:pt>
                <c:pt idx="325">
                  <c:v>175.65484229999998</c:v>
                </c:pt>
                <c:pt idx="326">
                  <c:v>190.03965700000001</c:v>
                </c:pt>
                <c:pt idx="327">
                  <c:v>202.08631409999998</c:v>
                </c:pt>
                <c:pt idx="328">
                  <c:v>201.6287552</c:v>
                </c:pt>
                <c:pt idx="329">
                  <c:v>186.37137770000001</c:v>
                </c:pt>
                <c:pt idx="330">
                  <c:v>173.87023379999999</c:v>
                </c:pt>
                <c:pt idx="331">
                  <c:v>170.4991765</c:v>
                </c:pt>
                <c:pt idx="332">
                  <c:v>171.51342099999999</c:v>
                </c:pt>
                <c:pt idx="333">
                  <c:v>173.97969080000001</c:v>
                </c:pt>
                <c:pt idx="334">
                  <c:v>172.55548629999998</c:v>
                </c:pt>
                <c:pt idx="335">
                  <c:v>171.23784190000001</c:v>
                </c:pt>
              </c:numCache>
            </c:numRef>
          </c:val>
          <c:extLst>
            <c:ext xmlns:c16="http://schemas.microsoft.com/office/drawing/2014/chart" uri="{C3380CC4-5D6E-409C-BE32-E72D297353CC}">
              <c16:uniqueId val="{00000005-2343-4632-9DF8-FA6A1C770FA8}"/>
            </c:ext>
          </c:extLst>
        </c:ser>
        <c:ser>
          <c:idx val="6"/>
          <c:order val="6"/>
          <c:tx>
            <c:strRef>
              <c:f>'63'!$I$2</c:f>
              <c:strCache>
                <c:ptCount val="1"/>
                <c:pt idx="0">
                  <c:v>Wind Offshore</c:v>
                </c:pt>
              </c:strCache>
            </c:strRef>
          </c:tx>
          <c:spPr>
            <a:solidFill>
              <a:schemeClr val="accent1">
                <a:lumMod val="60000"/>
              </a:schemeClr>
            </a:solidFill>
            <a:ln>
              <a:noFill/>
            </a:ln>
            <a:effectLst/>
          </c:spPr>
          <c:val>
            <c:numRef>
              <c:f>'63'!$I$3:$I$338</c:f>
              <c:numCache>
                <c:formatCode>General</c:formatCode>
                <c:ptCount val="336"/>
                <c:pt idx="0">
                  <c:v>133.61264439999999</c:v>
                </c:pt>
                <c:pt idx="1">
                  <c:v>133.8732382</c:v>
                </c:pt>
                <c:pt idx="2">
                  <c:v>133.26541390000003</c:v>
                </c:pt>
                <c:pt idx="3">
                  <c:v>132.83957569999998</c:v>
                </c:pt>
                <c:pt idx="4">
                  <c:v>131.7829231</c:v>
                </c:pt>
                <c:pt idx="5">
                  <c:v>131.2183034</c:v>
                </c:pt>
                <c:pt idx="6">
                  <c:v>130.24096230000001</c:v>
                </c:pt>
                <c:pt idx="7">
                  <c:v>127.6639885</c:v>
                </c:pt>
                <c:pt idx="8">
                  <c:v>124.57908289999999</c:v>
                </c:pt>
                <c:pt idx="9">
                  <c:v>125.2772435</c:v>
                </c:pt>
                <c:pt idx="10">
                  <c:v>129.13770740000001</c:v>
                </c:pt>
                <c:pt idx="11">
                  <c:v>133.22934039999998</c:v>
                </c:pt>
                <c:pt idx="12">
                  <c:v>138.5982085</c:v>
                </c:pt>
                <c:pt idx="13">
                  <c:v>141.40042679999999</c:v>
                </c:pt>
                <c:pt idx="14">
                  <c:v>142.47576980000002</c:v>
                </c:pt>
                <c:pt idx="15">
                  <c:v>140.8818129</c:v>
                </c:pt>
                <c:pt idx="16">
                  <c:v>135.63115919999998</c:v>
                </c:pt>
                <c:pt idx="17">
                  <c:v>127.19467399999999</c:v>
                </c:pt>
                <c:pt idx="18">
                  <c:v>118.56065820000001</c:v>
                </c:pt>
                <c:pt idx="19">
                  <c:v>107.276312</c:v>
                </c:pt>
                <c:pt idx="20">
                  <c:v>95.186330400000003</c:v>
                </c:pt>
                <c:pt idx="21">
                  <c:v>85.6194062</c:v>
                </c:pt>
                <c:pt idx="22">
                  <c:v>77.410973599999991</c:v>
                </c:pt>
                <c:pt idx="23">
                  <c:v>73.045017200000004</c:v>
                </c:pt>
                <c:pt idx="24">
                  <c:v>69.995867899999993</c:v>
                </c:pt>
                <c:pt idx="25">
                  <c:v>68.8090665</c:v>
                </c:pt>
                <c:pt idx="26">
                  <c:v>69.168399199999996</c:v>
                </c:pt>
                <c:pt idx="27">
                  <c:v>69.815236900000002</c:v>
                </c:pt>
                <c:pt idx="28">
                  <c:v>70.998738500000002</c:v>
                </c:pt>
                <c:pt idx="29">
                  <c:v>73.049046900000008</c:v>
                </c:pt>
                <c:pt idx="30">
                  <c:v>74.454697300000007</c:v>
                </c:pt>
                <c:pt idx="31">
                  <c:v>74.755173800000009</c:v>
                </c:pt>
                <c:pt idx="32">
                  <c:v>73.609925900000007</c:v>
                </c:pt>
                <c:pt idx="33">
                  <c:v>73.258926300000013</c:v>
                </c:pt>
                <c:pt idx="34">
                  <c:v>71.710179799999992</c:v>
                </c:pt>
                <c:pt idx="35">
                  <c:v>69.625057600000005</c:v>
                </c:pt>
                <c:pt idx="36">
                  <c:v>69.537322000000003</c:v>
                </c:pt>
                <c:pt idx="37">
                  <c:v>69.449432299999998</c:v>
                </c:pt>
                <c:pt idx="38">
                  <c:v>70.262589600000013</c:v>
                </c:pt>
                <c:pt idx="39">
                  <c:v>71.296381400000001</c:v>
                </c:pt>
                <c:pt idx="40">
                  <c:v>73.7178842</c:v>
                </c:pt>
                <c:pt idx="41">
                  <c:v>75.285591799999992</c:v>
                </c:pt>
                <c:pt idx="42">
                  <c:v>76.457697400000001</c:v>
                </c:pt>
                <c:pt idx="43">
                  <c:v>78.702601899999991</c:v>
                </c:pt>
                <c:pt idx="44">
                  <c:v>81.139589200000003</c:v>
                </c:pt>
                <c:pt idx="45">
                  <c:v>83.591872099999989</c:v>
                </c:pt>
                <c:pt idx="46">
                  <c:v>85.378452600000003</c:v>
                </c:pt>
                <c:pt idx="47">
                  <c:v>87.505813099999997</c:v>
                </c:pt>
                <c:pt idx="48">
                  <c:v>88.319532100000004</c:v>
                </c:pt>
                <c:pt idx="49">
                  <c:v>89.115953099999999</c:v>
                </c:pt>
                <c:pt idx="50">
                  <c:v>88.921069799999998</c:v>
                </c:pt>
                <c:pt idx="51">
                  <c:v>89.652459430000008</c:v>
                </c:pt>
                <c:pt idx="52">
                  <c:v>90.924700899999991</c:v>
                </c:pt>
                <c:pt idx="53">
                  <c:v>91.848302099999998</c:v>
                </c:pt>
                <c:pt idx="54">
                  <c:v>92.713548500000002</c:v>
                </c:pt>
                <c:pt idx="55">
                  <c:v>93.409833899999995</c:v>
                </c:pt>
                <c:pt idx="56">
                  <c:v>90.294357300000001</c:v>
                </c:pt>
                <c:pt idx="57">
                  <c:v>96.577188299999989</c:v>
                </c:pt>
                <c:pt idx="58">
                  <c:v>97.030010820000001</c:v>
                </c:pt>
                <c:pt idx="59">
                  <c:v>98.486224400000012</c:v>
                </c:pt>
                <c:pt idx="60">
                  <c:v>99.925156189999996</c:v>
                </c:pt>
                <c:pt idx="61">
                  <c:v>97.395395499999992</c:v>
                </c:pt>
                <c:pt idx="62">
                  <c:v>99.40520690000001</c:v>
                </c:pt>
                <c:pt idx="63">
                  <c:v>107.0249694</c:v>
                </c:pt>
                <c:pt idx="64">
                  <c:v>107.6815855</c:v>
                </c:pt>
                <c:pt idx="65">
                  <c:v>105.96805329999999</c:v>
                </c:pt>
                <c:pt idx="66">
                  <c:v>97.392527200000004</c:v>
                </c:pt>
                <c:pt idx="67">
                  <c:v>97.207028500000007</c:v>
                </c:pt>
                <c:pt idx="68">
                  <c:v>86.138463900000005</c:v>
                </c:pt>
                <c:pt idx="69">
                  <c:v>80.672318300000001</c:v>
                </c:pt>
                <c:pt idx="70">
                  <c:v>79.010854500000008</c:v>
                </c:pt>
                <c:pt idx="71">
                  <c:v>73.885464999999996</c:v>
                </c:pt>
                <c:pt idx="72">
                  <c:v>72.604263900000007</c:v>
                </c:pt>
                <c:pt idx="73">
                  <c:v>70.5775565</c:v>
                </c:pt>
                <c:pt idx="74">
                  <c:v>67.459430999999995</c:v>
                </c:pt>
                <c:pt idx="75">
                  <c:v>65.158477300000001</c:v>
                </c:pt>
                <c:pt idx="76">
                  <c:v>62.479517800000004</c:v>
                </c:pt>
                <c:pt idx="77">
                  <c:v>59.829664700000002</c:v>
                </c:pt>
                <c:pt idx="78">
                  <c:v>59.091531499999995</c:v>
                </c:pt>
                <c:pt idx="79">
                  <c:v>60.664430500000002</c:v>
                </c:pt>
                <c:pt idx="80">
                  <c:v>66.107355599999991</c:v>
                </c:pt>
                <c:pt idx="81">
                  <c:v>73.069788299999999</c:v>
                </c:pt>
                <c:pt idx="82">
                  <c:v>77.762024800000006</c:v>
                </c:pt>
                <c:pt idx="83">
                  <c:v>81.213621099999997</c:v>
                </c:pt>
                <c:pt idx="84">
                  <c:v>83.847483699999998</c:v>
                </c:pt>
                <c:pt idx="85">
                  <c:v>85.652611300000004</c:v>
                </c:pt>
                <c:pt idx="86">
                  <c:v>87.432656400000013</c:v>
                </c:pt>
                <c:pt idx="87">
                  <c:v>89.903044399999999</c:v>
                </c:pt>
                <c:pt idx="88">
                  <c:v>95.236197899999993</c:v>
                </c:pt>
                <c:pt idx="89">
                  <c:v>103.8005205</c:v>
                </c:pt>
                <c:pt idx="90">
                  <c:v>113.1096182</c:v>
                </c:pt>
                <c:pt idx="91">
                  <c:v>120.20164320000001</c:v>
                </c:pt>
                <c:pt idx="92">
                  <c:v>124.7651599</c:v>
                </c:pt>
                <c:pt idx="93">
                  <c:v>127.1484536</c:v>
                </c:pt>
                <c:pt idx="94">
                  <c:v>126.8700291</c:v>
                </c:pt>
                <c:pt idx="95">
                  <c:v>127.7431862</c:v>
                </c:pt>
                <c:pt idx="96">
                  <c:v>125.4054119</c:v>
                </c:pt>
                <c:pt idx="97">
                  <c:v>124.5791277</c:v>
                </c:pt>
                <c:pt idx="98">
                  <c:v>122.9584602</c:v>
                </c:pt>
                <c:pt idx="99">
                  <c:v>123.9367041</c:v>
                </c:pt>
                <c:pt idx="100">
                  <c:v>125.4531286</c:v>
                </c:pt>
                <c:pt idx="101">
                  <c:v>126.4405539</c:v>
                </c:pt>
                <c:pt idx="102">
                  <c:v>124.6956624</c:v>
                </c:pt>
                <c:pt idx="103">
                  <c:v>120.9548929</c:v>
                </c:pt>
                <c:pt idx="104">
                  <c:v>115.56703830000001</c:v>
                </c:pt>
                <c:pt idx="105">
                  <c:v>110.73220660000001</c:v>
                </c:pt>
                <c:pt idx="106">
                  <c:v>104.7186545</c:v>
                </c:pt>
                <c:pt idx="107">
                  <c:v>97.609730100000007</c:v>
                </c:pt>
                <c:pt idx="108">
                  <c:v>92.004049100000003</c:v>
                </c:pt>
                <c:pt idx="109">
                  <c:v>87.427280499999995</c:v>
                </c:pt>
                <c:pt idx="110">
                  <c:v>85.360972099999998</c:v>
                </c:pt>
                <c:pt idx="111">
                  <c:v>84.212586200000004</c:v>
                </c:pt>
                <c:pt idx="112">
                  <c:v>84.4577831</c:v>
                </c:pt>
                <c:pt idx="113">
                  <c:v>86.3417374</c:v>
                </c:pt>
                <c:pt idx="114">
                  <c:v>87.523317399999996</c:v>
                </c:pt>
                <c:pt idx="115">
                  <c:v>87.937784600000001</c:v>
                </c:pt>
                <c:pt idx="116">
                  <c:v>86.248767399999991</c:v>
                </c:pt>
                <c:pt idx="117">
                  <c:v>84.158010599999997</c:v>
                </c:pt>
                <c:pt idx="118">
                  <c:v>80.333353299999999</c:v>
                </c:pt>
                <c:pt idx="119">
                  <c:v>77.633109899999994</c:v>
                </c:pt>
                <c:pt idx="120">
                  <c:v>73.050191499999997</c:v>
                </c:pt>
                <c:pt idx="121">
                  <c:v>68.916006400000001</c:v>
                </c:pt>
                <c:pt idx="122">
                  <c:v>64.664417200000003</c:v>
                </c:pt>
                <c:pt idx="123">
                  <c:v>62.165807200000003</c:v>
                </c:pt>
                <c:pt idx="124">
                  <c:v>60.6095538</c:v>
                </c:pt>
                <c:pt idx="125">
                  <c:v>60.010772500000002</c:v>
                </c:pt>
                <c:pt idx="126">
                  <c:v>58.994648399999996</c:v>
                </c:pt>
                <c:pt idx="127">
                  <c:v>58.120541899999999</c:v>
                </c:pt>
                <c:pt idx="128">
                  <c:v>56.826068299999996</c:v>
                </c:pt>
                <c:pt idx="129">
                  <c:v>54.2305457</c:v>
                </c:pt>
                <c:pt idx="130">
                  <c:v>50.496289099999998</c:v>
                </c:pt>
                <c:pt idx="131">
                  <c:v>46.421151799999997</c:v>
                </c:pt>
                <c:pt idx="132">
                  <c:v>44.310644200000006</c:v>
                </c:pt>
                <c:pt idx="133">
                  <c:v>42.482307500000005</c:v>
                </c:pt>
                <c:pt idx="134">
                  <c:v>41.0005764</c:v>
                </c:pt>
                <c:pt idx="135">
                  <c:v>41.152049900000002</c:v>
                </c:pt>
                <c:pt idx="136">
                  <c:v>42.846026100000003</c:v>
                </c:pt>
                <c:pt idx="137">
                  <c:v>44.907160400000002</c:v>
                </c:pt>
                <c:pt idx="138">
                  <c:v>46.535621899999995</c:v>
                </c:pt>
                <c:pt idx="139">
                  <c:v>47.279268399999999</c:v>
                </c:pt>
                <c:pt idx="140">
                  <c:v>47.254831899999999</c:v>
                </c:pt>
                <c:pt idx="141">
                  <c:v>47.085989699999999</c:v>
                </c:pt>
                <c:pt idx="142">
                  <c:v>47.165506500000006</c:v>
                </c:pt>
                <c:pt idx="143">
                  <c:v>47.536574000000002</c:v>
                </c:pt>
                <c:pt idx="144">
                  <c:v>46.533900500000001</c:v>
                </c:pt>
                <c:pt idx="145">
                  <c:v>45.411077280000001</c:v>
                </c:pt>
                <c:pt idx="146">
                  <c:v>43.683460910000001</c:v>
                </c:pt>
                <c:pt idx="147">
                  <c:v>41.689175649999996</c:v>
                </c:pt>
                <c:pt idx="148">
                  <c:v>40.594169629999996</c:v>
                </c:pt>
                <c:pt idx="149">
                  <c:v>39.303453759999996</c:v>
                </c:pt>
                <c:pt idx="150">
                  <c:v>38.115480219999995</c:v>
                </c:pt>
                <c:pt idx="151">
                  <c:v>36.407868690000001</c:v>
                </c:pt>
                <c:pt idx="152">
                  <c:v>34.541492499999997</c:v>
                </c:pt>
                <c:pt idx="153">
                  <c:v>32.971105199999997</c:v>
                </c:pt>
                <c:pt idx="154">
                  <c:v>32.248826999999999</c:v>
                </c:pt>
                <c:pt idx="155">
                  <c:v>30.344664079999998</c:v>
                </c:pt>
                <c:pt idx="156">
                  <c:v>30.408857730000001</c:v>
                </c:pt>
                <c:pt idx="157">
                  <c:v>30.276134290000002</c:v>
                </c:pt>
                <c:pt idx="158">
                  <c:v>30.6603031</c:v>
                </c:pt>
                <c:pt idx="159">
                  <c:v>30.329545660000001</c:v>
                </c:pt>
                <c:pt idx="160">
                  <c:v>30.045719800000001</c:v>
                </c:pt>
                <c:pt idx="161">
                  <c:v>28.757007399999999</c:v>
                </c:pt>
                <c:pt idx="162">
                  <c:v>27.470596570000001</c:v>
                </c:pt>
                <c:pt idx="163">
                  <c:v>26.467059379999998</c:v>
                </c:pt>
                <c:pt idx="164">
                  <c:v>26.130691900000002</c:v>
                </c:pt>
                <c:pt idx="165">
                  <c:v>26.373299200000002</c:v>
                </c:pt>
                <c:pt idx="166">
                  <c:v>27.286839100000002</c:v>
                </c:pt>
                <c:pt idx="167">
                  <c:v>29.031987189999999</c:v>
                </c:pt>
                <c:pt idx="168">
                  <c:v>30.104177370000002</c:v>
                </c:pt>
                <c:pt idx="169">
                  <c:v>31.107322110000002</c:v>
                </c:pt>
                <c:pt idx="170">
                  <c:v>30.869954799999999</c:v>
                </c:pt>
                <c:pt idx="171">
                  <c:v>30.437215699999999</c:v>
                </c:pt>
                <c:pt idx="172">
                  <c:v>29.710175400000001</c:v>
                </c:pt>
                <c:pt idx="173">
                  <c:v>28.734274499999998</c:v>
                </c:pt>
                <c:pt idx="174">
                  <c:v>27.5549605</c:v>
                </c:pt>
                <c:pt idx="175">
                  <c:v>27.085806600000002</c:v>
                </c:pt>
                <c:pt idx="176">
                  <c:v>25.649919499999999</c:v>
                </c:pt>
                <c:pt idx="177">
                  <c:v>25.388152600000002</c:v>
                </c:pt>
                <c:pt idx="178">
                  <c:v>25.8200577</c:v>
                </c:pt>
                <c:pt idx="179">
                  <c:v>26.007983499999998</c:v>
                </c:pt>
                <c:pt idx="180">
                  <c:v>28.763473600000001</c:v>
                </c:pt>
                <c:pt idx="181">
                  <c:v>32.906661200000002</c:v>
                </c:pt>
                <c:pt idx="182">
                  <c:v>38.307009700000002</c:v>
                </c:pt>
                <c:pt idx="183">
                  <c:v>44.522961799999997</c:v>
                </c:pt>
                <c:pt idx="184">
                  <c:v>49.716713800000001</c:v>
                </c:pt>
                <c:pt idx="185">
                  <c:v>56.144495900000003</c:v>
                </c:pt>
                <c:pt idx="186">
                  <c:v>64.263139199999998</c:v>
                </c:pt>
                <c:pt idx="187">
                  <c:v>74.858628019999998</c:v>
                </c:pt>
                <c:pt idx="188">
                  <c:v>88.302564830000009</c:v>
                </c:pt>
                <c:pt idx="189">
                  <c:v>104.8922105</c:v>
                </c:pt>
                <c:pt idx="190">
                  <c:v>119.67400549999999</c:v>
                </c:pt>
                <c:pt idx="191">
                  <c:v>132.59475090000001</c:v>
                </c:pt>
                <c:pt idx="192">
                  <c:v>141.37930360000001</c:v>
                </c:pt>
                <c:pt idx="193">
                  <c:v>150.31293100000002</c:v>
                </c:pt>
                <c:pt idx="194">
                  <c:v>154.79880030000001</c:v>
                </c:pt>
                <c:pt idx="195">
                  <c:v>162.7057125</c:v>
                </c:pt>
                <c:pt idx="196">
                  <c:v>167.59857840000001</c:v>
                </c:pt>
                <c:pt idx="197">
                  <c:v>171.64134030000002</c:v>
                </c:pt>
                <c:pt idx="198">
                  <c:v>174.72271710000001</c:v>
                </c:pt>
                <c:pt idx="199">
                  <c:v>177.47830519999999</c:v>
                </c:pt>
                <c:pt idx="200">
                  <c:v>179.46399260000001</c:v>
                </c:pt>
                <c:pt idx="201">
                  <c:v>181.1904778</c:v>
                </c:pt>
                <c:pt idx="202">
                  <c:v>174.3769112</c:v>
                </c:pt>
                <c:pt idx="203">
                  <c:v>180.14298360000001</c:v>
                </c:pt>
                <c:pt idx="204">
                  <c:v>177.04189430000002</c:v>
                </c:pt>
                <c:pt idx="205">
                  <c:v>163.58763380000002</c:v>
                </c:pt>
                <c:pt idx="206">
                  <c:v>165.01399050000001</c:v>
                </c:pt>
                <c:pt idx="207">
                  <c:v>157.56195510000001</c:v>
                </c:pt>
                <c:pt idx="208">
                  <c:v>153.18117850000002</c:v>
                </c:pt>
                <c:pt idx="209">
                  <c:v>147.65127840000002</c:v>
                </c:pt>
                <c:pt idx="210">
                  <c:v>141.36828210000002</c:v>
                </c:pt>
                <c:pt idx="211">
                  <c:v>141.17760680000001</c:v>
                </c:pt>
                <c:pt idx="212">
                  <c:v>136.36198419999999</c:v>
                </c:pt>
                <c:pt idx="213">
                  <c:v>138.71679800000001</c:v>
                </c:pt>
                <c:pt idx="214">
                  <c:v>145.73803119999999</c:v>
                </c:pt>
                <c:pt idx="215">
                  <c:v>141.63284630000001</c:v>
                </c:pt>
                <c:pt idx="216">
                  <c:v>146.05500979999999</c:v>
                </c:pt>
                <c:pt idx="217">
                  <c:v>153.81985370000001</c:v>
                </c:pt>
                <c:pt idx="218">
                  <c:v>157.03812740000001</c:v>
                </c:pt>
                <c:pt idx="219">
                  <c:v>155.64912799999999</c:v>
                </c:pt>
                <c:pt idx="220">
                  <c:v>163.7247778</c:v>
                </c:pt>
                <c:pt idx="221">
                  <c:v>163.8532281</c:v>
                </c:pt>
                <c:pt idx="222">
                  <c:v>162.76486850000001</c:v>
                </c:pt>
                <c:pt idx="223">
                  <c:v>152.07905979999998</c:v>
                </c:pt>
                <c:pt idx="224">
                  <c:v>162.21988350000001</c:v>
                </c:pt>
                <c:pt idx="225">
                  <c:v>148.82797479999999</c:v>
                </c:pt>
                <c:pt idx="226">
                  <c:v>136.71242509999999</c:v>
                </c:pt>
                <c:pt idx="227">
                  <c:v>133.60222630000001</c:v>
                </c:pt>
                <c:pt idx="228">
                  <c:v>135.03870449999999</c:v>
                </c:pt>
                <c:pt idx="229">
                  <c:v>143.46317120000001</c:v>
                </c:pt>
                <c:pt idx="230">
                  <c:v>138.5986173</c:v>
                </c:pt>
                <c:pt idx="231">
                  <c:v>145.21158400000002</c:v>
                </c:pt>
                <c:pt idx="232">
                  <c:v>150.86140210000002</c:v>
                </c:pt>
                <c:pt idx="233">
                  <c:v>163.7417524</c:v>
                </c:pt>
                <c:pt idx="234">
                  <c:v>156.98076800000001</c:v>
                </c:pt>
                <c:pt idx="235">
                  <c:v>155.42368379999999</c:v>
                </c:pt>
                <c:pt idx="236">
                  <c:v>162.8236459</c:v>
                </c:pt>
                <c:pt idx="237">
                  <c:v>167.8425033</c:v>
                </c:pt>
                <c:pt idx="238">
                  <c:v>168.0580478</c:v>
                </c:pt>
                <c:pt idx="239">
                  <c:v>168.8078884</c:v>
                </c:pt>
                <c:pt idx="240">
                  <c:v>168.90961100000001</c:v>
                </c:pt>
                <c:pt idx="241">
                  <c:v>152.5835458</c:v>
                </c:pt>
                <c:pt idx="242">
                  <c:v>148.92443109999999</c:v>
                </c:pt>
                <c:pt idx="243">
                  <c:v>154.89232000000001</c:v>
                </c:pt>
                <c:pt idx="244">
                  <c:v>153.0466783</c:v>
                </c:pt>
                <c:pt idx="245">
                  <c:v>148.64746260000001</c:v>
                </c:pt>
                <c:pt idx="246">
                  <c:v>144.61795649999999</c:v>
                </c:pt>
                <c:pt idx="247">
                  <c:v>135.57530300000002</c:v>
                </c:pt>
                <c:pt idx="248">
                  <c:v>125.14111440000001</c:v>
                </c:pt>
                <c:pt idx="249">
                  <c:v>125.6278624</c:v>
                </c:pt>
                <c:pt idx="250">
                  <c:v>124.49144229999999</c:v>
                </c:pt>
                <c:pt idx="251">
                  <c:v>126.9022159</c:v>
                </c:pt>
                <c:pt idx="252">
                  <c:v>132.18904740000002</c:v>
                </c:pt>
                <c:pt idx="253">
                  <c:v>138.23423890000001</c:v>
                </c:pt>
                <c:pt idx="254">
                  <c:v>148.66231969999998</c:v>
                </c:pt>
                <c:pt idx="255">
                  <c:v>160.5594084</c:v>
                </c:pt>
                <c:pt idx="256">
                  <c:v>164.00842790000002</c:v>
                </c:pt>
                <c:pt idx="257">
                  <c:v>164.74604250000002</c:v>
                </c:pt>
                <c:pt idx="258">
                  <c:v>163.84253129999999</c:v>
                </c:pt>
                <c:pt idx="259">
                  <c:v>158.26648610000001</c:v>
                </c:pt>
                <c:pt idx="260">
                  <c:v>151.5487023</c:v>
                </c:pt>
                <c:pt idx="261">
                  <c:v>141.71260800000002</c:v>
                </c:pt>
                <c:pt idx="262">
                  <c:v>136.66814490000002</c:v>
                </c:pt>
                <c:pt idx="263">
                  <c:v>143.4591897</c:v>
                </c:pt>
                <c:pt idx="264">
                  <c:v>133.781507</c:v>
                </c:pt>
                <c:pt idx="265">
                  <c:v>134.95002970000002</c:v>
                </c:pt>
                <c:pt idx="266">
                  <c:v>141.89879689999998</c:v>
                </c:pt>
                <c:pt idx="267">
                  <c:v>138.82358780000001</c:v>
                </c:pt>
                <c:pt idx="268">
                  <c:v>137.51891759999998</c:v>
                </c:pt>
                <c:pt idx="269">
                  <c:v>140.53154660000001</c:v>
                </c:pt>
                <c:pt idx="270">
                  <c:v>130.24404509999999</c:v>
                </c:pt>
                <c:pt idx="271">
                  <c:v>120.35942440000001</c:v>
                </c:pt>
                <c:pt idx="272">
                  <c:v>112.0976864</c:v>
                </c:pt>
                <c:pt idx="273">
                  <c:v>106.0920869</c:v>
                </c:pt>
                <c:pt idx="274">
                  <c:v>99.611860000000007</c:v>
                </c:pt>
                <c:pt idx="275">
                  <c:v>93.517700899999994</c:v>
                </c:pt>
                <c:pt idx="276">
                  <c:v>91.915031799999994</c:v>
                </c:pt>
                <c:pt idx="277">
                  <c:v>92.189596879999996</c:v>
                </c:pt>
                <c:pt idx="278">
                  <c:v>96.199466400000006</c:v>
                </c:pt>
                <c:pt idx="279">
                  <c:v>99.825789869999994</c:v>
                </c:pt>
                <c:pt idx="280">
                  <c:v>106.4185123</c:v>
                </c:pt>
                <c:pt idx="281">
                  <c:v>112.562573</c:v>
                </c:pt>
                <c:pt idx="282">
                  <c:v>117.867187</c:v>
                </c:pt>
                <c:pt idx="283">
                  <c:v>117.82764870000001</c:v>
                </c:pt>
                <c:pt idx="284">
                  <c:v>114.75639659999999</c:v>
                </c:pt>
                <c:pt idx="285">
                  <c:v>110.9224394</c:v>
                </c:pt>
                <c:pt idx="286">
                  <c:v>107.2662167</c:v>
                </c:pt>
                <c:pt idx="287">
                  <c:v>105.47747269999999</c:v>
                </c:pt>
                <c:pt idx="288">
                  <c:v>101.6932893</c:v>
                </c:pt>
                <c:pt idx="289">
                  <c:v>100.2476453</c:v>
                </c:pt>
                <c:pt idx="290">
                  <c:v>100.82677079999999</c:v>
                </c:pt>
                <c:pt idx="291">
                  <c:v>99.5712908</c:v>
                </c:pt>
                <c:pt idx="292">
                  <c:v>100.311958</c:v>
                </c:pt>
                <c:pt idx="293">
                  <c:v>101.2620842</c:v>
                </c:pt>
                <c:pt idx="294">
                  <c:v>101.3726356</c:v>
                </c:pt>
                <c:pt idx="295">
                  <c:v>100.56407309999999</c:v>
                </c:pt>
                <c:pt idx="296">
                  <c:v>98.595246150000008</c:v>
                </c:pt>
                <c:pt idx="297">
                  <c:v>96.996763579999993</c:v>
                </c:pt>
                <c:pt idx="298">
                  <c:v>91.638426879999997</c:v>
                </c:pt>
                <c:pt idx="299">
                  <c:v>84.663302200000004</c:v>
                </c:pt>
                <c:pt idx="300">
                  <c:v>83.300079260000004</c:v>
                </c:pt>
                <c:pt idx="301">
                  <c:v>83.909047630000003</c:v>
                </c:pt>
                <c:pt idx="302">
                  <c:v>84.898985799999991</c:v>
                </c:pt>
                <c:pt idx="303">
                  <c:v>86.572180590000002</c:v>
                </c:pt>
                <c:pt idx="304">
                  <c:v>88.810681630000005</c:v>
                </c:pt>
                <c:pt idx="305">
                  <c:v>90.000187600000004</c:v>
                </c:pt>
                <c:pt idx="306">
                  <c:v>88.100861099999989</c:v>
                </c:pt>
                <c:pt idx="307">
                  <c:v>85.076467999999991</c:v>
                </c:pt>
                <c:pt idx="308">
                  <c:v>79.439339000000004</c:v>
                </c:pt>
                <c:pt idx="309">
                  <c:v>74.713367099999999</c:v>
                </c:pt>
                <c:pt idx="310">
                  <c:v>70.1255156</c:v>
                </c:pt>
                <c:pt idx="311">
                  <c:v>66.817916699999998</c:v>
                </c:pt>
                <c:pt idx="312">
                  <c:v>62.873086399999998</c:v>
                </c:pt>
                <c:pt idx="313">
                  <c:v>61.051612200000001</c:v>
                </c:pt>
                <c:pt idx="314">
                  <c:v>60.316634499999999</c:v>
                </c:pt>
                <c:pt idx="315">
                  <c:v>59.780001800000001</c:v>
                </c:pt>
                <c:pt idx="316">
                  <c:v>59.677996899999997</c:v>
                </c:pt>
                <c:pt idx="317">
                  <c:v>59.715432</c:v>
                </c:pt>
                <c:pt idx="318">
                  <c:v>59.459649899999995</c:v>
                </c:pt>
                <c:pt idx="319">
                  <c:v>59.910657800000003</c:v>
                </c:pt>
                <c:pt idx="320">
                  <c:v>58.561856220000003</c:v>
                </c:pt>
                <c:pt idx="321">
                  <c:v>54.773119600000001</c:v>
                </c:pt>
                <c:pt idx="322">
                  <c:v>58.683388600000001</c:v>
                </c:pt>
                <c:pt idx="323">
                  <c:v>55.67546711</c:v>
                </c:pt>
                <c:pt idx="324">
                  <c:v>52.61184506</c:v>
                </c:pt>
                <c:pt idx="325">
                  <c:v>51.608349750000002</c:v>
                </c:pt>
                <c:pt idx="326">
                  <c:v>57.035680059999997</c:v>
                </c:pt>
                <c:pt idx="327">
                  <c:v>58.454763190000001</c:v>
                </c:pt>
                <c:pt idx="328">
                  <c:v>60.264256800000005</c:v>
                </c:pt>
                <c:pt idx="329">
                  <c:v>61.835275099999997</c:v>
                </c:pt>
                <c:pt idx="330">
                  <c:v>62.969645700000001</c:v>
                </c:pt>
                <c:pt idx="331">
                  <c:v>61.862702599999999</c:v>
                </c:pt>
                <c:pt idx="332">
                  <c:v>60.968841300000001</c:v>
                </c:pt>
                <c:pt idx="333">
                  <c:v>60.747428999999997</c:v>
                </c:pt>
                <c:pt idx="334">
                  <c:v>62.150768100000001</c:v>
                </c:pt>
                <c:pt idx="335">
                  <c:v>66.000106299999999</c:v>
                </c:pt>
              </c:numCache>
            </c:numRef>
          </c:val>
          <c:extLst>
            <c:ext xmlns:c16="http://schemas.microsoft.com/office/drawing/2014/chart" uri="{C3380CC4-5D6E-409C-BE32-E72D297353CC}">
              <c16:uniqueId val="{00000006-2343-4632-9DF8-FA6A1C770FA8}"/>
            </c:ext>
          </c:extLst>
        </c:ser>
        <c:ser>
          <c:idx val="7"/>
          <c:order val="7"/>
          <c:tx>
            <c:strRef>
              <c:f>'63'!$J$2</c:f>
              <c:strCache>
                <c:ptCount val="1"/>
                <c:pt idx="0">
                  <c:v>Hydro</c:v>
                </c:pt>
              </c:strCache>
            </c:strRef>
          </c:tx>
          <c:spPr>
            <a:solidFill>
              <a:schemeClr val="accent2">
                <a:lumMod val="60000"/>
              </a:schemeClr>
            </a:solidFill>
            <a:ln>
              <a:noFill/>
            </a:ln>
            <a:effectLst/>
          </c:spPr>
          <c:val>
            <c:numRef>
              <c:f>'63'!$J$3:$J$338</c:f>
              <c:numCache>
                <c:formatCode>General</c:formatCode>
                <c:ptCount val="336"/>
                <c:pt idx="0">
                  <c:v>71.512548969999997</c:v>
                </c:pt>
                <c:pt idx="1">
                  <c:v>72.347053880000004</c:v>
                </c:pt>
                <c:pt idx="2">
                  <c:v>70.193407530000002</c:v>
                </c:pt>
                <c:pt idx="3">
                  <c:v>70.785453169999997</c:v>
                </c:pt>
                <c:pt idx="4">
                  <c:v>69.66738805</c:v>
                </c:pt>
                <c:pt idx="5">
                  <c:v>75.578229329999999</c:v>
                </c:pt>
                <c:pt idx="6">
                  <c:v>83.148864410000002</c:v>
                </c:pt>
                <c:pt idx="7">
                  <c:v>81.218132240000003</c:v>
                </c:pt>
                <c:pt idx="8">
                  <c:v>84.625588620000002</c:v>
                </c:pt>
                <c:pt idx="9">
                  <c:v>73.657076759999995</c:v>
                </c:pt>
                <c:pt idx="10">
                  <c:v>60.643180890000004</c:v>
                </c:pt>
                <c:pt idx="11">
                  <c:v>53.286905900000001</c:v>
                </c:pt>
                <c:pt idx="12">
                  <c:v>54.734659310000005</c:v>
                </c:pt>
                <c:pt idx="13">
                  <c:v>53.877266150000004</c:v>
                </c:pt>
                <c:pt idx="14">
                  <c:v>57.213870309999997</c:v>
                </c:pt>
                <c:pt idx="15">
                  <c:v>74.390845960000007</c:v>
                </c:pt>
                <c:pt idx="16">
                  <c:v>95.632228760000004</c:v>
                </c:pt>
                <c:pt idx="17">
                  <c:v>104.70481600000001</c:v>
                </c:pt>
                <c:pt idx="18">
                  <c:v>92.74869726</c:v>
                </c:pt>
                <c:pt idx="19">
                  <c:v>105.9049677</c:v>
                </c:pt>
                <c:pt idx="20">
                  <c:v>93.654747759999992</c:v>
                </c:pt>
                <c:pt idx="21">
                  <c:v>92.248670570000002</c:v>
                </c:pt>
                <c:pt idx="22">
                  <c:v>84.770398200000002</c:v>
                </c:pt>
                <c:pt idx="23">
                  <c:v>83.659242629999994</c:v>
                </c:pt>
                <c:pt idx="24">
                  <c:v>74.611347269999996</c:v>
                </c:pt>
                <c:pt idx="25">
                  <c:v>78.261601980000009</c:v>
                </c:pt>
                <c:pt idx="26">
                  <c:v>73.943828479999993</c:v>
                </c:pt>
                <c:pt idx="27">
                  <c:v>70.674683119999997</c:v>
                </c:pt>
                <c:pt idx="28">
                  <c:v>71.751707830000001</c:v>
                </c:pt>
                <c:pt idx="29">
                  <c:v>80.619835949999995</c:v>
                </c:pt>
                <c:pt idx="30">
                  <c:v>88.839445120000008</c:v>
                </c:pt>
                <c:pt idx="31">
                  <c:v>88.192382519999995</c:v>
                </c:pt>
                <c:pt idx="32">
                  <c:v>89.692283020000005</c:v>
                </c:pt>
                <c:pt idx="33">
                  <c:v>84.123428570000002</c:v>
                </c:pt>
                <c:pt idx="34">
                  <c:v>69.782278810000008</c:v>
                </c:pt>
                <c:pt idx="35">
                  <c:v>65.794677759999999</c:v>
                </c:pt>
                <c:pt idx="36">
                  <c:v>58.766635569999998</c:v>
                </c:pt>
                <c:pt idx="37">
                  <c:v>62.820062619999995</c:v>
                </c:pt>
                <c:pt idx="38">
                  <c:v>65.116049570000001</c:v>
                </c:pt>
                <c:pt idx="39">
                  <c:v>77.355825350000003</c:v>
                </c:pt>
                <c:pt idx="40">
                  <c:v>96.193447430000006</c:v>
                </c:pt>
                <c:pt idx="41">
                  <c:v>101.6376618</c:v>
                </c:pt>
                <c:pt idx="42">
                  <c:v>97.879553369999996</c:v>
                </c:pt>
                <c:pt idx="43">
                  <c:v>91.467091790000012</c:v>
                </c:pt>
                <c:pt idx="44">
                  <c:v>86.522474430000003</c:v>
                </c:pt>
                <c:pt idx="45">
                  <c:v>79.470903269999994</c:v>
                </c:pt>
                <c:pt idx="46">
                  <c:v>75.132456000000005</c:v>
                </c:pt>
                <c:pt idx="47">
                  <c:v>65.815509659999989</c:v>
                </c:pt>
                <c:pt idx="48">
                  <c:v>59.202083400000006</c:v>
                </c:pt>
                <c:pt idx="49">
                  <c:v>56.47020277</c:v>
                </c:pt>
                <c:pt idx="50">
                  <c:v>56.916208059999995</c:v>
                </c:pt>
                <c:pt idx="51">
                  <c:v>54.024994120000002</c:v>
                </c:pt>
                <c:pt idx="52">
                  <c:v>58.363100369999998</c:v>
                </c:pt>
                <c:pt idx="53">
                  <c:v>60.333207860000002</c:v>
                </c:pt>
                <c:pt idx="54">
                  <c:v>63.601468679999996</c:v>
                </c:pt>
                <c:pt idx="55">
                  <c:v>67.067108720000007</c:v>
                </c:pt>
                <c:pt idx="56">
                  <c:v>65.295790730000007</c:v>
                </c:pt>
                <c:pt idx="57">
                  <c:v>59.367886899999995</c:v>
                </c:pt>
                <c:pt idx="58">
                  <c:v>51.468238389999996</c:v>
                </c:pt>
                <c:pt idx="59">
                  <c:v>48.59777399</c:v>
                </c:pt>
                <c:pt idx="60">
                  <c:v>44.875087010000001</c:v>
                </c:pt>
                <c:pt idx="61">
                  <c:v>55.047351820000003</c:v>
                </c:pt>
                <c:pt idx="62">
                  <c:v>55.582181510000005</c:v>
                </c:pt>
                <c:pt idx="63">
                  <c:v>56.43319554</c:v>
                </c:pt>
                <c:pt idx="64">
                  <c:v>64.712032590000007</c:v>
                </c:pt>
                <c:pt idx="65">
                  <c:v>72.345223700000005</c:v>
                </c:pt>
                <c:pt idx="66">
                  <c:v>71.098591780000007</c:v>
                </c:pt>
                <c:pt idx="67">
                  <c:v>73.223325009999996</c:v>
                </c:pt>
                <c:pt idx="68">
                  <c:v>72.144210409999999</c:v>
                </c:pt>
                <c:pt idx="69">
                  <c:v>65.107621749999993</c:v>
                </c:pt>
                <c:pt idx="70">
                  <c:v>64.7753199</c:v>
                </c:pt>
                <c:pt idx="71">
                  <c:v>58.373463909999998</c:v>
                </c:pt>
                <c:pt idx="72">
                  <c:v>80.921814780000005</c:v>
                </c:pt>
                <c:pt idx="73">
                  <c:v>81.934279840000002</c:v>
                </c:pt>
                <c:pt idx="74">
                  <c:v>77.072668000000007</c:v>
                </c:pt>
                <c:pt idx="75">
                  <c:v>76.437278000000006</c:v>
                </c:pt>
                <c:pt idx="76">
                  <c:v>81.361267999999995</c:v>
                </c:pt>
                <c:pt idx="77">
                  <c:v>76.515402789999996</c:v>
                </c:pt>
                <c:pt idx="78">
                  <c:v>76.830953660000006</c:v>
                </c:pt>
                <c:pt idx="79">
                  <c:v>73.009435329999988</c:v>
                </c:pt>
                <c:pt idx="80">
                  <c:v>80.747161989999995</c:v>
                </c:pt>
                <c:pt idx="81">
                  <c:v>73.874736420000005</c:v>
                </c:pt>
                <c:pt idx="82">
                  <c:v>60.20957361</c:v>
                </c:pt>
                <c:pt idx="83">
                  <c:v>57.074152060000003</c:v>
                </c:pt>
                <c:pt idx="84">
                  <c:v>56.436729979999996</c:v>
                </c:pt>
                <c:pt idx="85">
                  <c:v>56.758246440000001</c:v>
                </c:pt>
                <c:pt idx="86">
                  <c:v>75.374830560000007</c:v>
                </c:pt>
                <c:pt idx="87">
                  <c:v>71.541145330000006</c:v>
                </c:pt>
                <c:pt idx="88">
                  <c:v>75.73101097</c:v>
                </c:pt>
                <c:pt idx="89">
                  <c:v>82.279287010000004</c:v>
                </c:pt>
                <c:pt idx="90">
                  <c:v>100.4482826</c:v>
                </c:pt>
                <c:pt idx="91">
                  <c:v>94.255497779999999</c:v>
                </c:pt>
                <c:pt idx="92">
                  <c:v>92.351833629999987</c:v>
                </c:pt>
                <c:pt idx="93">
                  <c:v>97.933945479999991</c:v>
                </c:pt>
                <c:pt idx="94">
                  <c:v>100.0063421</c:v>
                </c:pt>
                <c:pt idx="95">
                  <c:v>84.817312540000003</c:v>
                </c:pt>
                <c:pt idx="96">
                  <c:v>83.463988000000001</c:v>
                </c:pt>
                <c:pt idx="97">
                  <c:v>80.572947470000003</c:v>
                </c:pt>
                <c:pt idx="98">
                  <c:v>79.971917180000005</c:v>
                </c:pt>
                <c:pt idx="99">
                  <c:v>74.707632140000001</c:v>
                </c:pt>
                <c:pt idx="100">
                  <c:v>75.757150380000013</c:v>
                </c:pt>
                <c:pt idx="101">
                  <c:v>73.78275155</c:v>
                </c:pt>
                <c:pt idx="102">
                  <c:v>77.408997499999998</c:v>
                </c:pt>
                <c:pt idx="103">
                  <c:v>84.649181729999995</c:v>
                </c:pt>
                <c:pt idx="104">
                  <c:v>73.939683940000009</c:v>
                </c:pt>
                <c:pt idx="105">
                  <c:v>68.187467789999999</c:v>
                </c:pt>
                <c:pt idx="106">
                  <c:v>51.511298789999998</c:v>
                </c:pt>
                <c:pt idx="107">
                  <c:v>43.42948269</c:v>
                </c:pt>
                <c:pt idx="108">
                  <c:v>37.461856399999995</c:v>
                </c:pt>
                <c:pt idx="109">
                  <c:v>37.74244873</c:v>
                </c:pt>
                <c:pt idx="110">
                  <c:v>43.980390200000002</c:v>
                </c:pt>
                <c:pt idx="111">
                  <c:v>63.601959900000004</c:v>
                </c:pt>
                <c:pt idx="112">
                  <c:v>80.913060340000001</c:v>
                </c:pt>
                <c:pt idx="113">
                  <c:v>100.49671210000001</c:v>
                </c:pt>
                <c:pt idx="114">
                  <c:v>111.21676189999999</c:v>
                </c:pt>
                <c:pt idx="115">
                  <c:v>108.6245996</c:v>
                </c:pt>
                <c:pt idx="116">
                  <c:v>100.1417311</c:v>
                </c:pt>
                <c:pt idx="117">
                  <c:v>90.827760949999998</c:v>
                </c:pt>
                <c:pt idx="118">
                  <c:v>93.193312750000004</c:v>
                </c:pt>
                <c:pt idx="119">
                  <c:v>92.361160979999994</c:v>
                </c:pt>
                <c:pt idx="120">
                  <c:v>92.506661429999994</c:v>
                </c:pt>
                <c:pt idx="121">
                  <c:v>92.372177930000007</c:v>
                </c:pt>
                <c:pt idx="122">
                  <c:v>92.540236280000002</c:v>
                </c:pt>
                <c:pt idx="123">
                  <c:v>88.823767149999995</c:v>
                </c:pt>
                <c:pt idx="124">
                  <c:v>95.853789070000005</c:v>
                </c:pt>
                <c:pt idx="125">
                  <c:v>109.9863735</c:v>
                </c:pt>
                <c:pt idx="126">
                  <c:v>107.0522316</c:v>
                </c:pt>
                <c:pt idx="127">
                  <c:v>116.6862624</c:v>
                </c:pt>
                <c:pt idx="128">
                  <c:v>113.1702021</c:v>
                </c:pt>
                <c:pt idx="129">
                  <c:v>95.664087510000002</c:v>
                </c:pt>
                <c:pt idx="130">
                  <c:v>88.051162809999994</c:v>
                </c:pt>
                <c:pt idx="131">
                  <c:v>81.560640490000011</c:v>
                </c:pt>
                <c:pt idx="132">
                  <c:v>80.22142633</c:v>
                </c:pt>
                <c:pt idx="133">
                  <c:v>76.504157280000001</c:v>
                </c:pt>
                <c:pt idx="134">
                  <c:v>78.414263160000004</c:v>
                </c:pt>
                <c:pt idx="135">
                  <c:v>95.308385999999999</c:v>
                </c:pt>
                <c:pt idx="136">
                  <c:v>103.1459553</c:v>
                </c:pt>
                <c:pt idx="137">
                  <c:v>118.4636574</c:v>
                </c:pt>
                <c:pt idx="138">
                  <c:v>123.8755479</c:v>
                </c:pt>
                <c:pt idx="139">
                  <c:v>120.73356200000001</c:v>
                </c:pt>
                <c:pt idx="140">
                  <c:v>120.0301752</c:v>
                </c:pt>
                <c:pt idx="141">
                  <c:v>117.4037593</c:v>
                </c:pt>
                <c:pt idx="142">
                  <c:v>115.09136810000001</c:v>
                </c:pt>
                <c:pt idx="143">
                  <c:v>111.5531908</c:v>
                </c:pt>
                <c:pt idx="144">
                  <c:v>105.52334450000001</c:v>
                </c:pt>
                <c:pt idx="145">
                  <c:v>106.0359239</c:v>
                </c:pt>
                <c:pt idx="146">
                  <c:v>100.598713</c:v>
                </c:pt>
                <c:pt idx="147">
                  <c:v>106.09574790000001</c:v>
                </c:pt>
                <c:pt idx="148">
                  <c:v>103.3941335</c:v>
                </c:pt>
                <c:pt idx="149">
                  <c:v>108.0711415</c:v>
                </c:pt>
                <c:pt idx="150">
                  <c:v>118.8847322</c:v>
                </c:pt>
                <c:pt idx="151">
                  <c:v>118.9263617</c:v>
                </c:pt>
                <c:pt idx="152">
                  <c:v>118.9019641</c:v>
                </c:pt>
                <c:pt idx="153">
                  <c:v>102.2628409</c:v>
                </c:pt>
                <c:pt idx="154">
                  <c:v>99.648909419999995</c:v>
                </c:pt>
                <c:pt idx="155">
                  <c:v>98.887237999999996</c:v>
                </c:pt>
                <c:pt idx="156">
                  <c:v>98.641238000000001</c:v>
                </c:pt>
                <c:pt idx="157">
                  <c:v>98.887237999999996</c:v>
                </c:pt>
                <c:pt idx="158">
                  <c:v>98.913357999999988</c:v>
                </c:pt>
                <c:pt idx="159">
                  <c:v>101.15164440000001</c:v>
                </c:pt>
                <c:pt idx="160">
                  <c:v>116.00245140000001</c:v>
                </c:pt>
                <c:pt idx="161">
                  <c:v>125.252126</c:v>
                </c:pt>
                <c:pt idx="162">
                  <c:v>123.4634107</c:v>
                </c:pt>
                <c:pt idx="163">
                  <c:v>114.03265450000001</c:v>
                </c:pt>
                <c:pt idx="164">
                  <c:v>124.0674422</c:v>
                </c:pt>
                <c:pt idx="165">
                  <c:v>109.93404790000001</c:v>
                </c:pt>
                <c:pt idx="166">
                  <c:v>114.67809750000001</c:v>
                </c:pt>
                <c:pt idx="167">
                  <c:v>109.10794250000001</c:v>
                </c:pt>
                <c:pt idx="168">
                  <c:v>100.05417010000001</c:v>
                </c:pt>
                <c:pt idx="169">
                  <c:v>100.29843219999999</c:v>
                </c:pt>
                <c:pt idx="170">
                  <c:v>100.06101290000001</c:v>
                </c:pt>
                <c:pt idx="171">
                  <c:v>99.987647490000001</c:v>
                </c:pt>
                <c:pt idx="172">
                  <c:v>98.627418370000001</c:v>
                </c:pt>
                <c:pt idx="173">
                  <c:v>103.36630009999999</c:v>
                </c:pt>
                <c:pt idx="174">
                  <c:v>111.2592384</c:v>
                </c:pt>
                <c:pt idx="175">
                  <c:v>107.32810760000001</c:v>
                </c:pt>
                <c:pt idx="176">
                  <c:v>104.90294419999999</c:v>
                </c:pt>
                <c:pt idx="177">
                  <c:v>100.47553930000001</c:v>
                </c:pt>
                <c:pt idx="178">
                  <c:v>97.08516963000001</c:v>
                </c:pt>
                <c:pt idx="179">
                  <c:v>94.793418000000003</c:v>
                </c:pt>
                <c:pt idx="180">
                  <c:v>95.304057690000008</c:v>
                </c:pt>
                <c:pt idx="181">
                  <c:v>95.83291183</c:v>
                </c:pt>
                <c:pt idx="182">
                  <c:v>98.339335539999993</c:v>
                </c:pt>
                <c:pt idx="183">
                  <c:v>101.51624200000001</c:v>
                </c:pt>
                <c:pt idx="184">
                  <c:v>109.04089239999999</c:v>
                </c:pt>
                <c:pt idx="185">
                  <c:v>117.8761866</c:v>
                </c:pt>
                <c:pt idx="186">
                  <c:v>123.9358625</c:v>
                </c:pt>
                <c:pt idx="187">
                  <c:v>125.9363467</c:v>
                </c:pt>
                <c:pt idx="188">
                  <c:v>113.89595249999999</c:v>
                </c:pt>
                <c:pt idx="189">
                  <c:v>112.47143</c:v>
                </c:pt>
                <c:pt idx="190">
                  <c:v>105.1752068</c:v>
                </c:pt>
                <c:pt idx="191">
                  <c:v>103.42146009999999</c:v>
                </c:pt>
                <c:pt idx="192">
                  <c:v>75.329677920000009</c:v>
                </c:pt>
                <c:pt idx="193">
                  <c:v>72.299740470000003</c:v>
                </c:pt>
                <c:pt idx="194">
                  <c:v>67.022235309999999</c:v>
                </c:pt>
                <c:pt idx="195">
                  <c:v>66.484206</c:v>
                </c:pt>
                <c:pt idx="196">
                  <c:v>67.00809667</c:v>
                </c:pt>
                <c:pt idx="197">
                  <c:v>67.314652660000007</c:v>
                </c:pt>
                <c:pt idx="198">
                  <c:v>75.349732639999999</c:v>
                </c:pt>
                <c:pt idx="199">
                  <c:v>76.886348119999994</c:v>
                </c:pt>
                <c:pt idx="200">
                  <c:v>77.430577009999993</c:v>
                </c:pt>
                <c:pt idx="201">
                  <c:v>66.965932480000006</c:v>
                </c:pt>
                <c:pt idx="202">
                  <c:v>58.021207690000004</c:v>
                </c:pt>
                <c:pt idx="203">
                  <c:v>56.553322999999999</c:v>
                </c:pt>
                <c:pt idx="204">
                  <c:v>57.069019189999999</c:v>
                </c:pt>
                <c:pt idx="205">
                  <c:v>50.530700629999998</c:v>
                </c:pt>
                <c:pt idx="206">
                  <c:v>57.863574620000001</c:v>
                </c:pt>
                <c:pt idx="207">
                  <c:v>50.966068890000003</c:v>
                </c:pt>
                <c:pt idx="208">
                  <c:v>72.780086769999997</c:v>
                </c:pt>
                <c:pt idx="209">
                  <c:v>71.782898130000007</c:v>
                </c:pt>
                <c:pt idx="210">
                  <c:v>92.593191110000006</c:v>
                </c:pt>
                <c:pt idx="211">
                  <c:v>92.504847380000001</c:v>
                </c:pt>
                <c:pt idx="212">
                  <c:v>76.743155999999999</c:v>
                </c:pt>
                <c:pt idx="213">
                  <c:v>75.886716000000007</c:v>
                </c:pt>
                <c:pt idx="214">
                  <c:v>80.710576070000002</c:v>
                </c:pt>
                <c:pt idx="215">
                  <c:v>71.440935960000004</c:v>
                </c:pt>
                <c:pt idx="216">
                  <c:v>69.997558749999996</c:v>
                </c:pt>
                <c:pt idx="217">
                  <c:v>61.304802880000004</c:v>
                </c:pt>
                <c:pt idx="218">
                  <c:v>59.639611840000001</c:v>
                </c:pt>
                <c:pt idx="219">
                  <c:v>60.705015260000003</c:v>
                </c:pt>
                <c:pt idx="220">
                  <c:v>61.43644329</c:v>
                </c:pt>
                <c:pt idx="221">
                  <c:v>61.311575660000003</c:v>
                </c:pt>
                <c:pt idx="222">
                  <c:v>67.944505280000001</c:v>
                </c:pt>
                <c:pt idx="223">
                  <c:v>76.980411160000003</c:v>
                </c:pt>
                <c:pt idx="224">
                  <c:v>70.95171646</c:v>
                </c:pt>
                <c:pt idx="225">
                  <c:v>57.713396070000002</c:v>
                </c:pt>
                <c:pt idx="226">
                  <c:v>52.391430200000002</c:v>
                </c:pt>
                <c:pt idx="227">
                  <c:v>49.205209000000004</c:v>
                </c:pt>
                <c:pt idx="228">
                  <c:v>48.930472479999999</c:v>
                </c:pt>
                <c:pt idx="229">
                  <c:v>50.496265800000003</c:v>
                </c:pt>
                <c:pt idx="230">
                  <c:v>51.18243631</c:v>
                </c:pt>
                <c:pt idx="231">
                  <c:v>54.792493459999996</c:v>
                </c:pt>
                <c:pt idx="232">
                  <c:v>60.69982443</c:v>
                </c:pt>
                <c:pt idx="233">
                  <c:v>65.691873189999995</c:v>
                </c:pt>
                <c:pt idx="234">
                  <c:v>76.944807409999996</c:v>
                </c:pt>
                <c:pt idx="235">
                  <c:v>64.675740939999997</c:v>
                </c:pt>
                <c:pt idx="236">
                  <c:v>73.993484070000008</c:v>
                </c:pt>
                <c:pt idx="237">
                  <c:v>67.812891650000012</c:v>
                </c:pt>
                <c:pt idx="238">
                  <c:v>59.215026270000003</c:v>
                </c:pt>
                <c:pt idx="239">
                  <c:v>57.51641687</c:v>
                </c:pt>
                <c:pt idx="240">
                  <c:v>57.186528389999999</c:v>
                </c:pt>
                <c:pt idx="241">
                  <c:v>56.48183702</c:v>
                </c:pt>
                <c:pt idx="242">
                  <c:v>53.408587939999997</c:v>
                </c:pt>
                <c:pt idx="243">
                  <c:v>56.976904179999998</c:v>
                </c:pt>
                <c:pt idx="244">
                  <c:v>54.230701589999995</c:v>
                </c:pt>
                <c:pt idx="245">
                  <c:v>56.247041979999999</c:v>
                </c:pt>
                <c:pt idx="246">
                  <c:v>58.14935534</c:v>
                </c:pt>
                <c:pt idx="247">
                  <c:v>59.962177340000004</c:v>
                </c:pt>
                <c:pt idx="248">
                  <c:v>60.085414569999998</c:v>
                </c:pt>
                <c:pt idx="249">
                  <c:v>45.889031190000004</c:v>
                </c:pt>
                <c:pt idx="250">
                  <c:v>42.399477900000001</c:v>
                </c:pt>
                <c:pt idx="251">
                  <c:v>39.176581720000001</c:v>
                </c:pt>
                <c:pt idx="252">
                  <c:v>38.733147349999996</c:v>
                </c:pt>
                <c:pt idx="253">
                  <c:v>39.385862359999997</c:v>
                </c:pt>
                <c:pt idx="254">
                  <c:v>40.858489730000002</c:v>
                </c:pt>
                <c:pt idx="255">
                  <c:v>44.765000370000003</c:v>
                </c:pt>
                <c:pt idx="256">
                  <c:v>45.991645660000003</c:v>
                </c:pt>
                <c:pt idx="257">
                  <c:v>58.557365310000002</c:v>
                </c:pt>
                <c:pt idx="258">
                  <c:v>67.150360340000006</c:v>
                </c:pt>
                <c:pt idx="259">
                  <c:v>68.247526379999996</c:v>
                </c:pt>
                <c:pt idx="260">
                  <c:v>68.116141519999999</c:v>
                </c:pt>
                <c:pt idx="261">
                  <c:v>67.388245819999995</c:v>
                </c:pt>
                <c:pt idx="262">
                  <c:v>65.263436479999996</c:v>
                </c:pt>
                <c:pt idx="263">
                  <c:v>65.814098400000006</c:v>
                </c:pt>
                <c:pt idx="264">
                  <c:v>65.038058129999996</c:v>
                </c:pt>
                <c:pt idx="265">
                  <c:v>63.219257050000003</c:v>
                </c:pt>
                <c:pt idx="266">
                  <c:v>62.138043570000001</c:v>
                </c:pt>
                <c:pt idx="267">
                  <c:v>62.57308604</c:v>
                </c:pt>
                <c:pt idx="268">
                  <c:v>62.175983959999996</c:v>
                </c:pt>
                <c:pt idx="269">
                  <c:v>77.965710919999992</c:v>
                </c:pt>
                <c:pt idx="270">
                  <c:v>81.496704579999999</c:v>
                </c:pt>
                <c:pt idx="271">
                  <c:v>82.47723234</c:v>
                </c:pt>
                <c:pt idx="272">
                  <c:v>81.014980729999991</c:v>
                </c:pt>
                <c:pt idx="273">
                  <c:v>73.765202359999989</c:v>
                </c:pt>
                <c:pt idx="274">
                  <c:v>61.125194369999996</c:v>
                </c:pt>
                <c:pt idx="275">
                  <c:v>52.693332950000006</c:v>
                </c:pt>
                <c:pt idx="276">
                  <c:v>43.667752</c:v>
                </c:pt>
                <c:pt idx="277">
                  <c:v>43.815717550000002</c:v>
                </c:pt>
                <c:pt idx="278">
                  <c:v>46.960954400000006</c:v>
                </c:pt>
                <c:pt idx="279">
                  <c:v>63.171966009999998</c:v>
                </c:pt>
                <c:pt idx="280">
                  <c:v>71.838702019999999</c:v>
                </c:pt>
                <c:pt idx="281">
                  <c:v>89.540569650000009</c:v>
                </c:pt>
                <c:pt idx="282">
                  <c:v>104.37117019999999</c:v>
                </c:pt>
                <c:pt idx="283">
                  <c:v>92.511512659999994</c:v>
                </c:pt>
                <c:pt idx="284">
                  <c:v>98.129452149999992</c:v>
                </c:pt>
                <c:pt idx="285">
                  <c:v>87.276728480000003</c:v>
                </c:pt>
                <c:pt idx="286">
                  <c:v>79.619019510000001</c:v>
                </c:pt>
                <c:pt idx="287">
                  <c:v>71.614849109999994</c:v>
                </c:pt>
                <c:pt idx="288">
                  <c:v>68.144171419999992</c:v>
                </c:pt>
                <c:pt idx="289">
                  <c:v>68.118252089999999</c:v>
                </c:pt>
                <c:pt idx="290">
                  <c:v>65.461690560000008</c:v>
                </c:pt>
                <c:pt idx="291">
                  <c:v>64.713693700000007</c:v>
                </c:pt>
                <c:pt idx="292">
                  <c:v>65.536677010000005</c:v>
                </c:pt>
                <c:pt idx="293">
                  <c:v>80.801957180000002</c:v>
                </c:pt>
                <c:pt idx="294">
                  <c:v>95.96884519999999</c:v>
                </c:pt>
                <c:pt idx="295">
                  <c:v>102.54198699999999</c:v>
                </c:pt>
                <c:pt idx="296">
                  <c:v>96.383225109999998</c:v>
                </c:pt>
                <c:pt idx="297">
                  <c:v>82.745356969999989</c:v>
                </c:pt>
                <c:pt idx="298">
                  <c:v>64.968782480000002</c:v>
                </c:pt>
                <c:pt idx="299">
                  <c:v>61.197144080000001</c:v>
                </c:pt>
                <c:pt idx="300">
                  <c:v>49.959482919999999</c:v>
                </c:pt>
                <c:pt idx="301">
                  <c:v>45.8282746</c:v>
                </c:pt>
                <c:pt idx="302">
                  <c:v>54.505141179999995</c:v>
                </c:pt>
                <c:pt idx="303">
                  <c:v>63.037178900000001</c:v>
                </c:pt>
                <c:pt idx="304">
                  <c:v>84.362152330000001</c:v>
                </c:pt>
                <c:pt idx="305">
                  <c:v>107.8383461</c:v>
                </c:pt>
                <c:pt idx="306">
                  <c:v>120.6689014</c:v>
                </c:pt>
                <c:pt idx="307">
                  <c:v>115.9021293</c:v>
                </c:pt>
                <c:pt idx="308">
                  <c:v>111.9491177</c:v>
                </c:pt>
                <c:pt idx="309">
                  <c:v>108.33538589999999</c:v>
                </c:pt>
                <c:pt idx="310">
                  <c:v>107.2994326</c:v>
                </c:pt>
                <c:pt idx="311">
                  <c:v>100.90654170000001</c:v>
                </c:pt>
                <c:pt idx="312">
                  <c:v>100.8357965</c:v>
                </c:pt>
                <c:pt idx="313">
                  <c:v>98.776926000000003</c:v>
                </c:pt>
                <c:pt idx="314">
                  <c:v>96.582204589999989</c:v>
                </c:pt>
                <c:pt idx="315">
                  <c:v>97.09774883</c:v>
                </c:pt>
                <c:pt idx="316">
                  <c:v>100.8062458</c:v>
                </c:pt>
                <c:pt idx="317">
                  <c:v>100.3384722</c:v>
                </c:pt>
                <c:pt idx="318">
                  <c:v>105.05949559999999</c:v>
                </c:pt>
                <c:pt idx="319">
                  <c:v>108.0184651</c:v>
                </c:pt>
                <c:pt idx="320">
                  <c:v>102.9447813</c:v>
                </c:pt>
                <c:pt idx="321">
                  <c:v>80.384747659999988</c:v>
                </c:pt>
                <c:pt idx="322">
                  <c:v>69.060941049999997</c:v>
                </c:pt>
                <c:pt idx="323">
                  <c:v>59.020913549999996</c:v>
                </c:pt>
                <c:pt idx="324">
                  <c:v>62.832786419999998</c:v>
                </c:pt>
                <c:pt idx="325">
                  <c:v>58.555458659999999</c:v>
                </c:pt>
                <c:pt idx="326">
                  <c:v>59.796046929999996</c:v>
                </c:pt>
                <c:pt idx="327">
                  <c:v>65.326734299999998</c:v>
                </c:pt>
                <c:pt idx="328">
                  <c:v>80.541966889999998</c:v>
                </c:pt>
                <c:pt idx="329">
                  <c:v>95.484764769999998</c:v>
                </c:pt>
                <c:pt idx="330">
                  <c:v>107.68286789999999</c:v>
                </c:pt>
                <c:pt idx="331">
                  <c:v>105.0229367</c:v>
                </c:pt>
                <c:pt idx="332">
                  <c:v>94.943846579999999</c:v>
                </c:pt>
                <c:pt idx="333">
                  <c:v>98.484090979999991</c:v>
                </c:pt>
                <c:pt idx="334">
                  <c:v>92.743423299999989</c:v>
                </c:pt>
                <c:pt idx="335">
                  <c:v>90.985119990000001</c:v>
                </c:pt>
              </c:numCache>
            </c:numRef>
          </c:val>
          <c:extLst>
            <c:ext xmlns:c16="http://schemas.microsoft.com/office/drawing/2014/chart" uri="{C3380CC4-5D6E-409C-BE32-E72D297353CC}">
              <c16:uniqueId val="{00000007-2343-4632-9DF8-FA6A1C770FA8}"/>
            </c:ext>
          </c:extLst>
        </c:ser>
        <c:ser>
          <c:idx val="8"/>
          <c:order val="8"/>
          <c:tx>
            <c:strRef>
              <c:f>'63'!$K$2</c:f>
              <c:strCache>
                <c:ptCount val="1"/>
                <c:pt idx="0">
                  <c:v>Solar</c:v>
                </c:pt>
              </c:strCache>
            </c:strRef>
          </c:tx>
          <c:spPr>
            <a:solidFill>
              <a:schemeClr val="accent3">
                <a:lumMod val="60000"/>
              </a:schemeClr>
            </a:solidFill>
            <a:ln>
              <a:noFill/>
            </a:ln>
            <a:effectLst/>
          </c:spPr>
          <c:val>
            <c:numRef>
              <c:f>'63'!$K$3:$K$338</c:f>
              <c:numCache>
                <c:formatCode>General</c:formatCode>
                <c:ptCount val="336"/>
                <c:pt idx="0">
                  <c:v>0</c:v>
                </c:pt>
                <c:pt idx="1">
                  <c:v>0</c:v>
                </c:pt>
                <c:pt idx="2">
                  <c:v>0</c:v>
                </c:pt>
                <c:pt idx="3">
                  <c:v>0</c:v>
                </c:pt>
                <c:pt idx="4">
                  <c:v>0</c:v>
                </c:pt>
                <c:pt idx="5">
                  <c:v>0</c:v>
                </c:pt>
                <c:pt idx="6">
                  <c:v>0.18881429999999999</c:v>
                </c:pt>
                <c:pt idx="7">
                  <c:v>3.7560261000000001</c:v>
                </c:pt>
                <c:pt idx="8">
                  <c:v>43.173744800000001</c:v>
                </c:pt>
                <c:pt idx="9">
                  <c:v>148.1284058</c:v>
                </c:pt>
                <c:pt idx="10">
                  <c:v>257.05540080000003</c:v>
                </c:pt>
                <c:pt idx="11">
                  <c:v>331.13651059999995</c:v>
                </c:pt>
                <c:pt idx="12">
                  <c:v>361.93913349999997</c:v>
                </c:pt>
                <c:pt idx="13">
                  <c:v>338.37240010000005</c:v>
                </c:pt>
                <c:pt idx="14">
                  <c:v>265.35990529999998</c:v>
                </c:pt>
                <c:pt idx="15">
                  <c:v>156.5102157</c:v>
                </c:pt>
                <c:pt idx="16">
                  <c:v>45.452511100000002</c:v>
                </c:pt>
                <c:pt idx="17">
                  <c:v>6.1471413000000004</c:v>
                </c:pt>
                <c:pt idx="18">
                  <c:v>0</c:v>
                </c:pt>
                <c:pt idx="19">
                  <c:v>0</c:v>
                </c:pt>
                <c:pt idx="20">
                  <c:v>0</c:v>
                </c:pt>
                <c:pt idx="21">
                  <c:v>0</c:v>
                </c:pt>
                <c:pt idx="22">
                  <c:v>0</c:v>
                </c:pt>
                <c:pt idx="23">
                  <c:v>0</c:v>
                </c:pt>
                <c:pt idx="24">
                  <c:v>0</c:v>
                </c:pt>
                <c:pt idx="25">
                  <c:v>0</c:v>
                </c:pt>
                <c:pt idx="26">
                  <c:v>0</c:v>
                </c:pt>
                <c:pt idx="27">
                  <c:v>0</c:v>
                </c:pt>
                <c:pt idx="28">
                  <c:v>0</c:v>
                </c:pt>
                <c:pt idx="29">
                  <c:v>0</c:v>
                </c:pt>
                <c:pt idx="30">
                  <c:v>0.16422389999999998</c:v>
                </c:pt>
                <c:pt idx="31">
                  <c:v>3.1918768000000002</c:v>
                </c:pt>
                <c:pt idx="32">
                  <c:v>26.985648560000001</c:v>
                </c:pt>
                <c:pt idx="33">
                  <c:v>105.9465263</c:v>
                </c:pt>
                <c:pt idx="34">
                  <c:v>193.12239959999999</c:v>
                </c:pt>
                <c:pt idx="35">
                  <c:v>257.65326909999999</c:v>
                </c:pt>
                <c:pt idx="36">
                  <c:v>286.30379930000004</c:v>
                </c:pt>
                <c:pt idx="37">
                  <c:v>271.0143319</c:v>
                </c:pt>
                <c:pt idx="38">
                  <c:v>216.36023850000001</c:v>
                </c:pt>
                <c:pt idx="39">
                  <c:v>129.703227</c:v>
                </c:pt>
                <c:pt idx="40">
                  <c:v>42.913882999999998</c:v>
                </c:pt>
                <c:pt idx="41">
                  <c:v>6.5378986000000001</c:v>
                </c:pt>
                <c:pt idx="42">
                  <c:v>0</c:v>
                </c:pt>
                <c:pt idx="43">
                  <c:v>0</c:v>
                </c:pt>
                <c:pt idx="44">
                  <c:v>0</c:v>
                </c:pt>
                <c:pt idx="45">
                  <c:v>0</c:v>
                </c:pt>
                <c:pt idx="46">
                  <c:v>0</c:v>
                </c:pt>
                <c:pt idx="47">
                  <c:v>0</c:v>
                </c:pt>
                <c:pt idx="48">
                  <c:v>0</c:v>
                </c:pt>
                <c:pt idx="49">
                  <c:v>0</c:v>
                </c:pt>
                <c:pt idx="50">
                  <c:v>0</c:v>
                </c:pt>
                <c:pt idx="51">
                  <c:v>0</c:v>
                </c:pt>
                <c:pt idx="52">
                  <c:v>0</c:v>
                </c:pt>
                <c:pt idx="53">
                  <c:v>0</c:v>
                </c:pt>
                <c:pt idx="54">
                  <c:v>9.3497899999999995E-2</c:v>
                </c:pt>
                <c:pt idx="55">
                  <c:v>4.7460267999999992</c:v>
                </c:pt>
                <c:pt idx="56">
                  <c:v>28.682491200000001</c:v>
                </c:pt>
                <c:pt idx="57">
                  <c:v>85.454116899999988</c:v>
                </c:pt>
                <c:pt idx="58">
                  <c:v>145.6877398</c:v>
                </c:pt>
                <c:pt idx="59">
                  <c:v>191.329926</c:v>
                </c:pt>
                <c:pt idx="60">
                  <c:v>219.45307990000001</c:v>
                </c:pt>
                <c:pt idx="61">
                  <c:v>214.6856507</c:v>
                </c:pt>
                <c:pt idx="62">
                  <c:v>175.61656669999999</c:v>
                </c:pt>
                <c:pt idx="63">
                  <c:v>109.10075759999999</c:v>
                </c:pt>
                <c:pt idx="64">
                  <c:v>38.514188499999996</c:v>
                </c:pt>
                <c:pt idx="65">
                  <c:v>7.8363109</c:v>
                </c:pt>
                <c:pt idx="66">
                  <c:v>0.25880759999999997</c:v>
                </c:pt>
                <c:pt idx="67">
                  <c:v>0</c:v>
                </c:pt>
                <c:pt idx="68">
                  <c:v>0</c:v>
                </c:pt>
                <c:pt idx="69">
                  <c:v>0</c:v>
                </c:pt>
                <c:pt idx="70">
                  <c:v>0</c:v>
                </c:pt>
                <c:pt idx="71">
                  <c:v>0</c:v>
                </c:pt>
                <c:pt idx="72">
                  <c:v>0</c:v>
                </c:pt>
                <c:pt idx="73">
                  <c:v>0</c:v>
                </c:pt>
                <c:pt idx="74">
                  <c:v>0</c:v>
                </c:pt>
                <c:pt idx="75">
                  <c:v>0</c:v>
                </c:pt>
                <c:pt idx="76">
                  <c:v>0</c:v>
                </c:pt>
                <c:pt idx="77">
                  <c:v>0</c:v>
                </c:pt>
                <c:pt idx="78">
                  <c:v>0.17526910000000001</c:v>
                </c:pt>
                <c:pt idx="79">
                  <c:v>3.8403096999999997</c:v>
                </c:pt>
                <c:pt idx="80">
                  <c:v>27.4114161</c:v>
                </c:pt>
                <c:pt idx="81">
                  <c:v>104.9280586</c:v>
                </c:pt>
                <c:pt idx="82">
                  <c:v>191.95262580000002</c:v>
                </c:pt>
                <c:pt idx="83">
                  <c:v>253.5369833</c:v>
                </c:pt>
                <c:pt idx="84">
                  <c:v>280.63137879999999</c:v>
                </c:pt>
                <c:pt idx="85">
                  <c:v>262.9520751</c:v>
                </c:pt>
                <c:pt idx="86">
                  <c:v>206.94984529999999</c:v>
                </c:pt>
                <c:pt idx="87">
                  <c:v>130.15218279999999</c:v>
                </c:pt>
                <c:pt idx="88">
                  <c:v>50.4206729</c:v>
                </c:pt>
                <c:pt idx="89">
                  <c:v>10.911626</c:v>
                </c:pt>
                <c:pt idx="90">
                  <c:v>0.17253840000000001</c:v>
                </c:pt>
                <c:pt idx="91">
                  <c:v>0</c:v>
                </c:pt>
                <c:pt idx="92">
                  <c:v>0</c:v>
                </c:pt>
                <c:pt idx="93">
                  <c:v>0</c:v>
                </c:pt>
                <c:pt idx="94">
                  <c:v>0</c:v>
                </c:pt>
                <c:pt idx="95">
                  <c:v>0</c:v>
                </c:pt>
                <c:pt idx="96">
                  <c:v>0</c:v>
                </c:pt>
                <c:pt idx="97">
                  <c:v>0</c:v>
                </c:pt>
                <c:pt idx="98">
                  <c:v>0</c:v>
                </c:pt>
                <c:pt idx="99">
                  <c:v>0</c:v>
                </c:pt>
                <c:pt idx="100">
                  <c:v>0</c:v>
                </c:pt>
                <c:pt idx="101">
                  <c:v>0</c:v>
                </c:pt>
                <c:pt idx="102">
                  <c:v>0.1993595</c:v>
                </c:pt>
                <c:pt idx="103">
                  <c:v>5.2954579000000006</c:v>
                </c:pt>
                <c:pt idx="104">
                  <c:v>28.661088100000001</c:v>
                </c:pt>
                <c:pt idx="105">
                  <c:v>109.4484059</c:v>
                </c:pt>
                <c:pt idx="106">
                  <c:v>210.92316630000002</c:v>
                </c:pt>
                <c:pt idx="107">
                  <c:v>288.87005060000001</c:v>
                </c:pt>
                <c:pt idx="108">
                  <c:v>325.72135249999997</c:v>
                </c:pt>
                <c:pt idx="109">
                  <c:v>309.91179519999997</c:v>
                </c:pt>
                <c:pt idx="110">
                  <c:v>247.88555360000001</c:v>
                </c:pt>
                <c:pt idx="111">
                  <c:v>157.0231934</c:v>
                </c:pt>
                <c:pt idx="112">
                  <c:v>58.554015200000002</c:v>
                </c:pt>
                <c:pt idx="113">
                  <c:v>11.38189</c:v>
                </c:pt>
                <c:pt idx="114">
                  <c:v>0.28756400000000004</c:v>
                </c:pt>
                <c:pt idx="115">
                  <c:v>0</c:v>
                </c:pt>
                <c:pt idx="116">
                  <c:v>0</c:v>
                </c:pt>
                <c:pt idx="117">
                  <c:v>0</c:v>
                </c:pt>
                <c:pt idx="118">
                  <c:v>0</c:v>
                </c:pt>
                <c:pt idx="119">
                  <c:v>0</c:v>
                </c:pt>
                <c:pt idx="120">
                  <c:v>0</c:v>
                </c:pt>
                <c:pt idx="121">
                  <c:v>0</c:v>
                </c:pt>
                <c:pt idx="122">
                  <c:v>0</c:v>
                </c:pt>
                <c:pt idx="123">
                  <c:v>0</c:v>
                </c:pt>
                <c:pt idx="124">
                  <c:v>0</c:v>
                </c:pt>
                <c:pt idx="125">
                  <c:v>0</c:v>
                </c:pt>
                <c:pt idx="126">
                  <c:v>0.1899506</c:v>
                </c:pt>
                <c:pt idx="127">
                  <c:v>2.7918494999999997</c:v>
                </c:pt>
                <c:pt idx="128">
                  <c:v>19.137858300000001</c:v>
                </c:pt>
                <c:pt idx="129">
                  <c:v>95.948401800000013</c:v>
                </c:pt>
                <c:pt idx="130">
                  <c:v>183.730774</c:v>
                </c:pt>
                <c:pt idx="131">
                  <c:v>247.03206450000002</c:v>
                </c:pt>
                <c:pt idx="132">
                  <c:v>275.98428100000001</c:v>
                </c:pt>
                <c:pt idx="133">
                  <c:v>262.09347279999997</c:v>
                </c:pt>
                <c:pt idx="134">
                  <c:v>212.40982879999999</c:v>
                </c:pt>
                <c:pt idx="135">
                  <c:v>144.18070939999998</c:v>
                </c:pt>
                <c:pt idx="136">
                  <c:v>65.96589440000001</c:v>
                </c:pt>
                <c:pt idx="137">
                  <c:v>12.2158894</c:v>
                </c:pt>
                <c:pt idx="138">
                  <c:v>0</c:v>
                </c:pt>
                <c:pt idx="139">
                  <c:v>0</c:v>
                </c:pt>
                <c:pt idx="140">
                  <c:v>0</c:v>
                </c:pt>
                <c:pt idx="141">
                  <c:v>0</c:v>
                </c:pt>
                <c:pt idx="142">
                  <c:v>0</c:v>
                </c:pt>
                <c:pt idx="143">
                  <c:v>0</c:v>
                </c:pt>
                <c:pt idx="144">
                  <c:v>0</c:v>
                </c:pt>
                <c:pt idx="145">
                  <c:v>0</c:v>
                </c:pt>
                <c:pt idx="146">
                  <c:v>0</c:v>
                </c:pt>
                <c:pt idx="147">
                  <c:v>0</c:v>
                </c:pt>
                <c:pt idx="148">
                  <c:v>0</c:v>
                </c:pt>
                <c:pt idx="149">
                  <c:v>0</c:v>
                </c:pt>
                <c:pt idx="150">
                  <c:v>0.12999719999999998</c:v>
                </c:pt>
                <c:pt idx="151">
                  <c:v>2.0105887</c:v>
                </c:pt>
                <c:pt idx="152">
                  <c:v>19.517970900000002</c:v>
                </c:pt>
                <c:pt idx="153">
                  <c:v>88.143444399999993</c:v>
                </c:pt>
                <c:pt idx="154">
                  <c:v>163.09206130000001</c:v>
                </c:pt>
                <c:pt idx="155">
                  <c:v>215.72278080000001</c:v>
                </c:pt>
                <c:pt idx="156">
                  <c:v>238.5871496</c:v>
                </c:pt>
                <c:pt idx="157">
                  <c:v>226.46926070000001</c:v>
                </c:pt>
                <c:pt idx="158">
                  <c:v>184.55161390000001</c:v>
                </c:pt>
                <c:pt idx="159">
                  <c:v>124.5291421</c:v>
                </c:pt>
                <c:pt idx="160">
                  <c:v>56.049469960000003</c:v>
                </c:pt>
                <c:pt idx="161">
                  <c:v>12.428929500000001</c:v>
                </c:pt>
                <c:pt idx="162">
                  <c:v>0.17253840000000001</c:v>
                </c:pt>
                <c:pt idx="163">
                  <c:v>0</c:v>
                </c:pt>
                <c:pt idx="164">
                  <c:v>0</c:v>
                </c:pt>
                <c:pt idx="165">
                  <c:v>0</c:v>
                </c:pt>
                <c:pt idx="166">
                  <c:v>0</c:v>
                </c:pt>
                <c:pt idx="167">
                  <c:v>0</c:v>
                </c:pt>
                <c:pt idx="168">
                  <c:v>0</c:v>
                </c:pt>
                <c:pt idx="169">
                  <c:v>0</c:v>
                </c:pt>
                <c:pt idx="170">
                  <c:v>0</c:v>
                </c:pt>
                <c:pt idx="171">
                  <c:v>0</c:v>
                </c:pt>
                <c:pt idx="172">
                  <c:v>0</c:v>
                </c:pt>
                <c:pt idx="173">
                  <c:v>0</c:v>
                </c:pt>
                <c:pt idx="174">
                  <c:v>9.2361600000000002E-2</c:v>
                </c:pt>
                <c:pt idx="175">
                  <c:v>2.4236082999999997</c:v>
                </c:pt>
                <c:pt idx="176">
                  <c:v>19.251264500000001</c:v>
                </c:pt>
                <c:pt idx="177">
                  <c:v>71.220435800000004</c:v>
                </c:pt>
                <c:pt idx="178">
                  <c:v>129.60679870000001</c:v>
                </c:pt>
                <c:pt idx="179">
                  <c:v>173.8524462</c:v>
                </c:pt>
                <c:pt idx="180">
                  <c:v>191.91950539999999</c:v>
                </c:pt>
                <c:pt idx="181">
                  <c:v>180.79583439999999</c:v>
                </c:pt>
                <c:pt idx="182">
                  <c:v>144.0185142</c:v>
                </c:pt>
                <c:pt idx="183">
                  <c:v>96.773161799999997</c:v>
                </c:pt>
                <c:pt idx="184">
                  <c:v>46.115141900000005</c:v>
                </c:pt>
                <c:pt idx="185">
                  <c:v>13.7525695</c:v>
                </c:pt>
                <c:pt idx="186">
                  <c:v>0.55220639999999999</c:v>
                </c:pt>
                <c:pt idx="187">
                  <c:v>0</c:v>
                </c:pt>
                <c:pt idx="188">
                  <c:v>0</c:v>
                </c:pt>
                <c:pt idx="189">
                  <c:v>0</c:v>
                </c:pt>
                <c:pt idx="190">
                  <c:v>0</c:v>
                </c:pt>
                <c:pt idx="191">
                  <c:v>0</c:v>
                </c:pt>
                <c:pt idx="192">
                  <c:v>0</c:v>
                </c:pt>
                <c:pt idx="193">
                  <c:v>0</c:v>
                </c:pt>
                <c:pt idx="194">
                  <c:v>0</c:v>
                </c:pt>
                <c:pt idx="195">
                  <c:v>0</c:v>
                </c:pt>
                <c:pt idx="196">
                  <c:v>0</c:v>
                </c:pt>
                <c:pt idx="197">
                  <c:v>0</c:v>
                </c:pt>
                <c:pt idx="198">
                  <c:v>6.8543800000000002E-2</c:v>
                </c:pt>
                <c:pt idx="199">
                  <c:v>2.7088209000000001</c:v>
                </c:pt>
                <c:pt idx="200">
                  <c:v>18.5632752</c:v>
                </c:pt>
                <c:pt idx="201">
                  <c:v>78.913623799999996</c:v>
                </c:pt>
                <c:pt idx="202">
                  <c:v>145.19142199999999</c:v>
                </c:pt>
                <c:pt idx="203">
                  <c:v>193.29885110000001</c:v>
                </c:pt>
                <c:pt idx="204">
                  <c:v>212.79593919999999</c:v>
                </c:pt>
                <c:pt idx="205">
                  <c:v>200.61722519999998</c:v>
                </c:pt>
                <c:pt idx="206">
                  <c:v>161.65896179999999</c:v>
                </c:pt>
                <c:pt idx="207">
                  <c:v>108.311989</c:v>
                </c:pt>
                <c:pt idx="208">
                  <c:v>50.406507100000006</c:v>
                </c:pt>
                <c:pt idx="209">
                  <c:v>12.700902599999999</c:v>
                </c:pt>
                <c:pt idx="210">
                  <c:v>0.35540660000000002</c:v>
                </c:pt>
                <c:pt idx="211">
                  <c:v>0</c:v>
                </c:pt>
                <c:pt idx="212">
                  <c:v>0</c:v>
                </c:pt>
                <c:pt idx="213">
                  <c:v>0</c:v>
                </c:pt>
                <c:pt idx="214">
                  <c:v>0</c:v>
                </c:pt>
                <c:pt idx="215">
                  <c:v>0</c:v>
                </c:pt>
                <c:pt idx="216">
                  <c:v>0</c:v>
                </c:pt>
                <c:pt idx="217">
                  <c:v>0</c:v>
                </c:pt>
                <c:pt idx="218">
                  <c:v>0</c:v>
                </c:pt>
                <c:pt idx="219">
                  <c:v>0</c:v>
                </c:pt>
                <c:pt idx="220">
                  <c:v>0</c:v>
                </c:pt>
                <c:pt idx="221">
                  <c:v>0</c:v>
                </c:pt>
                <c:pt idx="222">
                  <c:v>0.16736019999999999</c:v>
                </c:pt>
                <c:pt idx="223">
                  <c:v>2.8040829999999999</c:v>
                </c:pt>
                <c:pt idx="224">
                  <c:v>20.376709900000002</c:v>
                </c:pt>
                <c:pt idx="225">
                  <c:v>80.611983699999996</c:v>
                </c:pt>
                <c:pt idx="226">
                  <c:v>143.99691940000002</c:v>
                </c:pt>
                <c:pt idx="227">
                  <c:v>183.30172020000001</c:v>
                </c:pt>
                <c:pt idx="228">
                  <c:v>196.23895379999999</c:v>
                </c:pt>
                <c:pt idx="229">
                  <c:v>183.68289230000002</c:v>
                </c:pt>
                <c:pt idx="230">
                  <c:v>150.60899230000001</c:v>
                </c:pt>
                <c:pt idx="231">
                  <c:v>107.17780160000001</c:v>
                </c:pt>
                <c:pt idx="232">
                  <c:v>51.302244799999997</c:v>
                </c:pt>
                <c:pt idx="233">
                  <c:v>15.5006723</c:v>
                </c:pt>
                <c:pt idx="234">
                  <c:v>0.54748810000000003</c:v>
                </c:pt>
                <c:pt idx="235">
                  <c:v>0</c:v>
                </c:pt>
                <c:pt idx="236">
                  <c:v>0</c:v>
                </c:pt>
                <c:pt idx="237">
                  <c:v>0</c:v>
                </c:pt>
                <c:pt idx="238">
                  <c:v>0</c:v>
                </c:pt>
                <c:pt idx="239">
                  <c:v>0</c:v>
                </c:pt>
                <c:pt idx="240">
                  <c:v>0</c:v>
                </c:pt>
                <c:pt idx="241">
                  <c:v>0</c:v>
                </c:pt>
                <c:pt idx="242">
                  <c:v>0</c:v>
                </c:pt>
                <c:pt idx="243">
                  <c:v>0</c:v>
                </c:pt>
                <c:pt idx="244">
                  <c:v>0</c:v>
                </c:pt>
                <c:pt idx="245">
                  <c:v>0</c:v>
                </c:pt>
                <c:pt idx="246">
                  <c:v>5.5362299999999996E-2</c:v>
                </c:pt>
                <c:pt idx="247">
                  <c:v>4.1539530999999998</c:v>
                </c:pt>
                <c:pt idx="248">
                  <c:v>28.688223900000001</c:v>
                </c:pt>
                <c:pt idx="249">
                  <c:v>101.7949881</c:v>
                </c:pt>
                <c:pt idx="250">
                  <c:v>174.77328219999998</c:v>
                </c:pt>
                <c:pt idx="251">
                  <c:v>223.41386940000001</c:v>
                </c:pt>
                <c:pt idx="252">
                  <c:v>236.3814094</c:v>
                </c:pt>
                <c:pt idx="253">
                  <c:v>237.46317809999999</c:v>
                </c:pt>
                <c:pt idx="254">
                  <c:v>196.40208530000001</c:v>
                </c:pt>
                <c:pt idx="255">
                  <c:v>138.98561859999998</c:v>
                </c:pt>
                <c:pt idx="256">
                  <c:v>77.225574299999991</c:v>
                </c:pt>
                <c:pt idx="257">
                  <c:v>23.321570299999998</c:v>
                </c:pt>
                <c:pt idx="258">
                  <c:v>0.69643499999999992</c:v>
                </c:pt>
                <c:pt idx="259">
                  <c:v>0</c:v>
                </c:pt>
                <c:pt idx="260">
                  <c:v>0</c:v>
                </c:pt>
                <c:pt idx="261">
                  <c:v>0</c:v>
                </c:pt>
                <c:pt idx="262">
                  <c:v>0</c:v>
                </c:pt>
                <c:pt idx="263">
                  <c:v>0</c:v>
                </c:pt>
                <c:pt idx="264">
                  <c:v>0</c:v>
                </c:pt>
                <c:pt idx="265">
                  <c:v>0</c:v>
                </c:pt>
                <c:pt idx="266">
                  <c:v>0</c:v>
                </c:pt>
                <c:pt idx="267">
                  <c:v>0</c:v>
                </c:pt>
                <c:pt idx="268">
                  <c:v>0</c:v>
                </c:pt>
                <c:pt idx="269">
                  <c:v>0</c:v>
                </c:pt>
                <c:pt idx="270">
                  <c:v>8.4088999999999997E-2</c:v>
                </c:pt>
                <c:pt idx="271">
                  <c:v>2.8048168000000002</c:v>
                </c:pt>
                <c:pt idx="272">
                  <c:v>16.584181619999999</c:v>
                </c:pt>
                <c:pt idx="273">
                  <c:v>87.333765700000001</c:v>
                </c:pt>
                <c:pt idx="274">
                  <c:v>169.9668121</c:v>
                </c:pt>
                <c:pt idx="275">
                  <c:v>230.00855710000002</c:v>
                </c:pt>
                <c:pt idx="276">
                  <c:v>257.41816410000001</c:v>
                </c:pt>
                <c:pt idx="277">
                  <c:v>254.3294975</c:v>
                </c:pt>
                <c:pt idx="278">
                  <c:v>214.09441339999998</c:v>
                </c:pt>
                <c:pt idx="279">
                  <c:v>159.26031739999999</c:v>
                </c:pt>
                <c:pt idx="280">
                  <c:v>86.867706000000013</c:v>
                </c:pt>
                <c:pt idx="281">
                  <c:v>25.908922099999998</c:v>
                </c:pt>
                <c:pt idx="282">
                  <c:v>0.75888940000000005</c:v>
                </c:pt>
                <c:pt idx="283">
                  <c:v>0</c:v>
                </c:pt>
                <c:pt idx="284">
                  <c:v>0</c:v>
                </c:pt>
                <c:pt idx="285">
                  <c:v>0</c:v>
                </c:pt>
                <c:pt idx="286">
                  <c:v>0</c:v>
                </c:pt>
                <c:pt idx="287">
                  <c:v>0</c:v>
                </c:pt>
                <c:pt idx="288">
                  <c:v>0</c:v>
                </c:pt>
                <c:pt idx="289">
                  <c:v>0</c:v>
                </c:pt>
                <c:pt idx="290">
                  <c:v>0</c:v>
                </c:pt>
                <c:pt idx="291">
                  <c:v>0</c:v>
                </c:pt>
                <c:pt idx="292">
                  <c:v>0</c:v>
                </c:pt>
                <c:pt idx="293">
                  <c:v>0</c:v>
                </c:pt>
                <c:pt idx="294">
                  <c:v>7.6452699999999998E-2</c:v>
                </c:pt>
                <c:pt idx="295">
                  <c:v>3.7669362</c:v>
                </c:pt>
                <c:pt idx="296">
                  <c:v>27.829425799999999</c:v>
                </c:pt>
                <c:pt idx="297">
                  <c:v>129.29569469999998</c:v>
                </c:pt>
                <c:pt idx="298">
                  <c:v>228.7891936</c:v>
                </c:pt>
                <c:pt idx="299">
                  <c:v>292.24632819999999</c:v>
                </c:pt>
                <c:pt idx="300">
                  <c:v>323.78763099999998</c:v>
                </c:pt>
                <c:pt idx="301">
                  <c:v>308.88247999999999</c:v>
                </c:pt>
                <c:pt idx="302">
                  <c:v>262.08577550000001</c:v>
                </c:pt>
                <c:pt idx="303">
                  <c:v>192.26906359999998</c:v>
                </c:pt>
                <c:pt idx="304">
                  <c:v>97.540824999999998</c:v>
                </c:pt>
                <c:pt idx="305">
                  <c:v>27.798409599999999</c:v>
                </c:pt>
                <c:pt idx="306">
                  <c:v>1.6273057</c:v>
                </c:pt>
                <c:pt idx="307">
                  <c:v>0</c:v>
                </c:pt>
                <c:pt idx="308">
                  <c:v>0</c:v>
                </c:pt>
                <c:pt idx="309">
                  <c:v>0</c:v>
                </c:pt>
                <c:pt idx="310">
                  <c:v>0</c:v>
                </c:pt>
                <c:pt idx="311">
                  <c:v>0</c:v>
                </c:pt>
                <c:pt idx="312">
                  <c:v>0</c:v>
                </c:pt>
                <c:pt idx="313">
                  <c:v>0</c:v>
                </c:pt>
                <c:pt idx="314">
                  <c:v>0</c:v>
                </c:pt>
                <c:pt idx="315">
                  <c:v>0</c:v>
                </c:pt>
                <c:pt idx="316">
                  <c:v>0</c:v>
                </c:pt>
                <c:pt idx="317">
                  <c:v>0</c:v>
                </c:pt>
                <c:pt idx="318">
                  <c:v>5.5362299999999996E-2</c:v>
                </c:pt>
                <c:pt idx="319">
                  <c:v>3.9247177999999998</c:v>
                </c:pt>
                <c:pt idx="320">
                  <c:v>33.208779199999995</c:v>
                </c:pt>
                <c:pt idx="321">
                  <c:v>124.47860610000001</c:v>
                </c:pt>
                <c:pt idx="322">
                  <c:v>214.95919140000001</c:v>
                </c:pt>
                <c:pt idx="323">
                  <c:v>273.06324800000004</c:v>
                </c:pt>
                <c:pt idx="324">
                  <c:v>306.59845510000002</c:v>
                </c:pt>
                <c:pt idx="325">
                  <c:v>308.04098529999999</c:v>
                </c:pt>
                <c:pt idx="326">
                  <c:v>268.42651919999997</c:v>
                </c:pt>
                <c:pt idx="327">
                  <c:v>190.15929749999998</c:v>
                </c:pt>
                <c:pt idx="328">
                  <c:v>92.587760899999992</c:v>
                </c:pt>
                <c:pt idx="329">
                  <c:v>23.615977900000001</c:v>
                </c:pt>
                <c:pt idx="330">
                  <c:v>0.73462800000000006</c:v>
                </c:pt>
                <c:pt idx="331">
                  <c:v>0</c:v>
                </c:pt>
                <c:pt idx="332">
                  <c:v>0</c:v>
                </c:pt>
                <c:pt idx="333">
                  <c:v>0</c:v>
                </c:pt>
                <c:pt idx="334">
                  <c:v>0</c:v>
                </c:pt>
                <c:pt idx="335">
                  <c:v>0</c:v>
                </c:pt>
              </c:numCache>
            </c:numRef>
          </c:val>
          <c:extLst>
            <c:ext xmlns:c16="http://schemas.microsoft.com/office/drawing/2014/chart" uri="{C3380CC4-5D6E-409C-BE32-E72D297353CC}">
              <c16:uniqueId val="{00000008-2343-4632-9DF8-FA6A1C770FA8}"/>
            </c:ext>
          </c:extLst>
        </c:ser>
        <c:ser>
          <c:idx val="9"/>
          <c:order val="9"/>
          <c:tx>
            <c:strRef>
              <c:f>'63'!$L$2</c:f>
              <c:strCache>
                <c:ptCount val="1"/>
                <c:pt idx="0">
                  <c:v>Methane &amp; Hydrogen</c:v>
                </c:pt>
              </c:strCache>
            </c:strRef>
          </c:tx>
          <c:spPr>
            <a:solidFill>
              <a:schemeClr val="accent4">
                <a:lumMod val="60000"/>
              </a:schemeClr>
            </a:solidFill>
            <a:ln>
              <a:noFill/>
            </a:ln>
            <a:effectLst/>
          </c:spPr>
          <c:val>
            <c:numRef>
              <c:f>'63'!$L$3:$L$338</c:f>
              <c:numCache>
                <c:formatCode>General</c:formatCode>
                <c:ptCount val="336"/>
                <c:pt idx="0">
                  <c:v>48.411199439999997</c:v>
                </c:pt>
                <c:pt idx="1">
                  <c:v>48.30338991</c:v>
                </c:pt>
                <c:pt idx="2">
                  <c:v>48.586510099999998</c:v>
                </c:pt>
                <c:pt idx="3">
                  <c:v>48.778543450000001</c:v>
                </c:pt>
                <c:pt idx="4">
                  <c:v>49.779411279999998</c:v>
                </c:pt>
                <c:pt idx="5">
                  <c:v>57.093593999999996</c:v>
                </c:pt>
                <c:pt idx="6">
                  <c:v>60.041443379999997</c:v>
                </c:pt>
                <c:pt idx="7">
                  <c:v>59.985767290000005</c:v>
                </c:pt>
                <c:pt idx="8">
                  <c:v>59.448823089999998</c:v>
                </c:pt>
                <c:pt idx="9">
                  <c:v>46.411831890000002</c:v>
                </c:pt>
                <c:pt idx="10">
                  <c:v>32.381458119999998</c:v>
                </c:pt>
                <c:pt idx="11">
                  <c:v>31.342729329999997</c:v>
                </c:pt>
                <c:pt idx="12">
                  <c:v>26.155028999999999</c:v>
                </c:pt>
                <c:pt idx="13">
                  <c:v>26.086791160000001</c:v>
                </c:pt>
                <c:pt idx="14">
                  <c:v>26.06161732</c:v>
                </c:pt>
                <c:pt idx="15">
                  <c:v>42.037547969999999</c:v>
                </c:pt>
                <c:pt idx="16">
                  <c:v>67.801781759999997</c:v>
                </c:pt>
                <c:pt idx="17">
                  <c:v>90.505694199999994</c:v>
                </c:pt>
                <c:pt idx="18">
                  <c:v>91.14530160999999</c:v>
                </c:pt>
                <c:pt idx="19">
                  <c:v>91.382838419999999</c:v>
                </c:pt>
                <c:pt idx="20">
                  <c:v>91.618061209999993</c:v>
                </c:pt>
                <c:pt idx="21">
                  <c:v>90.904471269999988</c:v>
                </c:pt>
                <c:pt idx="22">
                  <c:v>90.343554120000007</c:v>
                </c:pt>
                <c:pt idx="23">
                  <c:v>84.760524789999991</c:v>
                </c:pt>
                <c:pt idx="24">
                  <c:v>80.814438160000009</c:v>
                </c:pt>
                <c:pt idx="25">
                  <c:v>71.104266480000007</c:v>
                </c:pt>
                <c:pt idx="26">
                  <c:v>70.786391890000004</c:v>
                </c:pt>
                <c:pt idx="27">
                  <c:v>65.940021240000007</c:v>
                </c:pt>
                <c:pt idx="28">
                  <c:v>70.152618629999992</c:v>
                </c:pt>
                <c:pt idx="29">
                  <c:v>88.184152870000005</c:v>
                </c:pt>
                <c:pt idx="30">
                  <c:v>87.938480609999999</c:v>
                </c:pt>
                <c:pt idx="31">
                  <c:v>93.918321030000001</c:v>
                </c:pt>
                <c:pt idx="32">
                  <c:v>95.556389479999993</c:v>
                </c:pt>
                <c:pt idx="33">
                  <c:v>91.616850889999995</c:v>
                </c:pt>
                <c:pt idx="34">
                  <c:v>82.492475290000002</c:v>
                </c:pt>
                <c:pt idx="35">
                  <c:v>66.962196859999992</c:v>
                </c:pt>
                <c:pt idx="36">
                  <c:v>62.069408629999998</c:v>
                </c:pt>
                <c:pt idx="37">
                  <c:v>63.522407460000004</c:v>
                </c:pt>
                <c:pt idx="38">
                  <c:v>70.791599689999998</c:v>
                </c:pt>
                <c:pt idx="39">
                  <c:v>97.153169410000004</c:v>
                </c:pt>
                <c:pt idx="40">
                  <c:v>103.5635316</c:v>
                </c:pt>
                <c:pt idx="41">
                  <c:v>104.4228559</c:v>
                </c:pt>
                <c:pt idx="42">
                  <c:v>104.84808190000001</c:v>
                </c:pt>
                <c:pt idx="43">
                  <c:v>105.91106930000001</c:v>
                </c:pt>
                <c:pt idx="44">
                  <c:v>105.77724329999999</c:v>
                </c:pt>
                <c:pt idx="45">
                  <c:v>98.884895829999991</c:v>
                </c:pt>
                <c:pt idx="46">
                  <c:v>92.501884669999995</c:v>
                </c:pt>
                <c:pt idx="47">
                  <c:v>85.875885440000005</c:v>
                </c:pt>
                <c:pt idx="48">
                  <c:v>75.941362999999996</c:v>
                </c:pt>
                <c:pt idx="49">
                  <c:v>68.460852430000003</c:v>
                </c:pt>
                <c:pt idx="50">
                  <c:v>65.143132839999993</c:v>
                </c:pt>
                <c:pt idx="51">
                  <c:v>65.037715500000004</c:v>
                </c:pt>
                <c:pt idx="52">
                  <c:v>67.859060560000003</c:v>
                </c:pt>
                <c:pt idx="53">
                  <c:v>68.795184160000005</c:v>
                </c:pt>
                <c:pt idx="54">
                  <c:v>78.918517749999992</c:v>
                </c:pt>
                <c:pt idx="55">
                  <c:v>86.478767930000004</c:v>
                </c:pt>
                <c:pt idx="56">
                  <c:v>84.364962419999998</c:v>
                </c:pt>
                <c:pt idx="57">
                  <c:v>70.81279542</c:v>
                </c:pt>
                <c:pt idx="58">
                  <c:v>57.463425719999996</c:v>
                </c:pt>
                <c:pt idx="59">
                  <c:v>53.979100950000003</c:v>
                </c:pt>
                <c:pt idx="60">
                  <c:v>52.9577539</c:v>
                </c:pt>
                <c:pt idx="61">
                  <c:v>51.81549399</c:v>
                </c:pt>
                <c:pt idx="62">
                  <c:v>62.123496359999997</c:v>
                </c:pt>
                <c:pt idx="63">
                  <c:v>67.615542719999993</c:v>
                </c:pt>
                <c:pt idx="64">
                  <c:v>76.849613259999998</c:v>
                </c:pt>
                <c:pt idx="65">
                  <c:v>81.870588319999996</c:v>
                </c:pt>
                <c:pt idx="66">
                  <c:v>82.48120849</c:v>
                </c:pt>
                <c:pt idx="67">
                  <c:v>80.365208379999999</c:v>
                </c:pt>
                <c:pt idx="68">
                  <c:v>77.546820229999994</c:v>
                </c:pt>
                <c:pt idx="69">
                  <c:v>74.864161129999999</c:v>
                </c:pt>
                <c:pt idx="70">
                  <c:v>73.386237949999995</c:v>
                </c:pt>
                <c:pt idx="71">
                  <c:v>70.388032250000009</c:v>
                </c:pt>
                <c:pt idx="72">
                  <c:v>65.584307339999995</c:v>
                </c:pt>
                <c:pt idx="73">
                  <c:v>72.772846940000008</c:v>
                </c:pt>
                <c:pt idx="74">
                  <c:v>82.500251300000002</c:v>
                </c:pt>
                <c:pt idx="75">
                  <c:v>74.037774569999996</c:v>
                </c:pt>
                <c:pt idx="76">
                  <c:v>71.244003039999996</c:v>
                </c:pt>
                <c:pt idx="77">
                  <c:v>75.7136608</c:v>
                </c:pt>
                <c:pt idx="78">
                  <c:v>75.367685620000003</c:v>
                </c:pt>
                <c:pt idx="79">
                  <c:v>74.215850930000002</c:v>
                </c:pt>
                <c:pt idx="80">
                  <c:v>70.526159329999999</c:v>
                </c:pt>
                <c:pt idx="81">
                  <c:v>68.416009869999996</c:v>
                </c:pt>
                <c:pt idx="82">
                  <c:v>62.828110370000005</c:v>
                </c:pt>
                <c:pt idx="83">
                  <c:v>61.786420819999996</c:v>
                </c:pt>
                <c:pt idx="84">
                  <c:v>61.771403989999996</c:v>
                </c:pt>
                <c:pt idx="85">
                  <c:v>62.663931120000001</c:v>
                </c:pt>
                <c:pt idx="86">
                  <c:v>62.39340267</c:v>
                </c:pt>
                <c:pt idx="87">
                  <c:v>72.465544630000011</c:v>
                </c:pt>
                <c:pt idx="88">
                  <c:v>73.254671369999997</c:v>
                </c:pt>
                <c:pt idx="89">
                  <c:v>69.623216979999995</c:v>
                </c:pt>
                <c:pt idx="90">
                  <c:v>69.299716790000005</c:v>
                </c:pt>
                <c:pt idx="91">
                  <c:v>69.483927989999998</c:v>
                </c:pt>
                <c:pt idx="92">
                  <c:v>67.255541620000002</c:v>
                </c:pt>
                <c:pt idx="93">
                  <c:v>69.278191800000002</c:v>
                </c:pt>
                <c:pt idx="94">
                  <c:v>57.688184379999996</c:v>
                </c:pt>
                <c:pt idx="95">
                  <c:v>55.029659249999995</c:v>
                </c:pt>
                <c:pt idx="96">
                  <c:v>57.059400449999998</c:v>
                </c:pt>
                <c:pt idx="97">
                  <c:v>57.137215060000003</c:v>
                </c:pt>
                <c:pt idx="98">
                  <c:v>53.057851130000003</c:v>
                </c:pt>
                <c:pt idx="99">
                  <c:v>52.99225113</c:v>
                </c:pt>
                <c:pt idx="100">
                  <c:v>60.861437049999999</c:v>
                </c:pt>
                <c:pt idx="101">
                  <c:v>56.127566449999996</c:v>
                </c:pt>
                <c:pt idx="102">
                  <c:v>62.9332596</c:v>
                </c:pt>
                <c:pt idx="103">
                  <c:v>65.386215190000001</c:v>
                </c:pt>
                <c:pt idx="104">
                  <c:v>69.017066909999997</c:v>
                </c:pt>
                <c:pt idx="105">
                  <c:v>72.59055626</c:v>
                </c:pt>
                <c:pt idx="106">
                  <c:v>53.398449620000001</c:v>
                </c:pt>
                <c:pt idx="107">
                  <c:v>48.16419587</c:v>
                </c:pt>
                <c:pt idx="108">
                  <c:v>45.752682489999998</c:v>
                </c:pt>
                <c:pt idx="109">
                  <c:v>47.49447395</c:v>
                </c:pt>
                <c:pt idx="110">
                  <c:v>50.530804830000001</c:v>
                </c:pt>
                <c:pt idx="111">
                  <c:v>69.512278430000009</c:v>
                </c:pt>
                <c:pt idx="112">
                  <c:v>90.976347290000007</c:v>
                </c:pt>
                <c:pt idx="113">
                  <c:v>94.453902669999991</c:v>
                </c:pt>
                <c:pt idx="114">
                  <c:v>93.437479789999998</c:v>
                </c:pt>
                <c:pt idx="115">
                  <c:v>92.150304829999996</c:v>
                </c:pt>
                <c:pt idx="116">
                  <c:v>81.460030979999999</c:v>
                </c:pt>
                <c:pt idx="117">
                  <c:v>75.470493079999997</c:v>
                </c:pt>
                <c:pt idx="118">
                  <c:v>75.738727470000001</c:v>
                </c:pt>
                <c:pt idx="119">
                  <c:v>81.052088279999992</c:v>
                </c:pt>
                <c:pt idx="120">
                  <c:v>75.954888150000002</c:v>
                </c:pt>
                <c:pt idx="121">
                  <c:v>79.335031459999996</c:v>
                </c:pt>
                <c:pt idx="122">
                  <c:v>83.712681469999993</c:v>
                </c:pt>
                <c:pt idx="123">
                  <c:v>75.79828771999999</c:v>
                </c:pt>
                <c:pt idx="124">
                  <c:v>81.550427030000009</c:v>
                </c:pt>
                <c:pt idx="125">
                  <c:v>90.166738510000002</c:v>
                </c:pt>
                <c:pt idx="126">
                  <c:v>101.8243995</c:v>
                </c:pt>
                <c:pt idx="127">
                  <c:v>104.93184260000001</c:v>
                </c:pt>
                <c:pt idx="128">
                  <c:v>104.2245379</c:v>
                </c:pt>
                <c:pt idx="129">
                  <c:v>104.4971819</c:v>
                </c:pt>
                <c:pt idx="130">
                  <c:v>97.590323279999993</c:v>
                </c:pt>
                <c:pt idx="131">
                  <c:v>92.650017489999996</c:v>
                </c:pt>
                <c:pt idx="132">
                  <c:v>92.198955330000004</c:v>
                </c:pt>
                <c:pt idx="133">
                  <c:v>90.909637449999991</c:v>
                </c:pt>
                <c:pt idx="134">
                  <c:v>96.096945980000001</c:v>
                </c:pt>
                <c:pt idx="135">
                  <c:v>103.5469817</c:v>
                </c:pt>
                <c:pt idx="136">
                  <c:v>115.69758950000001</c:v>
                </c:pt>
                <c:pt idx="137">
                  <c:v>137.7553087</c:v>
                </c:pt>
                <c:pt idx="138">
                  <c:v>137.42436330000001</c:v>
                </c:pt>
                <c:pt idx="139">
                  <c:v>137.465664</c:v>
                </c:pt>
                <c:pt idx="140">
                  <c:v>136.61354259999999</c:v>
                </c:pt>
                <c:pt idx="141">
                  <c:v>133.72192219999999</c:v>
                </c:pt>
                <c:pt idx="142">
                  <c:v>126.9755727</c:v>
                </c:pt>
                <c:pt idx="143">
                  <c:v>123.23355100000001</c:v>
                </c:pt>
                <c:pt idx="144">
                  <c:v>122.530793</c:v>
                </c:pt>
                <c:pt idx="145">
                  <c:v>121.1262479</c:v>
                </c:pt>
                <c:pt idx="146">
                  <c:v>120.44378089999999</c:v>
                </c:pt>
                <c:pt idx="147">
                  <c:v>121.4412578</c:v>
                </c:pt>
                <c:pt idx="148">
                  <c:v>121.21994719999999</c:v>
                </c:pt>
                <c:pt idx="149">
                  <c:v>129.0055418</c:v>
                </c:pt>
                <c:pt idx="150">
                  <c:v>129.73199389999999</c:v>
                </c:pt>
                <c:pt idx="151">
                  <c:v>130.80465609999999</c:v>
                </c:pt>
                <c:pt idx="152">
                  <c:v>130.3505376</c:v>
                </c:pt>
                <c:pt idx="153">
                  <c:v>127.16604940000001</c:v>
                </c:pt>
                <c:pt idx="154">
                  <c:v>98.920254260000007</c:v>
                </c:pt>
                <c:pt idx="155">
                  <c:v>98.931731549999995</c:v>
                </c:pt>
                <c:pt idx="156">
                  <c:v>100.3379898</c:v>
                </c:pt>
                <c:pt idx="157">
                  <c:v>100.92505269999999</c:v>
                </c:pt>
                <c:pt idx="158">
                  <c:v>103.14532559999999</c:v>
                </c:pt>
                <c:pt idx="159">
                  <c:v>108.0217181</c:v>
                </c:pt>
                <c:pt idx="160">
                  <c:v>122.0812286</c:v>
                </c:pt>
                <c:pt idx="161">
                  <c:v>139.29356010000001</c:v>
                </c:pt>
                <c:pt idx="162">
                  <c:v>138.64333679999999</c:v>
                </c:pt>
                <c:pt idx="163">
                  <c:v>138.08495920000001</c:v>
                </c:pt>
                <c:pt idx="164">
                  <c:v>137.37175060000001</c:v>
                </c:pt>
                <c:pt idx="165">
                  <c:v>137.48002679999999</c:v>
                </c:pt>
                <c:pt idx="166">
                  <c:v>133.21260819999998</c:v>
                </c:pt>
                <c:pt idx="167">
                  <c:v>130.8853441</c:v>
                </c:pt>
                <c:pt idx="168">
                  <c:v>129.20872940000001</c:v>
                </c:pt>
                <c:pt idx="169">
                  <c:v>126.0453605</c:v>
                </c:pt>
                <c:pt idx="170">
                  <c:v>126.59747879999999</c:v>
                </c:pt>
                <c:pt idx="171">
                  <c:v>125.59325199999999</c:v>
                </c:pt>
                <c:pt idx="172">
                  <c:v>127.0942143</c:v>
                </c:pt>
                <c:pt idx="173">
                  <c:v>132.93102820000001</c:v>
                </c:pt>
                <c:pt idx="174">
                  <c:v>134.76479259999999</c:v>
                </c:pt>
                <c:pt idx="175">
                  <c:v>135.00467929999999</c:v>
                </c:pt>
                <c:pt idx="176">
                  <c:v>134.5629156</c:v>
                </c:pt>
                <c:pt idx="177">
                  <c:v>127.2163055</c:v>
                </c:pt>
                <c:pt idx="178">
                  <c:v>115.2041823</c:v>
                </c:pt>
                <c:pt idx="179">
                  <c:v>107.62366779999999</c:v>
                </c:pt>
                <c:pt idx="180">
                  <c:v>106.00055959999999</c:v>
                </c:pt>
                <c:pt idx="181">
                  <c:v>103.4728045</c:v>
                </c:pt>
                <c:pt idx="182">
                  <c:v>106.25900350000001</c:v>
                </c:pt>
                <c:pt idx="183">
                  <c:v>115.68073269999999</c:v>
                </c:pt>
                <c:pt idx="184">
                  <c:v>118.5691896</c:v>
                </c:pt>
                <c:pt idx="185">
                  <c:v>122.06677740000001</c:v>
                </c:pt>
                <c:pt idx="186">
                  <c:v>121.97983190000001</c:v>
                </c:pt>
                <c:pt idx="187">
                  <c:v>123.2308343</c:v>
                </c:pt>
                <c:pt idx="188">
                  <c:v>125.1968102</c:v>
                </c:pt>
                <c:pt idx="189">
                  <c:v>126.2601495</c:v>
                </c:pt>
                <c:pt idx="190">
                  <c:v>127.10118709999999</c:v>
                </c:pt>
                <c:pt idx="191">
                  <c:v>125.4540906</c:v>
                </c:pt>
                <c:pt idx="192">
                  <c:v>64.582021099999992</c:v>
                </c:pt>
                <c:pt idx="193">
                  <c:v>57.208260490000001</c:v>
                </c:pt>
                <c:pt idx="194">
                  <c:v>53.38193201</c:v>
                </c:pt>
                <c:pt idx="195">
                  <c:v>45.261677259999999</c:v>
                </c:pt>
                <c:pt idx="196">
                  <c:v>48.483830959999999</c:v>
                </c:pt>
                <c:pt idx="197">
                  <c:v>64.963537209999998</c:v>
                </c:pt>
                <c:pt idx="198">
                  <c:v>70.659863060000006</c:v>
                </c:pt>
                <c:pt idx="199">
                  <c:v>72.08949269</c:v>
                </c:pt>
                <c:pt idx="200">
                  <c:v>65.83087325000001</c:v>
                </c:pt>
                <c:pt idx="201">
                  <c:v>49.719985959999995</c:v>
                </c:pt>
                <c:pt idx="202">
                  <c:v>25.015424400000001</c:v>
                </c:pt>
                <c:pt idx="203">
                  <c:v>24.44378287</c:v>
                </c:pt>
                <c:pt idx="204">
                  <c:v>24.451332869999998</c:v>
                </c:pt>
                <c:pt idx="205">
                  <c:v>24.451332869999998</c:v>
                </c:pt>
                <c:pt idx="206">
                  <c:v>27.836713660000001</c:v>
                </c:pt>
                <c:pt idx="207">
                  <c:v>39.38249167</c:v>
                </c:pt>
                <c:pt idx="208">
                  <c:v>43.612108379999995</c:v>
                </c:pt>
                <c:pt idx="209">
                  <c:v>45.316170080000006</c:v>
                </c:pt>
                <c:pt idx="210">
                  <c:v>45.316170080000006</c:v>
                </c:pt>
                <c:pt idx="211">
                  <c:v>45.277783980000002</c:v>
                </c:pt>
                <c:pt idx="212">
                  <c:v>45.204824930000001</c:v>
                </c:pt>
                <c:pt idx="213">
                  <c:v>44.980270480000001</c:v>
                </c:pt>
                <c:pt idx="214">
                  <c:v>44.843027679999999</c:v>
                </c:pt>
                <c:pt idx="215">
                  <c:v>40.204535159999999</c:v>
                </c:pt>
                <c:pt idx="216">
                  <c:v>34.261677710000001</c:v>
                </c:pt>
                <c:pt idx="217">
                  <c:v>32.263172740000002</c:v>
                </c:pt>
                <c:pt idx="218">
                  <c:v>31.96176977</c:v>
                </c:pt>
                <c:pt idx="219">
                  <c:v>31.12352387</c:v>
                </c:pt>
                <c:pt idx="220">
                  <c:v>31.912795460000002</c:v>
                </c:pt>
                <c:pt idx="221">
                  <c:v>36.105992800000003</c:v>
                </c:pt>
                <c:pt idx="222">
                  <c:v>39.546708019999997</c:v>
                </c:pt>
                <c:pt idx="223">
                  <c:v>39.261796789999998</c:v>
                </c:pt>
                <c:pt idx="224">
                  <c:v>38.145537220000001</c:v>
                </c:pt>
                <c:pt idx="225">
                  <c:v>25.664606129999999</c:v>
                </c:pt>
                <c:pt idx="226">
                  <c:v>24.939980909999999</c:v>
                </c:pt>
                <c:pt idx="227">
                  <c:v>23.32185441</c:v>
                </c:pt>
                <c:pt idx="228">
                  <c:v>25.220472419999997</c:v>
                </c:pt>
                <c:pt idx="229">
                  <c:v>23.92282651</c:v>
                </c:pt>
                <c:pt idx="230">
                  <c:v>24.71661722</c:v>
                </c:pt>
                <c:pt idx="231">
                  <c:v>28.742001299999998</c:v>
                </c:pt>
                <c:pt idx="232">
                  <c:v>41.064188390000005</c:v>
                </c:pt>
                <c:pt idx="233">
                  <c:v>41.365591359999996</c:v>
                </c:pt>
                <c:pt idx="234">
                  <c:v>41.365591359999996</c:v>
                </c:pt>
                <c:pt idx="235">
                  <c:v>41.365591359999996</c:v>
                </c:pt>
                <c:pt idx="236">
                  <c:v>41.438550419999999</c:v>
                </c:pt>
                <c:pt idx="237">
                  <c:v>41.438550419999999</c:v>
                </c:pt>
                <c:pt idx="238">
                  <c:v>40.070425530000001</c:v>
                </c:pt>
                <c:pt idx="239">
                  <c:v>34.78251933</c:v>
                </c:pt>
                <c:pt idx="240">
                  <c:v>31.481891109999999</c:v>
                </c:pt>
                <c:pt idx="241">
                  <c:v>28.966724709999998</c:v>
                </c:pt>
                <c:pt idx="242">
                  <c:v>27.901669140000003</c:v>
                </c:pt>
                <c:pt idx="243">
                  <c:v>26.305038570000001</c:v>
                </c:pt>
                <c:pt idx="244">
                  <c:v>26.626949880000002</c:v>
                </c:pt>
                <c:pt idx="245">
                  <c:v>29.368978200000001</c:v>
                </c:pt>
                <c:pt idx="246">
                  <c:v>34.071507650000001</c:v>
                </c:pt>
                <c:pt idx="247">
                  <c:v>33.734341520000001</c:v>
                </c:pt>
                <c:pt idx="248">
                  <c:v>20.74443531</c:v>
                </c:pt>
                <c:pt idx="249">
                  <c:v>12.96556264</c:v>
                </c:pt>
                <c:pt idx="250">
                  <c:v>12.95295514</c:v>
                </c:pt>
                <c:pt idx="251">
                  <c:v>13.233446649999999</c:v>
                </c:pt>
                <c:pt idx="252">
                  <c:v>12.95295514</c:v>
                </c:pt>
                <c:pt idx="253">
                  <c:v>13.61745567</c:v>
                </c:pt>
                <c:pt idx="254">
                  <c:v>13.80387144</c:v>
                </c:pt>
                <c:pt idx="255">
                  <c:v>23.495375459999998</c:v>
                </c:pt>
                <c:pt idx="256">
                  <c:v>29.358706910000002</c:v>
                </c:pt>
                <c:pt idx="257">
                  <c:v>39.239177699999999</c:v>
                </c:pt>
                <c:pt idx="258">
                  <c:v>44.293342949999996</c:v>
                </c:pt>
                <c:pt idx="259">
                  <c:v>44.126524369999998</c:v>
                </c:pt>
                <c:pt idx="260">
                  <c:v>42.735003849999998</c:v>
                </c:pt>
                <c:pt idx="261">
                  <c:v>38.796347139999995</c:v>
                </c:pt>
                <c:pt idx="262">
                  <c:v>36.77199718</c:v>
                </c:pt>
                <c:pt idx="263">
                  <c:v>31.843093450000001</c:v>
                </c:pt>
                <c:pt idx="264">
                  <c:v>28.640304759999999</c:v>
                </c:pt>
                <c:pt idx="265">
                  <c:v>27.567919699999997</c:v>
                </c:pt>
                <c:pt idx="266">
                  <c:v>28.26072787</c:v>
                </c:pt>
                <c:pt idx="267">
                  <c:v>29.338154800000002</c:v>
                </c:pt>
                <c:pt idx="268">
                  <c:v>34.748072979999996</c:v>
                </c:pt>
                <c:pt idx="269">
                  <c:v>42.906533860000003</c:v>
                </c:pt>
                <c:pt idx="270">
                  <c:v>55.593144419999994</c:v>
                </c:pt>
                <c:pt idx="271">
                  <c:v>60.855125559999998</c:v>
                </c:pt>
                <c:pt idx="272">
                  <c:v>59.397587229999999</c:v>
                </c:pt>
                <c:pt idx="273">
                  <c:v>51.906028550000002</c:v>
                </c:pt>
                <c:pt idx="274">
                  <c:v>47.68888991</c:v>
                </c:pt>
                <c:pt idx="275">
                  <c:v>42.786192329999999</c:v>
                </c:pt>
                <c:pt idx="276">
                  <c:v>41.267635859999999</c:v>
                </c:pt>
                <c:pt idx="277">
                  <c:v>39.956746079999995</c:v>
                </c:pt>
                <c:pt idx="278">
                  <c:v>44.149854560000001</c:v>
                </c:pt>
                <c:pt idx="279">
                  <c:v>49.91201976</c:v>
                </c:pt>
                <c:pt idx="280">
                  <c:v>63.876239220000002</c:v>
                </c:pt>
                <c:pt idx="281">
                  <c:v>68.693227530000001</c:v>
                </c:pt>
                <c:pt idx="282">
                  <c:v>68.986311409999999</c:v>
                </c:pt>
                <c:pt idx="283">
                  <c:v>63.24097544</c:v>
                </c:pt>
                <c:pt idx="284">
                  <c:v>61.886264430000004</c:v>
                </c:pt>
                <c:pt idx="285">
                  <c:v>57.617947959999995</c:v>
                </c:pt>
                <c:pt idx="286">
                  <c:v>54.927547769999997</c:v>
                </c:pt>
                <c:pt idx="287">
                  <c:v>53.219379090000004</c:v>
                </c:pt>
                <c:pt idx="288">
                  <c:v>50.602787660000004</c:v>
                </c:pt>
                <c:pt idx="289">
                  <c:v>47.750570979999999</c:v>
                </c:pt>
                <c:pt idx="290">
                  <c:v>45.40758804</c:v>
                </c:pt>
                <c:pt idx="291">
                  <c:v>43.820269670000002</c:v>
                </c:pt>
                <c:pt idx="292">
                  <c:v>44.6990853</c:v>
                </c:pt>
                <c:pt idx="293">
                  <c:v>49.743711949999998</c:v>
                </c:pt>
                <c:pt idx="294">
                  <c:v>61.677870030000001</c:v>
                </c:pt>
                <c:pt idx="295">
                  <c:v>60.474725550000002</c:v>
                </c:pt>
                <c:pt idx="296">
                  <c:v>61.491017249999999</c:v>
                </c:pt>
                <c:pt idx="297">
                  <c:v>60.59351238</c:v>
                </c:pt>
                <c:pt idx="298">
                  <c:v>50.102103139999997</c:v>
                </c:pt>
                <c:pt idx="299">
                  <c:v>44.478765899999999</c:v>
                </c:pt>
                <c:pt idx="300">
                  <c:v>43.371902659999996</c:v>
                </c:pt>
                <c:pt idx="301">
                  <c:v>43.03864402</c:v>
                </c:pt>
                <c:pt idx="302">
                  <c:v>41.122061510000002</c:v>
                </c:pt>
                <c:pt idx="303">
                  <c:v>44.737957110000004</c:v>
                </c:pt>
                <c:pt idx="304">
                  <c:v>71.306582519999992</c:v>
                </c:pt>
                <c:pt idx="305">
                  <c:v>79.23270819999999</c:v>
                </c:pt>
                <c:pt idx="306">
                  <c:v>79.831118100000012</c:v>
                </c:pt>
                <c:pt idx="307">
                  <c:v>79.223399459999996</c:v>
                </c:pt>
                <c:pt idx="308">
                  <c:v>78.012157209999998</c:v>
                </c:pt>
                <c:pt idx="309">
                  <c:v>74.627492880000005</c:v>
                </c:pt>
                <c:pt idx="310">
                  <c:v>67.568718660000002</c:v>
                </c:pt>
                <c:pt idx="311">
                  <c:v>57.145845319999999</c:v>
                </c:pt>
                <c:pt idx="312">
                  <c:v>76.682656600000001</c:v>
                </c:pt>
                <c:pt idx="313">
                  <c:v>77.114660369999996</c:v>
                </c:pt>
                <c:pt idx="314">
                  <c:v>76.979800910000009</c:v>
                </c:pt>
                <c:pt idx="315">
                  <c:v>81.277398090000005</c:v>
                </c:pt>
                <c:pt idx="316">
                  <c:v>80.590264930000004</c:v>
                </c:pt>
                <c:pt idx="317">
                  <c:v>86.21199489</c:v>
                </c:pt>
                <c:pt idx="318">
                  <c:v>92.463314859999997</c:v>
                </c:pt>
                <c:pt idx="319">
                  <c:v>94.776186050000007</c:v>
                </c:pt>
                <c:pt idx="320">
                  <c:v>93.973258950000002</c:v>
                </c:pt>
                <c:pt idx="321">
                  <c:v>88.684930609999995</c:v>
                </c:pt>
                <c:pt idx="322">
                  <c:v>79.240491739999996</c:v>
                </c:pt>
                <c:pt idx="323">
                  <c:v>76.827473920000003</c:v>
                </c:pt>
                <c:pt idx="324">
                  <c:v>75.778081900000004</c:v>
                </c:pt>
                <c:pt idx="325">
                  <c:v>77.324536160000008</c:v>
                </c:pt>
                <c:pt idx="326">
                  <c:v>77.751858349999992</c:v>
                </c:pt>
                <c:pt idx="327">
                  <c:v>81.201176779999997</c:v>
                </c:pt>
                <c:pt idx="328">
                  <c:v>94.694060429999993</c:v>
                </c:pt>
                <c:pt idx="329">
                  <c:v>97.585808450000002</c:v>
                </c:pt>
                <c:pt idx="330">
                  <c:v>97.04524047999999</c:v>
                </c:pt>
                <c:pt idx="331">
                  <c:v>96.391210799999996</c:v>
                </c:pt>
                <c:pt idx="332">
                  <c:v>96.288617880000004</c:v>
                </c:pt>
                <c:pt idx="333">
                  <c:v>91.590429130000004</c:v>
                </c:pt>
                <c:pt idx="334">
                  <c:v>89.225478120000005</c:v>
                </c:pt>
                <c:pt idx="335">
                  <c:v>84.979482829999995</c:v>
                </c:pt>
              </c:numCache>
            </c:numRef>
          </c:val>
          <c:extLst>
            <c:ext xmlns:c16="http://schemas.microsoft.com/office/drawing/2014/chart" uri="{C3380CC4-5D6E-409C-BE32-E72D297353CC}">
              <c16:uniqueId val="{00000009-2343-4632-9DF8-FA6A1C770FA8}"/>
            </c:ext>
          </c:extLst>
        </c:ser>
        <c:ser>
          <c:idx val="10"/>
          <c:order val="10"/>
          <c:tx>
            <c:strRef>
              <c:f>'63'!$M$2</c:f>
              <c:strCache>
                <c:ptCount val="1"/>
                <c:pt idx="0">
                  <c:v>DSR</c:v>
                </c:pt>
              </c:strCache>
            </c:strRef>
          </c:tx>
          <c:spPr>
            <a:solidFill>
              <a:schemeClr val="accent5">
                <a:lumMod val="60000"/>
              </a:schemeClr>
            </a:solidFill>
            <a:ln>
              <a:noFill/>
            </a:ln>
            <a:effectLst/>
          </c:spPr>
          <c:val>
            <c:numRef>
              <c:f>'63'!$M$3:$M$338</c:f>
              <c:numCache>
                <c:formatCode>General</c:formatCode>
                <c:ptCount val="336"/>
                <c:pt idx="0">
                  <c:v>7.8837411099999999</c:v>
                </c:pt>
                <c:pt idx="1">
                  <c:v>6.294661574</c:v>
                </c:pt>
                <c:pt idx="2">
                  <c:v>5.2566962780000006</c:v>
                </c:pt>
                <c:pt idx="3">
                  <c:v>5.4295372779999997</c:v>
                </c:pt>
                <c:pt idx="4">
                  <c:v>5.4295372779999997</c:v>
                </c:pt>
                <c:pt idx="5">
                  <c:v>6.7967337189999997</c:v>
                </c:pt>
                <c:pt idx="6">
                  <c:v>8.3102912920000005</c:v>
                </c:pt>
                <c:pt idx="7">
                  <c:v>13.31257641</c:v>
                </c:pt>
                <c:pt idx="8">
                  <c:v>14.355005289999999</c:v>
                </c:pt>
                <c:pt idx="9">
                  <c:v>10.621066470000001</c:v>
                </c:pt>
                <c:pt idx="10">
                  <c:v>9.3974298469999997</c:v>
                </c:pt>
                <c:pt idx="11">
                  <c:v>9.3974298469999997</c:v>
                </c:pt>
                <c:pt idx="12">
                  <c:v>9.7228221979999994</c:v>
                </c:pt>
                <c:pt idx="13">
                  <c:v>9.7838848469999995</c:v>
                </c:pt>
                <c:pt idx="14">
                  <c:v>9.7838848469999995</c:v>
                </c:pt>
                <c:pt idx="15">
                  <c:v>10.56605485</c:v>
                </c:pt>
                <c:pt idx="16">
                  <c:v>14.522340509999999</c:v>
                </c:pt>
                <c:pt idx="17">
                  <c:v>15.415286609999999</c:v>
                </c:pt>
                <c:pt idx="18">
                  <c:v>18.537325850000002</c:v>
                </c:pt>
                <c:pt idx="19">
                  <c:v>17.974655350000003</c:v>
                </c:pt>
                <c:pt idx="20">
                  <c:v>15.834281059999999</c:v>
                </c:pt>
                <c:pt idx="21">
                  <c:v>14.09006683</c:v>
                </c:pt>
                <c:pt idx="22">
                  <c:v>13.04517061</c:v>
                </c:pt>
                <c:pt idx="23">
                  <c:v>11.71512952</c:v>
                </c:pt>
                <c:pt idx="24">
                  <c:v>10.669904519999999</c:v>
                </c:pt>
                <c:pt idx="25">
                  <c:v>9.9976598630000009</c:v>
                </c:pt>
                <c:pt idx="26">
                  <c:v>9.7317841549999997</c:v>
                </c:pt>
                <c:pt idx="27">
                  <c:v>8.6541794310000011</c:v>
                </c:pt>
                <c:pt idx="28">
                  <c:v>8.4439164500000015</c:v>
                </c:pt>
                <c:pt idx="29">
                  <c:v>8.0245195959999993</c:v>
                </c:pt>
                <c:pt idx="30">
                  <c:v>12.38995122</c:v>
                </c:pt>
                <c:pt idx="31">
                  <c:v>13.89459327</c:v>
                </c:pt>
                <c:pt idx="32">
                  <c:v>13.61350912</c:v>
                </c:pt>
                <c:pt idx="33">
                  <c:v>8.3075127119999994</c:v>
                </c:pt>
                <c:pt idx="34">
                  <c:v>6.1706532779999996</c:v>
                </c:pt>
                <c:pt idx="35">
                  <c:v>4.0623408359999997</c:v>
                </c:pt>
                <c:pt idx="36">
                  <c:v>4.0623408359999997</c:v>
                </c:pt>
                <c:pt idx="37">
                  <c:v>4.0623408359999997</c:v>
                </c:pt>
                <c:pt idx="38">
                  <c:v>4.5121129250000003</c:v>
                </c:pt>
                <c:pt idx="39">
                  <c:v>7.3273777110000005</c:v>
                </c:pt>
                <c:pt idx="40">
                  <c:v>10.012604600000001</c:v>
                </c:pt>
                <c:pt idx="41">
                  <c:v>8.9945545960000004</c:v>
                </c:pt>
                <c:pt idx="42">
                  <c:v>10.2149696</c:v>
                </c:pt>
                <c:pt idx="43">
                  <c:v>9.4015841469999994</c:v>
                </c:pt>
                <c:pt idx="44">
                  <c:v>6.0965300219999996</c:v>
                </c:pt>
                <c:pt idx="45">
                  <c:v>5.942588196</c:v>
                </c:pt>
                <c:pt idx="46">
                  <c:v>4.4445108360000001</c:v>
                </c:pt>
                <c:pt idx="47">
                  <c:v>4.1527208360000003</c:v>
                </c:pt>
                <c:pt idx="48">
                  <c:v>4.1527208360000003</c:v>
                </c:pt>
                <c:pt idx="49">
                  <c:v>4.1527208360000003</c:v>
                </c:pt>
                <c:pt idx="50">
                  <c:v>4.1527208360000003</c:v>
                </c:pt>
                <c:pt idx="51">
                  <c:v>4.0623408359999997</c:v>
                </c:pt>
                <c:pt idx="52">
                  <c:v>4.0623408359999997</c:v>
                </c:pt>
                <c:pt idx="53">
                  <c:v>4.1527208360000003</c:v>
                </c:pt>
                <c:pt idx="54">
                  <c:v>4.1527208360000003</c:v>
                </c:pt>
                <c:pt idx="55">
                  <c:v>5.2001408359999992</c:v>
                </c:pt>
                <c:pt idx="56">
                  <c:v>4.3092108360000001</c:v>
                </c:pt>
                <c:pt idx="57">
                  <c:v>4.0623408359999997</c:v>
                </c:pt>
                <c:pt idx="58">
                  <c:v>4.0623408359999997</c:v>
                </c:pt>
                <c:pt idx="59">
                  <c:v>4.0623408359999997</c:v>
                </c:pt>
                <c:pt idx="60">
                  <c:v>4.0623408359999997</c:v>
                </c:pt>
                <c:pt idx="61">
                  <c:v>4.0623408359999997</c:v>
                </c:pt>
                <c:pt idx="62">
                  <c:v>4.0623408359999997</c:v>
                </c:pt>
                <c:pt idx="63">
                  <c:v>4.0623408359999997</c:v>
                </c:pt>
                <c:pt idx="64">
                  <c:v>5.1984641429999998</c:v>
                </c:pt>
                <c:pt idx="65">
                  <c:v>4.2245108360000003</c:v>
                </c:pt>
                <c:pt idx="66">
                  <c:v>4.9599468360000003</c:v>
                </c:pt>
                <c:pt idx="67">
                  <c:v>4.1527208360000003</c:v>
                </c:pt>
                <c:pt idx="68">
                  <c:v>4.2245108360000003</c:v>
                </c:pt>
                <c:pt idx="69">
                  <c:v>4.9599468360000003</c:v>
                </c:pt>
                <c:pt idx="70">
                  <c:v>4.2245108360000003</c:v>
                </c:pt>
                <c:pt idx="71">
                  <c:v>4.1527208360000003</c:v>
                </c:pt>
                <c:pt idx="72">
                  <c:v>7.3679274269999997</c:v>
                </c:pt>
                <c:pt idx="73">
                  <c:v>7.678307427</c:v>
                </c:pt>
                <c:pt idx="74">
                  <c:v>7.5300974269999994</c:v>
                </c:pt>
                <c:pt idx="75">
                  <c:v>7.5864392820000006</c:v>
                </c:pt>
                <c:pt idx="76">
                  <c:v>8.6601324270000006</c:v>
                </c:pt>
                <c:pt idx="77">
                  <c:v>7.2602206319999993</c:v>
                </c:pt>
                <c:pt idx="78">
                  <c:v>9.6834200379999995</c:v>
                </c:pt>
                <c:pt idx="79">
                  <c:v>9.6199100380000004</c:v>
                </c:pt>
                <c:pt idx="80">
                  <c:v>11.565596620000001</c:v>
                </c:pt>
                <c:pt idx="81">
                  <c:v>11.028186719999999</c:v>
                </c:pt>
                <c:pt idx="82">
                  <c:v>10.373040039999999</c:v>
                </c:pt>
                <c:pt idx="83">
                  <c:v>10.373040039999999</c:v>
                </c:pt>
                <c:pt idx="84">
                  <c:v>8.8215201909999994</c:v>
                </c:pt>
                <c:pt idx="85">
                  <c:v>8.9388767769999991</c:v>
                </c:pt>
                <c:pt idx="86">
                  <c:v>8.3064071609999992</c:v>
                </c:pt>
                <c:pt idx="87">
                  <c:v>8.3967871610000007</c:v>
                </c:pt>
                <c:pt idx="88">
                  <c:v>10.99369216</c:v>
                </c:pt>
                <c:pt idx="89">
                  <c:v>10.50360968</c:v>
                </c:pt>
                <c:pt idx="90">
                  <c:v>10.047523160000001</c:v>
                </c:pt>
                <c:pt idx="91">
                  <c:v>11.462448800000001</c:v>
                </c:pt>
                <c:pt idx="92">
                  <c:v>9.7019021609999996</c:v>
                </c:pt>
                <c:pt idx="93">
                  <c:v>8.7505124270000003</c:v>
                </c:pt>
                <c:pt idx="94">
                  <c:v>12.09459794</c:v>
                </c:pt>
                <c:pt idx="95">
                  <c:v>8.6268452570000012</c:v>
                </c:pt>
                <c:pt idx="96">
                  <c:v>7.3679274269999997</c:v>
                </c:pt>
                <c:pt idx="97">
                  <c:v>9.2075412510000003</c:v>
                </c:pt>
                <c:pt idx="98">
                  <c:v>7.4583074269999994</c:v>
                </c:pt>
                <c:pt idx="99">
                  <c:v>7.1738417190000003</c:v>
                </c:pt>
                <c:pt idx="100">
                  <c:v>7.4583074269999994</c:v>
                </c:pt>
                <c:pt idx="101">
                  <c:v>7.192431719</c:v>
                </c:pt>
                <c:pt idx="102">
                  <c:v>8.2207513209999998</c:v>
                </c:pt>
                <c:pt idx="103">
                  <c:v>13.76074127</c:v>
                </c:pt>
                <c:pt idx="104">
                  <c:v>13.792578260000001</c:v>
                </c:pt>
                <c:pt idx="105">
                  <c:v>9.1090434270000014</c:v>
                </c:pt>
                <c:pt idx="106">
                  <c:v>6.9076962780000004</c:v>
                </c:pt>
                <c:pt idx="107">
                  <c:v>6.1866115339999999</c:v>
                </c:pt>
                <c:pt idx="108">
                  <c:v>5.4907775600000006</c:v>
                </c:pt>
                <c:pt idx="109">
                  <c:v>7.1573187919999999</c:v>
                </c:pt>
                <c:pt idx="110">
                  <c:v>7.7136094270000006</c:v>
                </c:pt>
                <c:pt idx="111">
                  <c:v>9.7710373130000008</c:v>
                </c:pt>
                <c:pt idx="112">
                  <c:v>14.468056730000001</c:v>
                </c:pt>
                <c:pt idx="113">
                  <c:v>16.78426516</c:v>
                </c:pt>
                <c:pt idx="114">
                  <c:v>17.046215159999999</c:v>
                </c:pt>
                <c:pt idx="115">
                  <c:v>16.974425159999999</c:v>
                </c:pt>
                <c:pt idx="116">
                  <c:v>13.011014939999999</c:v>
                </c:pt>
                <c:pt idx="117">
                  <c:v>11.015989429999999</c:v>
                </c:pt>
                <c:pt idx="118">
                  <c:v>11.83522872</c:v>
                </c:pt>
                <c:pt idx="119">
                  <c:v>11.87320328</c:v>
                </c:pt>
                <c:pt idx="120">
                  <c:v>8.3655390590000014</c:v>
                </c:pt>
                <c:pt idx="121">
                  <c:v>8.7771463779999994</c:v>
                </c:pt>
                <c:pt idx="122">
                  <c:v>9.0653480159999997</c:v>
                </c:pt>
                <c:pt idx="123">
                  <c:v>8.6124070589999988</c:v>
                </c:pt>
                <c:pt idx="124">
                  <c:v>10.27250849</c:v>
                </c:pt>
                <c:pt idx="125">
                  <c:v>11.210229849999999</c:v>
                </c:pt>
                <c:pt idx="126">
                  <c:v>11.27022985</c:v>
                </c:pt>
                <c:pt idx="127">
                  <c:v>17.458321850000001</c:v>
                </c:pt>
                <c:pt idx="128">
                  <c:v>18.458321850000001</c:v>
                </c:pt>
                <c:pt idx="129">
                  <c:v>18.081904480000002</c:v>
                </c:pt>
                <c:pt idx="130">
                  <c:v>12.874321849999999</c:v>
                </c:pt>
                <c:pt idx="131">
                  <c:v>12.78394185</c:v>
                </c:pt>
                <c:pt idx="132">
                  <c:v>11.78394185</c:v>
                </c:pt>
                <c:pt idx="133">
                  <c:v>11.79111354</c:v>
                </c:pt>
                <c:pt idx="134">
                  <c:v>11.903941849999999</c:v>
                </c:pt>
                <c:pt idx="135">
                  <c:v>14.85688085</c:v>
                </c:pt>
                <c:pt idx="136">
                  <c:v>17.90778585</c:v>
                </c:pt>
                <c:pt idx="137">
                  <c:v>22.716495849999998</c:v>
                </c:pt>
                <c:pt idx="138">
                  <c:v>23.499879589999999</c:v>
                </c:pt>
                <c:pt idx="139">
                  <c:v>23.833421850000001</c:v>
                </c:pt>
                <c:pt idx="140">
                  <c:v>19.563252100000003</c:v>
                </c:pt>
                <c:pt idx="141">
                  <c:v>18.455146260000003</c:v>
                </c:pt>
                <c:pt idx="142">
                  <c:v>18.91331009</c:v>
                </c:pt>
                <c:pt idx="143">
                  <c:v>17.4791472</c:v>
                </c:pt>
                <c:pt idx="144">
                  <c:v>14.420425849999999</c:v>
                </c:pt>
                <c:pt idx="145">
                  <c:v>14.07411428</c:v>
                </c:pt>
                <c:pt idx="146">
                  <c:v>14.21178342</c:v>
                </c:pt>
                <c:pt idx="147">
                  <c:v>14.330045850000001</c:v>
                </c:pt>
                <c:pt idx="148">
                  <c:v>14.330045850000001</c:v>
                </c:pt>
                <c:pt idx="149">
                  <c:v>14.330045850000001</c:v>
                </c:pt>
                <c:pt idx="150">
                  <c:v>14.806880849999999</c:v>
                </c:pt>
                <c:pt idx="151">
                  <c:v>21.160442159999999</c:v>
                </c:pt>
                <c:pt idx="152">
                  <c:v>23.120216339999999</c:v>
                </c:pt>
                <c:pt idx="153">
                  <c:v>21.026196729999999</c:v>
                </c:pt>
                <c:pt idx="154">
                  <c:v>15.330045850000001</c:v>
                </c:pt>
                <c:pt idx="155">
                  <c:v>15.084096949999999</c:v>
                </c:pt>
                <c:pt idx="156">
                  <c:v>13.955851849999998</c:v>
                </c:pt>
                <c:pt idx="157">
                  <c:v>13.955851849999998</c:v>
                </c:pt>
                <c:pt idx="158">
                  <c:v>14.93863574</c:v>
                </c:pt>
                <c:pt idx="159">
                  <c:v>15.06688085</c:v>
                </c:pt>
                <c:pt idx="160">
                  <c:v>18.89457084</c:v>
                </c:pt>
                <c:pt idx="161">
                  <c:v>21.843110850000002</c:v>
                </c:pt>
                <c:pt idx="162">
                  <c:v>23.90852185</c:v>
                </c:pt>
                <c:pt idx="163">
                  <c:v>24.170766350000001</c:v>
                </c:pt>
                <c:pt idx="164">
                  <c:v>19.059330849999998</c:v>
                </c:pt>
                <c:pt idx="165">
                  <c:v>19.37863085</c:v>
                </c:pt>
                <c:pt idx="166">
                  <c:v>18.06316185</c:v>
                </c:pt>
                <c:pt idx="167">
                  <c:v>17.412425849999998</c:v>
                </c:pt>
                <c:pt idx="168">
                  <c:v>17.87067085</c:v>
                </c:pt>
                <c:pt idx="169">
                  <c:v>17.372582170000001</c:v>
                </c:pt>
                <c:pt idx="170">
                  <c:v>14.080259209999999</c:v>
                </c:pt>
                <c:pt idx="171">
                  <c:v>14.309568509999998</c:v>
                </c:pt>
                <c:pt idx="172">
                  <c:v>14.53357636</c:v>
                </c:pt>
                <c:pt idx="173">
                  <c:v>14.903676839999999</c:v>
                </c:pt>
                <c:pt idx="174">
                  <c:v>15.001874859999999</c:v>
                </c:pt>
                <c:pt idx="175">
                  <c:v>23.3102433</c:v>
                </c:pt>
                <c:pt idx="176">
                  <c:v>24.547421849999999</c:v>
                </c:pt>
                <c:pt idx="177">
                  <c:v>23.200526979999999</c:v>
                </c:pt>
                <c:pt idx="178">
                  <c:v>15.963703199999999</c:v>
                </c:pt>
                <c:pt idx="179">
                  <c:v>15.420425849999999</c:v>
                </c:pt>
                <c:pt idx="180">
                  <c:v>14.330045850000001</c:v>
                </c:pt>
                <c:pt idx="181">
                  <c:v>14.330045850000001</c:v>
                </c:pt>
                <c:pt idx="182">
                  <c:v>14.590045850000001</c:v>
                </c:pt>
                <c:pt idx="183">
                  <c:v>14.948185429999999</c:v>
                </c:pt>
                <c:pt idx="184">
                  <c:v>16.71263085</c:v>
                </c:pt>
                <c:pt idx="185">
                  <c:v>22.202268779999997</c:v>
                </c:pt>
                <c:pt idx="186">
                  <c:v>23.105565849999998</c:v>
                </c:pt>
                <c:pt idx="187">
                  <c:v>22.80204591</c:v>
                </c:pt>
                <c:pt idx="188">
                  <c:v>18.14180391</c:v>
                </c:pt>
                <c:pt idx="189">
                  <c:v>13.955851849999998</c:v>
                </c:pt>
                <c:pt idx="190">
                  <c:v>16.947851849999999</c:v>
                </c:pt>
                <c:pt idx="191">
                  <c:v>14.465299979999999</c:v>
                </c:pt>
                <c:pt idx="192">
                  <c:v>1.1179619999999999</c:v>
                </c:pt>
                <c:pt idx="193">
                  <c:v>2.0088919999999999</c:v>
                </c:pt>
                <c:pt idx="194">
                  <c:v>1.1179619999999999</c:v>
                </c:pt>
                <c:pt idx="195">
                  <c:v>1.1179619999999999</c:v>
                </c:pt>
                <c:pt idx="196">
                  <c:v>1.0552519999999999</c:v>
                </c:pt>
                <c:pt idx="197">
                  <c:v>1.1179619999999999</c:v>
                </c:pt>
                <c:pt idx="198">
                  <c:v>1.1179619999999999</c:v>
                </c:pt>
                <c:pt idx="199">
                  <c:v>1.1179619999999999</c:v>
                </c:pt>
                <c:pt idx="200">
                  <c:v>1.1179619999999999</c:v>
                </c:pt>
                <c:pt idx="201">
                  <c:v>1.0552519999999999</c:v>
                </c:pt>
                <c:pt idx="202">
                  <c:v>1.0552519999999999</c:v>
                </c:pt>
                <c:pt idx="203">
                  <c:v>1.0552519999999999</c:v>
                </c:pt>
                <c:pt idx="204">
                  <c:v>1.0552519999999999</c:v>
                </c:pt>
                <c:pt idx="205">
                  <c:v>1.0552519999999999</c:v>
                </c:pt>
                <c:pt idx="206">
                  <c:v>1.0552519999999999</c:v>
                </c:pt>
                <c:pt idx="207">
                  <c:v>1.0552519999999999</c:v>
                </c:pt>
                <c:pt idx="208">
                  <c:v>1.0552519999999999</c:v>
                </c:pt>
                <c:pt idx="209">
                  <c:v>1.0552519999999999</c:v>
                </c:pt>
                <c:pt idx="210">
                  <c:v>1.0552519999999999</c:v>
                </c:pt>
                <c:pt idx="211">
                  <c:v>1.0552519999999999</c:v>
                </c:pt>
                <c:pt idx="212">
                  <c:v>1.0552519999999999</c:v>
                </c:pt>
                <c:pt idx="213">
                  <c:v>1.0552519999999999</c:v>
                </c:pt>
                <c:pt idx="214">
                  <c:v>1.0552519999999999</c:v>
                </c:pt>
                <c:pt idx="215">
                  <c:v>1.0552519999999999</c:v>
                </c:pt>
                <c:pt idx="216">
                  <c:v>1.0552519999999999</c:v>
                </c:pt>
                <c:pt idx="217">
                  <c:v>1.9461820000000001</c:v>
                </c:pt>
                <c:pt idx="218">
                  <c:v>1.0552519999999999</c:v>
                </c:pt>
                <c:pt idx="219">
                  <c:v>1.0552519999999999</c:v>
                </c:pt>
                <c:pt idx="220">
                  <c:v>1.0552519999999999</c:v>
                </c:pt>
                <c:pt idx="221">
                  <c:v>1.0552519999999999</c:v>
                </c:pt>
                <c:pt idx="222">
                  <c:v>1.0552519999999999</c:v>
                </c:pt>
                <c:pt idx="223">
                  <c:v>1.0552519999999999</c:v>
                </c:pt>
                <c:pt idx="224">
                  <c:v>1.0552519999999999</c:v>
                </c:pt>
                <c:pt idx="225">
                  <c:v>1.0552519999999999</c:v>
                </c:pt>
                <c:pt idx="226">
                  <c:v>1.0552519999999999</c:v>
                </c:pt>
                <c:pt idx="227">
                  <c:v>1.0552519999999999</c:v>
                </c:pt>
                <c:pt idx="228">
                  <c:v>1.0552519999999999</c:v>
                </c:pt>
                <c:pt idx="229">
                  <c:v>1.0552519999999999</c:v>
                </c:pt>
                <c:pt idx="230">
                  <c:v>1.0552519999999999</c:v>
                </c:pt>
                <c:pt idx="231">
                  <c:v>1.0552519999999999</c:v>
                </c:pt>
                <c:pt idx="232">
                  <c:v>1.0552519999999999</c:v>
                </c:pt>
                <c:pt idx="233">
                  <c:v>1.0552519999999999</c:v>
                </c:pt>
                <c:pt idx="234">
                  <c:v>1.0552519999999999</c:v>
                </c:pt>
                <c:pt idx="235">
                  <c:v>1.0552519999999999</c:v>
                </c:pt>
                <c:pt idx="236">
                  <c:v>1.0552519999999999</c:v>
                </c:pt>
                <c:pt idx="237">
                  <c:v>1.0552519999999999</c:v>
                </c:pt>
                <c:pt idx="238">
                  <c:v>1.0552519999999999</c:v>
                </c:pt>
                <c:pt idx="239">
                  <c:v>1.0552519999999999</c:v>
                </c:pt>
                <c:pt idx="240">
                  <c:v>1.0552519999999999</c:v>
                </c:pt>
                <c:pt idx="241">
                  <c:v>1.0552519999999999</c:v>
                </c:pt>
                <c:pt idx="242">
                  <c:v>1.0552519999999999</c:v>
                </c:pt>
                <c:pt idx="243">
                  <c:v>1.0552519999999999</c:v>
                </c:pt>
                <c:pt idx="244">
                  <c:v>1.0552519999999999</c:v>
                </c:pt>
                <c:pt idx="245">
                  <c:v>1.0552519999999999</c:v>
                </c:pt>
                <c:pt idx="246">
                  <c:v>1.0552519999999999</c:v>
                </c:pt>
                <c:pt idx="247">
                  <c:v>1.0552519999999999</c:v>
                </c:pt>
                <c:pt idx="248">
                  <c:v>1.0552519999999999</c:v>
                </c:pt>
                <c:pt idx="249">
                  <c:v>1.0552519999999999</c:v>
                </c:pt>
                <c:pt idx="250">
                  <c:v>1.0552519999999999</c:v>
                </c:pt>
                <c:pt idx="251">
                  <c:v>1.0552519999999999</c:v>
                </c:pt>
                <c:pt idx="252">
                  <c:v>1.0552519999999999</c:v>
                </c:pt>
                <c:pt idx="253">
                  <c:v>1.0552519999999999</c:v>
                </c:pt>
                <c:pt idx="254">
                  <c:v>1.0552519999999999</c:v>
                </c:pt>
                <c:pt idx="255">
                  <c:v>1.0552519999999999</c:v>
                </c:pt>
                <c:pt idx="256">
                  <c:v>1.0552519999999999</c:v>
                </c:pt>
                <c:pt idx="257">
                  <c:v>1.42192316</c:v>
                </c:pt>
                <c:pt idx="258">
                  <c:v>1.9210451689999999</c:v>
                </c:pt>
                <c:pt idx="259">
                  <c:v>1.6856075209999999</c:v>
                </c:pt>
                <c:pt idx="260">
                  <c:v>1.1179619999999999</c:v>
                </c:pt>
                <c:pt idx="261">
                  <c:v>2.0088919999999999</c:v>
                </c:pt>
                <c:pt idx="262">
                  <c:v>1.1179619999999999</c:v>
                </c:pt>
                <c:pt idx="263">
                  <c:v>1.1179619999999999</c:v>
                </c:pt>
                <c:pt idx="264">
                  <c:v>1.1179619999999999</c:v>
                </c:pt>
                <c:pt idx="265">
                  <c:v>1.1179619999999999</c:v>
                </c:pt>
                <c:pt idx="266">
                  <c:v>1.1179619999999999</c:v>
                </c:pt>
                <c:pt idx="267">
                  <c:v>1.1179619999999999</c:v>
                </c:pt>
                <c:pt idx="268">
                  <c:v>1.8374220000000001</c:v>
                </c:pt>
                <c:pt idx="269">
                  <c:v>4.1284103180000002</c:v>
                </c:pt>
                <c:pt idx="270">
                  <c:v>7.0226916509999997</c:v>
                </c:pt>
                <c:pt idx="271">
                  <c:v>6.1717616509999997</c:v>
                </c:pt>
                <c:pt idx="272">
                  <c:v>6.1717616509999997</c:v>
                </c:pt>
                <c:pt idx="273">
                  <c:v>6.1717616509999997</c:v>
                </c:pt>
                <c:pt idx="274">
                  <c:v>6.1317616509999997</c:v>
                </c:pt>
                <c:pt idx="275">
                  <c:v>6.1317616509999997</c:v>
                </c:pt>
                <c:pt idx="276">
                  <c:v>6.1317616509999997</c:v>
                </c:pt>
                <c:pt idx="277">
                  <c:v>6.5551642469999996</c:v>
                </c:pt>
                <c:pt idx="278">
                  <c:v>8.690386010000001</c:v>
                </c:pt>
                <c:pt idx="279">
                  <c:v>8.690386010000001</c:v>
                </c:pt>
                <c:pt idx="280">
                  <c:v>9.3411220099999994</c:v>
                </c:pt>
                <c:pt idx="281">
                  <c:v>8.690386010000001</c:v>
                </c:pt>
                <c:pt idx="282">
                  <c:v>8.690386010000001</c:v>
                </c:pt>
                <c:pt idx="283">
                  <c:v>9.3411220099999994</c:v>
                </c:pt>
                <c:pt idx="284">
                  <c:v>8.690386010000001</c:v>
                </c:pt>
                <c:pt idx="285">
                  <c:v>8.0922856719999992</c:v>
                </c:pt>
                <c:pt idx="286">
                  <c:v>7.5874705689999997</c:v>
                </c:pt>
                <c:pt idx="287">
                  <c:v>6.9367345690000004</c:v>
                </c:pt>
                <c:pt idx="288">
                  <c:v>6.6067291269999995</c:v>
                </c:pt>
                <c:pt idx="289">
                  <c:v>5.7062954540000002</c:v>
                </c:pt>
                <c:pt idx="290">
                  <c:v>5.9559931270000002</c:v>
                </c:pt>
                <c:pt idx="291">
                  <c:v>6.6067291269999995</c:v>
                </c:pt>
                <c:pt idx="292">
                  <c:v>5.9559931270000002</c:v>
                </c:pt>
                <c:pt idx="293">
                  <c:v>8.3628721190000004</c:v>
                </c:pt>
                <c:pt idx="294">
                  <c:v>8.690386010000001</c:v>
                </c:pt>
                <c:pt idx="295">
                  <c:v>8.690386010000001</c:v>
                </c:pt>
                <c:pt idx="296">
                  <c:v>9.3411220099999994</c:v>
                </c:pt>
                <c:pt idx="297">
                  <c:v>5.7934914410000005</c:v>
                </c:pt>
                <c:pt idx="298">
                  <c:v>4.1284103180000002</c:v>
                </c:pt>
                <c:pt idx="299">
                  <c:v>4.1284103180000002</c:v>
                </c:pt>
                <c:pt idx="300">
                  <c:v>4.1284103180000002</c:v>
                </c:pt>
                <c:pt idx="301">
                  <c:v>4.1284103180000002</c:v>
                </c:pt>
                <c:pt idx="302">
                  <c:v>4.1284103180000002</c:v>
                </c:pt>
                <c:pt idx="303">
                  <c:v>5.3227657600000002</c:v>
                </c:pt>
                <c:pt idx="304">
                  <c:v>5.3227657600000002</c:v>
                </c:pt>
                <c:pt idx="305">
                  <c:v>5.2188528829999994</c:v>
                </c:pt>
                <c:pt idx="306">
                  <c:v>4.3279228830000003</c:v>
                </c:pt>
                <c:pt idx="307">
                  <c:v>4.3279228830000003</c:v>
                </c:pt>
                <c:pt idx="308">
                  <c:v>4.3079228829999998</c:v>
                </c:pt>
                <c:pt idx="309">
                  <c:v>3.2107977980000002</c:v>
                </c:pt>
                <c:pt idx="310">
                  <c:v>3.0417774419999999</c:v>
                </c:pt>
                <c:pt idx="311">
                  <c:v>3.0417774419999999</c:v>
                </c:pt>
                <c:pt idx="312">
                  <c:v>7.9394462780000001</c:v>
                </c:pt>
                <c:pt idx="313">
                  <c:v>7.0050999869999995</c:v>
                </c:pt>
                <c:pt idx="314">
                  <c:v>5.6967204100000002</c:v>
                </c:pt>
                <c:pt idx="315">
                  <c:v>4.9474462780000001</c:v>
                </c:pt>
                <c:pt idx="316">
                  <c:v>4.9474462780000001</c:v>
                </c:pt>
                <c:pt idx="317">
                  <c:v>6.4510517189999996</c:v>
                </c:pt>
                <c:pt idx="318">
                  <c:v>7.7171971609999996</c:v>
                </c:pt>
                <c:pt idx="319">
                  <c:v>7.7171971609999996</c:v>
                </c:pt>
                <c:pt idx="320">
                  <c:v>8.3679331610000016</c:v>
                </c:pt>
                <c:pt idx="321">
                  <c:v>7.7171971609999996</c:v>
                </c:pt>
                <c:pt idx="322">
                  <c:v>6.141801719</c:v>
                </c:pt>
                <c:pt idx="323">
                  <c:v>6.141801719</c:v>
                </c:pt>
                <c:pt idx="324">
                  <c:v>6.141801719</c:v>
                </c:pt>
                <c:pt idx="325">
                  <c:v>6.141801719</c:v>
                </c:pt>
                <c:pt idx="326">
                  <c:v>6.141801719</c:v>
                </c:pt>
                <c:pt idx="327">
                  <c:v>6.141801719</c:v>
                </c:pt>
                <c:pt idx="328">
                  <c:v>7.7171971609999996</c:v>
                </c:pt>
                <c:pt idx="329">
                  <c:v>11.981197159999999</c:v>
                </c:pt>
                <c:pt idx="330">
                  <c:v>13.18940716</c:v>
                </c:pt>
                <c:pt idx="331">
                  <c:v>13.91193316</c:v>
                </c:pt>
                <c:pt idx="332">
                  <c:v>11.60012716</c:v>
                </c:pt>
                <c:pt idx="333">
                  <c:v>10.315978230000001</c:v>
                </c:pt>
                <c:pt idx="334">
                  <c:v>9.8376591229999999</c:v>
                </c:pt>
                <c:pt idx="335">
                  <c:v>8.4483842769999988</c:v>
                </c:pt>
              </c:numCache>
            </c:numRef>
          </c:val>
          <c:extLst>
            <c:ext xmlns:c16="http://schemas.microsoft.com/office/drawing/2014/chart" uri="{C3380CC4-5D6E-409C-BE32-E72D297353CC}">
              <c16:uniqueId val="{0000000A-2343-4632-9DF8-FA6A1C770FA8}"/>
            </c:ext>
          </c:extLst>
        </c:ser>
        <c:ser>
          <c:idx val="11"/>
          <c:order val="11"/>
          <c:tx>
            <c:strRef>
              <c:f>'63'!$N$2</c:f>
              <c:strCache>
                <c:ptCount val="1"/>
                <c:pt idx="0">
                  <c:v>Adequacy</c:v>
                </c:pt>
              </c:strCache>
            </c:strRef>
          </c:tx>
          <c:spPr>
            <a:solidFill>
              <a:schemeClr val="accent6">
                <a:lumMod val="60000"/>
              </a:schemeClr>
            </a:solidFill>
            <a:ln>
              <a:noFill/>
            </a:ln>
            <a:effectLst/>
          </c:spPr>
          <c:val>
            <c:numRef>
              <c:f>'63'!$N$3:$N$338</c:f>
              <c:numCache>
                <c:formatCode>General</c:formatCode>
                <c:ptCount val="33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22.685734929999999</c:v>
                </c:pt>
                <c:pt idx="137">
                  <c:v>22.775166369999997</c:v>
                </c:pt>
                <c:pt idx="138">
                  <c:v>14.259063429999999</c:v>
                </c:pt>
                <c:pt idx="139">
                  <c:v>4.4941668309999994</c:v>
                </c:pt>
                <c:pt idx="140">
                  <c:v>21.090507460000001</c:v>
                </c:pt>
                <c:pt idx="141">
                  <c:v>5.9703532680000002</c:v>
                </c:pt>
                <c:pt idx="142">
                  <c:v>0.25040214620000001</c:v>
                </c:pt>
                <c:pt idx="143">
                  <c:v>0</c:v>
                </c:pt>
                <c:pt idx="144">
                  <c:v>0.21480624209999999</c:v>
                </c:pt>
                <c:pt idx="145">
                  <c:v>0</c:v>
                </c:pt>
                <c:pt idx="146">
                  <c:v>0</c:v>
                </c:pt>
                <c:pt idx="147">
                  <c:v>9.5571154320000004E-2</c:v>
                </c:pt>
                <c:pt idx="148">
                  <c:v>2.3346131190000001</c:v>
                </c:pt>
                <c:pt idx="149">
                  <c:v>14.34785561</c:v>
                </c:pt>
                <c:pt idx="150">
                  <c:v>27.396719170000001</c:v>
                </c:pt>
                <c:pt idx="151">
                  <c:v>29.962718290000002</c:v>
                </c:pt>
                <c:pt idx="152">
                  <c:v>33.74801223</c:v>
                </c:pt>
                <c:pt idx="153">
                  <c:v>20.46860517</c:v>
                </c:pt>
                <c:pt idx="154">
                  <c:v>3.5013637629999996</c:v>
                </c:pt>
                <c:pt idx="155">
                  <c:v>0</c:v>
                </c:pt>
                <c:pt idx="156">
                  <c:v>0</c:v>
                </c:pt>
                <c:pt idx="157">
                  <c:v>0</c:v>
                </c:pt>
                <c:pt idx="158">
                  <c:v>5.5605854789999999E-2</c:v>
                </c:pt>
                <c:pt idx="159">
                  <c:v>17.791755939999998</c:v>
                </c:pt>
                <c:pt idx="160">
                  <c:v>31.082417549999999</c:v>
                </c:pt>
                <c:pt idx="161">
                  <c:v>25.089380869999999</c:v>
                </c:pt>
                <c:pt idx="162">
                  <c:v>6.6442063620000003</c:v>
                </c:pt>
                <c:pt idx="163">
                  <c:v>31.895270830000001</c:v>
                </c:pt>
                <c:pt idx="164">
                  <c:v>18.498264150000001</c:v>
                </c:pt>
                <c:pt idx="165">
                  <c:v>10.02915018</c:v>
                </c:pt>
                <c:pt idx="166">
                  <c:v>11.52106253</c:v>
                </c:pt>
                <c:pt idx="167">
                  <c:v>0.23998803870000002</c:v>
                </c:pt>
                <c:pt idx="168">
                  <c:v>0.21364334190000001</c:v>
                </c:pt>
                <c:pt idx="169">
                  <c:v>0</c:v>
                </c:pt>
                <c:pt idx="170">
                  <c:v>0</c:v>
                </c:pt>
                <c:pt idx="171">
                  <c:v>0</c:v>
                </c:pt>
                <c:pt idx="172">
                  <c:v>0.38530607980000003</c:v>
                </c:pt>
                <c:pt idx="173">
                  <c:v>16.270935439999999</c:v>
                </c:pt>
                <c:pt idx="174">
                  <c:v>27.3506505</c:v>
                </c:pt>
                <c:pt idx="175">
                  <c:v>18.949968309999999</c:v>
                </c:pt>
                <c:pt idx="176">
                  <c:v>33.152280010000005</c:v>
                </c:pt>
                <c:pt idx="177">
                  <c:v>20.928265230000001</c:v>
                </c:pt>
                <c:pt idx="178">
                  <c:v>11.56710824</c:v>
                </c:pt>
                <c:pt idx="179">
                  <c:v>0.45298631139999995</c:v>
                </c:pt>
                <c:pt idx="180">
                  <c:v>0</c:v>
                </c:pt>
                <c:pt idx="181">
                  <c:v>0</c:v>
                </c:pt>
                <c:pt idx="182">
                  <c:v>0</c:v>
                </c:pt>
                <c:pt idx="183">
                  <c:v>6.9307661930000002</c:v>
                </c:pt>
                <c:pt idx="184">
                  <c:v>25.10746859</c:v>
                </c:pt>
                <c:pt idx="185">
                  <c:v>17.682696929999999</c:v>
                </c:pt>
                <c:pt idx="186">
                  <c:v>4.2809589460000002</c:v>
                </c:pt>
                <c:pt idx="187">
                  <c:v>0.47358818270000003</c:v>
                </c:pt>
                <c:pt idx="188">
                  <c:v>0.3567459469</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1.4887991310000001E-2</c:v>
                </c:pt>
                <c:pt idx="209">
                  <c:v>0</c:v>
                </c:pt>
                <c:pt idx="210">
                  <c:v>0</c:v>
                </c:pt>
                <c:pt idx="211">
                  <c:v>0</c:v>
                </c:pt>
                <c:pt idx="212">
                  <c:v>0</c:v>
                </c:pt>
                <c:pt idx="213">
                  <c:v>9.8723386520000005E-3</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numCache>
            </c:numRef>
          </c:val>
          <c:extLst>
            <c:ext xmlns:c16="http://schemas.microsoft.com/office/drawing/2014/chart" uri="{C3380CC4-5D6E-409C-BE32-E72D297353CC}">
              <c16:uniqueId val="{0000000B-2343-4632-9DF8-FA6A1C770FA8}"/>
            </c:ext>
          </c:extLst>
        </c:ser>
        <c:dLbls>
          <c:showLegendKey val="0"/>
          <c:showVal val="0"/>
          <c:showCatName val="0"/>
          <c:showSerName val="0"/>
          <c:showPercent val="0"/>
          <c:showBubbleSize val="0"/>
        </c:dLbls>
        <c:axId val="594499040"/>
        <c:axId val="220231328"/>
      </c:areaChart>
      <c:catAx>
        <c:axId val="594499040"/>
        <c:scaling>
          <c:orientation val="minMax"/>
        </c:scaling>
        <c:delete val="1"/>
        <c:axPos val="b"/>
        <c:majorTickMark val="out"/>
        <c:minorTickMark val="none"/>
        <c:tickLblPos val="nextTo"/>
        <c:crossAx val="220231328"/>
        <c:crosses val="autoZero"/>
        <c:auto val="1"/>
        <c:lblAlgn val="ctr"/>
        <c:lblOffset val="100"/>
        <c:noMultiLvlLbl val="0"/>
      </c:catAx>
      <c:valAx>
        <c:axId val="22023132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GW</a:t>
                </a:r>
              </a:p>
            </c:rich>
          </c:tx>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449904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0"/>
          <c:order val="0"/>
          <c:tx>
            <c:strRef>
              <c:f>'64'!$D$2</c:f>
              <c:strCache>
                <c:ptCount val="1"/>
                <c:pt idx="0">
                  <c:v>Coal &amp; Lignite &amp; Oil </c:v>
                </c:pt>
              </c:strCache>
            </c:strRef>
          </c:tx>
          <c:spPr>
            <a:solidFill>
              <a:schemeClr val="accent1"/>
            </a:solidFill>
            <a:ln>
              <a:noFill/>
            </a:ln>
            <a:effectLst/>
          </c:spPr>
          <c:val>
            <c:numRef>
              <c:f>'64'!$D$3:$D$338</c:f>
              <c:numCache>
                <c:formatCode>General</c:formatCode>
                <c:ptCount val="33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numCache>
            </c:numRef>
          </c:val>
          <c:extLst>
            <c:ext xmlns:c16="http://schemas.microsoft.com/office/drawing/2014/chart" uri="{C3380CC4-5D6E-409C-BE32-E72D297353CC}">
              <c16:uniqueId val="{00000000-E422-4242-A077-413DFBFF9F6A}"/>
            </c:ext>
          </c:extLst>
        </c:ser>
        <c:ser>
          <c:idx val="1"/>
          <c:order val="1"/>
          <c:tx>
            <c:strRef>
              <c:f>'64'!$E$2</c:f>
              <c:strCache>
                <c:ptCount val="1"/>
                <c:pt idx="0">
                  <c:v>Nuclear</c:v>
                </c:pt>
              </c:strCache>
            </c:strRef>
          </c:tx>
          <c:spPr>
            <a:solidFill>
              <a:schemeClr val="accent2"/>
            </a:solidFill>
            <a:ln>
              <a:noFill/>
            </a:ln>
            <a:effectLst/>
          </c:spPr>
          <c:val>
            <c:numRef>
              <c:f>'64'!$E$3:$E$338</c:f>
              <c:numCache>
                <c:formatCode>General</c:formatCode>
                <c:ptCount val="336"/>
                <c:pt idx="0">
                  <c:v>84522.169099999999</c:v>
                </c:pt>
                <c:pt idx="1">
                  <c:v>85197.169099999999</c:v>
                </c:pt>
                <c:pt idx="2">
                  <c:v>85197.169099999999</c:v>
                </c:pt>
                <c:pt idx="3">
                  <c:v>85197.169099999999</c:v>
                </c:pt>
                <c:pt idx="4">
                  <c:v>85197.169099999999</c:v>
                </c:pt>
                <c:pt idx="5">
                  <c:v>85197.169099999999</c:v>
                </c:pt>
                <c:pt idx="6">
                  <c:v>85197.169099999999</c:v>
                </c:pt>
                <c:pt idx="7">
                  <c:v>85197.169099999999</c:v>
                </c:pt>
                <c:pt idx="8">
                  <c:v>72184.832905653719</c:v>
                </c:pt>
                <c:pt idx="9">
                  <c:v>38760.273425352585</c:v>
                </c:pt>
                <c:pt idx="10">
                  <c:v>38760.273425352585</c:v>
                </c:pt>
                <c:pt idx="11">
                  <c:v>38760.273425352585</c:v>
                </c:pt>
                <c:pt idx="12">
                  <c:v>38760.273425352585</c:v>
                </c:pt>
                <c:pt idx="13">
                  <c:v>39307.867622456601</c:v>
                </c:pt>
                <c:pt idx="14">
                  <c:v>41930.104627146429</c:v>
                </c:pt>
                <c:pt idx="15">
                  <c:v>46769.943115582792</c:v>
                </c:pt>
                <c:pt idx="16">
                  <c:v>78932.061605224604</c:v>
                </c:pt>
                <c:pt idx="17">
                  <c:v>84055.858099999998</c:v>
                </c:pt>
                <c:pt idx="18">
                  <c:v>84055.858099999998</c:v>
                </c:pt>
                <c:pt idx="19">
                  <c:v>84055.858099999998</c:v>
                </c:pt>
                <c:pt idx="20">
                  <c:v>84055.858099999998</c:v>
                </c:pt>
                <c:pt idx="21">
                  <c:v>84055.858099999998</c:v>
                </c:pt>
                <c:pt idx="22">
                  <c:v>84055.858099999998</c:v>
                </c:pt>
                <c:pt idx="23">
                  <c:v>84055.858099999998</c:v>
                </c:pt>
                <c:pt idx="24">
                  <c:v>42763.260501180004</c:v>
                </c:pt>
                <c:pt idx="25">
                  <c:v>42763.260501180004</c:v>
                </c:pt>
                <c:pt idx="26">
                  <c:v>42763.260501180004</c:v>
                </c:pt>
                <c:pt idx="27">
                  <c:v>42763.260501180004</c:v>
                </c:pt>
                <c:pt idx="28">
                  <c:v>42763.260501180004</c:v>
                </c:pt>
                <c:pt idx="29">
                  <c:v>42763.260501180004</c:v>
                </c:pt>
                <c:pt idx="30">
                  <c:v>42763.260501180004</c:v>
                </c:pt>
                <c:pt idx="31">
                  <c:v>38798.710943578481</c:v>
                </c:pt>
                <c:pt idx="32">
                  <c:v>35690.298241605531</c:v>
                </c:pt>
                <c:pt idx="33">
                  <c:v>34892.633413284027</c:v>
                </c:pt>
                <c:pt idx="34">
                  <c:v>34892.63341328402</c:v>
                </c:pt>
                <c:pt idx="35">
                  <c:v>34816.744013284027</c:v>
                </c:pt>
                <c:pt idx="36">
                  <c:v>34343.118319667003</c:v>
                </c:pt>
                <c:pt idx="37">
                  <c:v>34168.008592007427</c:v>
                </c:pt>
                <c:pt idx="38">
                  <c:v>35340.621297073696</c:v>
                </c:pt>
                <c:pt idx="39">
                  <c:v>41487.116598693086</c:v>
                </c:pt>
                <c:pt idx="40">
                  <c:v>42540.094803307657</c:v>
                </c:pt>
                <c:pt idx="41">
                  <c:v>41763.260501180004</c:v>
                </c:pt>
                <c:pt idx="42">
                  <c:v>46397.686433414492</c:v>
                </c:pt>
                <c:pt idx="43">
                  <c:v>53400.226846464313</c:v>
                </c:pt>
                <c:pt idx="44">
                  <c:v>53601.705445284315</c:v>
                </c:pt>
                <c:pt idx="45">
                  <c:v>53601.705445284315</c:v>
                </c:pt>
                <c:pt idx="46">
                  <c:v>53601.705445284315</c:v>
                </c:pt>
                <c:pt idx="47">
                  <c:v>53601.705445284315</c:v>
                </c:pt>
                <c:pt idx="48">
                  <c:v>53601.705445284315</c:v>
                </c:pt>
                <c:pt idx="49">
                  <c:v>53601.705445284315</c:v>
                </c:pt>
                <c:pt idx="50">
                  <c:v>53601.705445284315</c:v>
                </c:pt>
                <c:pt idx="51">
                  <c:v>53601.705445284315</c:v>
                </c:pt>
                <c:pt idx="52">
                  <c:v>53601.705445284308</c:v>
                </c:pt>
                <c:pt idx="53">
                  <c:v>53400.226846464313</c:v>
                </c:pt>
                <c:pt idx="54">
                  <c:v>39214.135110522562</c:v>
                </c:pt>
                <c:pt idx="55">
                  <c:v>35004.621601179999</c:v>
                </c:pt>
                <c:pt idx="56">
                  <c:v>33537.867641605531</c:v>
                </c:pt>
                <c:pt idx="57">
                  <c:v>33313.59400148438</c:v>
                </c:pt>
                <c:pt idx="58">
                  <c:v>33313.59400148438</c:v>
                </c:pt>
                <c:pt idx="59">
                  <c:v>33313.59400148438</c:v>
                </c:pt>
                <c:pt idx="60">
                  <c:v>33313.59400148438</c:v>
                </c:pt>
                <c:pt idx="61">
                  <c:v>33377.24426288213</c:v>
                </c:pt>
                <c:pt idx="62">
                  <c:v>34347.738877775744</c:v>
                </c:pt>
                <c:pt idx="63">
                  <c:v>35676.357930967235</c:v>
                </c:pt>
                <c:pt idx="64">
                  <c:v>36172.321030967236</c:v>
                </c:pt>
                <c:pt idx="65">
                  <c:v>37083.201897078863</c:v>
                </c:pt>
                <c:pt idx="66">
                  <c:v>69665.456152722429</c:v>
                </c:pt>
                <c:pt idx="67">
                  <c:v>72108.956152722429</c:v>
                </c:pt>
                <c:pt idx="68">
                  <c:v>72108.956152722429</c:v>
                </c:pt>
                <c:pt idx="69">
                  <c:v>72108.956152722429</c:v>
                </c:pt>
                <c:pt idx="70">
                  <c:v>72108.956152722429</c:v>
                </c:pt>
                <c:pt idx="71">
                  <c:v>72108.956152722429</c:v>
                </c:pt>
                <c:pt idx="72">
                  <c:v>72108.956152722429</c:v>
                </c:pt>
                <c:pt idx="73">
                  <c:v>72108.956152722429</c:v>
                </c:pt>
                <c:pt idx="74">
                  <c:v>72108.956152722429</c:v>
                </c:pt>
                <c:pt idx="75">
                  <c:v>72108.956152722429</c:v>
                </c:pt>
                <c:pt idx="76">
                  <c:v>72108.956152722429</c:v>
                </c:pt>
                <c:pt idx="77">
                  <c:v>72108.956152722429</c:v>
                </c:pt>
                <c:pt idx="78">
                  <c:v>69764.960192273444</c:v>
                </c:pt>
                <c:pt idx="79">
                  <c:v>53720.67878511922</c:v>
                </c:pt>
                <c:pt idx="80">
                  <c:v>39824.354078439865</c:v>
                </c:pt>
                <c:pt idx="81">
                  <c:v>38475.714855526428</c:v>
                </c:pt>
                <c:pt idx="82">
                  <c:v>38475.714855526428</c:v>
                </c:pt>
                <c:pt idx="83">
                  <c:v>38669.688548633945</c:v>
                </c:pt>
                <c:pt idx="84">
                  <c:v>38475.714855526428</c:v>
                </c:pt>
                <c:pt idx="85">
                  <c:v>39282.723907819105</c:v>
                </c:pt>
                <c:pt idx="86">
                  <c:v>40546.026301179998</c:v>
                </c:pt>
                <c:pt idx="87">
                  <c:v>40546.026301179998</c:v>
                </c:pt>
                <c:pt idx="88">
                  <c:v>42932.849450573012</c:v>
                </c:pt>
                <c:pt idx="89">
                  <c:v>50149.175342533039</c:v>
                </c:pt>
                <c:pt idx="90">
                  <c:v>50149.175342533039</c:v>
                </c:pt>
                <c:pt idx="91">
                  <c:v>50149.175342533039</c:v>
                </c:pt>
                <c:pt idx="92">
                  <c:v>50149.175342533039</c:v>
                </c:pt>
                <c:pt idx="93">
                  <c:v>50149.175342533039</c:v>
                </c:pt>
                <c:pt idx="94">
                  <c:v>50149.175342533039</c:v>
                </c:pt>
                <c:pt idx="95">
                  <c:v>50149.175342533039</c:v>
                </c:pt>
                <c:pt idx="96">
                  <c:v>50149.175342533039</c:v>
                </c:pt>
                <c:pt idx="97">
                  <c:v>50149.175342533039</c:v>
                </c:pt>
                <c:pt idx="98">
                  <c:v>49198.85199683551</c:v>
                </c:pt>
                <c:pt idx="99">
                  <c:v>44408.239099999999</c:v>
                </c:pt>
                <c:pt idx="100">
                  <c:v>44408.239099999999</c:v>
                </c:pt>
                <c:pt idx="101">
                  <c:v>44408.239099999999</c:v>
                </c:pt>
                <c:pt idx="102">
                  <c:v>44408.239099999999</c:v>
                </c:pt>
                <c:pt idx="103">
                  <c:v>37708.344789902854</c:v>
                </c:pt>
                <c:pt idx="104">
                  <c:v>33059.026301179998</c:v>
                </c:pt>
                <c:pt idx="105">
                  <c:v>33059.026301179998</c:v>
                </c:pt>
                <c:pt idx="106">
                  <c:v>33059.026301179998</c:v>
                </c:pt>
                <c:pt idx="107">
                  <c:v>33059.026301179998</c:v>
                </c:pt>
                <c:pt idx="108">
                  <c:v>32350.209301180003</c:v>
                </c:pt>
                <c:pt idx="109">
                  <c:v>32649.581722456598</c:v>
                </c:pt>
                <c:pt idx="110">
                  <c:v>34444.709930967234</c:v>
                </c:pt>
                <c:pt idx="111">
                  <c:v>35826.294248560829</c:v>
                </c:pt>
                <c:pt idx="112">
                  <c:v>40338.609415872124</c:v>
                </c:pt>
                <c:pt idx="113">
                  <c:v>52254.898808040227</c:v>
                </c:pt>
                <c:pt idx="114">
                  <c:v>80530.730100000001</c:v>
                </c:pt>
                <c:pt idx="115">
                  <c:v>80530.730100000001</c:v>
                </c:pt>
                <c:pt idx="116">
                  <c:v>80530.730100000001</c:v>
                </c:pt>
                <c:pt idx="117">
                  <c:v>80530.730100000001</c:v>
                </c:pt>
                <c:pt idx="118">
                  <c:v>80530.730100000001</c:v>
                </c:pt>
                <c:pt idx="119">
                  <c:v>80530.730100000001</c:v>
                </c:pt>
                <c:pt idx="120">
                  <c:v>80530.730100000001</c:v>
                </c:pt>
                <c:pt idx="121">
                  <c:v>80530.730100000001</c:v>
                </c:pt>
                <c:pt idx="122">
                  <c:v>80530.730100000001</c:v>
                </c:pt>
                <c:pt idx="123">
                  <c:v>80530.730100000001</c:v>
                </c:pt>
                <c:pt idx="124">
                  <c:v>78467.200666715173</c:v>
                </c:pt>
                <c:pt idx="125">
                  <c:v>75202.422825861024</c:v>
                </c:pt>
                <c:pt idx="126">
                  <c:v>74350.048943846647</c:v>
                </c:pt>
                <c:pt idx="127">
                  <c:v>65498.056372045714</c:v>
                </c:pt>
                <c:pt idx="128">
                  <c:v>46518.908839972457</c:v>
                </c:pt>
                <c:pt idx="129">
                  <c:v>41477.025384153734</c:v>
                </c:pt>
                <c:pt idx="130">
                  <c:v>41477.025384153734</c:v>
                </c:pt>
                <c:pt idx="131">
                  <c:v>41477.025384153734</c:v>
                </c:pt>
                <c:pt idx="132">
                  <c:v>41477.025384153734</c:v>
                </c:pt>
                <c:pt idx="133">
                  <c:v>41640.65586465472</c:v>
                </c:pt>
                <c:pt idx="134">
                  <c:v>42492.210301180006</c:v>
                </c:pt>
                <c:pt idx="135">
                  <c:v>43643.950998765446</c:v>
                </c:pt>
                <c:pt idx="136">
                  <c:v>63725.310099999995</c:v>
                </c:pt>
                <c:pt idx="137">
                  <c:v>78087.230100000001</c:v>
                </c:pt>
                <c:pt idx="138">
                  <c:v>79159.489839111673</c:v>
                </c:pt>
                <c:pt idx="139">
                  <c:v>80530.730100000001</c:v>
                </c:pt>
                <c:pt idx="140">
                  <c:v>80530.730100000001</c:v>
                </c:pt>
                <c:pt idx="141">
                  <c:v>80530.730100000001</c:v>
                </c:pt>
                <c:pt idx="142">
                  <c:v>80530.730100000001</c:v>
                </c:pt>
                <c:pt idx="143">
                  <c:v>80530.730100000001</c:v>
                </c:pt>
                <c:pt idx="144">
                  <c:v>80530.730100000001</c:v>
                </c:pt>
                <c:pt idx="145">
                  <c:v>80530.730100000001</c:v>
                </c:pt>
                <c:pt idx="146">
                  <c:v>80530.730100000001</c:v>
                </c:pt>
                <c:pt idx="147">
                  <c:v>80530.730100000001</c:v>
                </c:pt>
                <c:pt idx="148">
                  <c:v>80530.730100000001</c:v>
                </c:pt>
                <c:pt idx="149">
                  <c:v>80530.730100000001</c:v>
                </c:pt>
                <c:pt idx="150">
                  <c:v>80530.730100000001</c:v>
                </c:pt>
                <c:pt idx="151">
                  <c:v>73353.308524565437</c:v>
                </c:pt>
                <c:pt idx="152">
                  <c:v>49583.091287150877</c:v>
                </c:pt>
                <c:pt idx="153">
                  <c:v>36036.210301180006</c:v>
                </c:pt>
                <c:pt idx="154">
                  <c:v>36036.210301180006</c:v>
                </c:pt>
                <c:pt idx="155">
                  <c:v>36036.210301180006</c:v>
                </c:pt>
                <c:pt idx="156">
                  <c:v>36036.210301180006</c:v>
                </c:pt>
                <c:pt idx="157">
                  <c:v>36036.210301180006</c:v>
                </c:pt>
                <c:pt idx="158">
                  <c:v>36036.210301180006</c:v>
                </c:pt>
                <c:pt idx="159">
                  <c:v>36100.038452998444</c:v>
                </c:pt>
                <c:pt idx="160">
                  <c:v>65623.02293403029</c:v>
                </c:pt>
                <c:pt idx="161">
                  <c:v>80530.730100000001</c:v>
                </c:pt>
                <c:pt idx="162">
                  <c:v>80530.730100000001</c:v>
                </c:pt>
                <c:pt idx="163">
                  <c:v>80530.730100000001</c:v>
                </c:pt>
                <c:pt idx="164">
                  <c:v>80530.730100000001</c:v>
                </c:pt>
                <c:pt idx="165">
                  <c:v>80530.730100000001</c:v>
                </c:pt>
                <c:pt idx="166">
                  <c:v>80530.730100000001</c:v>
                </c:pt>
                <c:pt idx="167">
                  <c:v>80530.730100000001</c:v>
                </c:pt>
                <c:pt idx="168">
                  <c:v>80530.730100000001</c:v>
                </c:pt>
                <c:pt idx="169">
                  <c:v>80530.730100000001</c:v>
                </c:pt>
                <c:pt idx="170">
                  <c:v>80530.730100000001</c:v>
                </c:pt>
                <c:pt idx="171">
                  <c:v>80530.730100000001</c:v>
                </c:pt>
                <c:pt idx="172">
                  <c:v>80530.730100000001</c:v>
                </c:pt>
                <c:pt idx="173">
                  <c:v>80530.730100000001</c:v>
                </c:pt>
                <c:pt idx="174">
                  <c:v>71027.869110121086</c:v>
                </c:pt>
                <c:pt idx="175">
                  <c:v>68472.700301179997</c:v>
                </c:pt>
                <c:pt idx="176">
                  <c:v>54110.780301179999</c:v>
                </c:pt>
                <c:pt idx="177">
                  <c:v>35327.393301179996</c:v>
                </c:pt>
                <c:pt idx="178">
                  <c:v>35327.393301179996</c:v>
                </c:pt>
                <c:pt idx="179">
                  <c:v>35327.393301179996</c:v>
                </c:pt>
                <c:pt idx="180">
                  <c:v>35327.393301179996</c:v>
                </c:pt>
                <c:pt idx="181">
                  <c:v>35327.393301179996</c:v>
                </c:pt>
                <c:pt idx="182">
                  <c:v>35327.393301179996</c:v>
                </c:pt>
                <c:pt idx="183">
                  <c:v>35327.393301179996</c:v>
                </c:pt>
                <c:pt idx="184">
                  <c:v>57763.998165600206</c:v>
                </c:pt>
                <c:pt idx="185">
                  <c:v>77875.049033739415</c:v>
                </c:pt>
                <c:pt idx="186">
                  <c:v>80963.224100000007</c:v>
                </c:pt>
                <c:pt idx="187">
                  <c:v>79101.664431812227</c:v>
                </c:pt>
                <c:pt idx="188">
                  <c:v>78519.724100000007</c:v>
                </c:pt>
                <c:pt idx="189">
                  <c:v>78519.724100000007</c:v>
                </c:pt>
                <c:pt idx="190">
                  <c:v>78519.724100000007</c:v>
                </c:pt>
                <c:pt idx="191">
                  <c:v>78519.724100000007</c:v>
                </c:pt>
                <c:pt idx="192">
                  <c:v>78519.724100000007</c:v>
                </c:pt>
                <c:pt idx="193">
                  <c:v>78008.415510638311</c:v>
                </c:pt>
                <c:pt idx="194">
                  <c:v>78805.350809042997</c:v>
                </c:pt>
                <c:pt idx="195">
                  <c:v>77447.609100000001</c:v>
                </c:pt>
                <c:pt idx="196">
                  <c:v>78519.724100000007</c:v>
                </c:pt>
                <c:pt idx="197">
                  <c:v>76478.739690788643</c:v>
                </c:pt>
                <c:pt idx="198">
                  <c:v>74073.572583287372</c:v>
                </c:pt>
                <c:pt idx="199">
                  <c:v>69614.011301179999</c:v>
                </c:pt>
                <c:pt idx="200">
                  <c:v>44777.097075047554</c:v>
                </c:pt>
                <c:pt idx="201">
                  <c:v>35991.260591242833</c:v>
                </c:pt>
                <c:pt idx="202">
                  <c:v>35991.260591242833</c:v>
                </c:pt>
                <c:pt idx="203">
                  <c:v>35991.260591242833</c:v>
                </c:pt>
                <c:pt idx="204">
                  <c:v>35991.260591242833</c:v>
                </c:pt>
                <c:pt idx="205">
                  <c:v>35991.260591242833</c:v>
                </c:pt>
                <c:pt idx="206">
                  <c:v>35991.260591242833</c:v>
                </c:pt>
                <c:pt idx="207">
                  <c:v>38093.496820300919</c:v>
                </c:pt>
                <c:pt idx="208">
                  <c:v>54879.466256077605</c:v>
                </c:pt>
                <c:pt idx="209">
                  <c:v>77593.359312765955</c:v>
                </c:pt>
                <c:pt idx="210">
                  <c:v>80963.224100000007</c:v>
                </c:pt>
                <c:pt idx="211">
                  <c:v>80963.224100000007</c:v>
                </c:pt>
                <c:pt idx="212">
                  <c:v>80963.224100000007</c:v>
                </c:pt>
                <c:pt idx="213">
                  <c:v>80963.224100000007</c:v>
                </c:pt>
                <c:pt idx="214">
                  <c:v>80963.224100000007</c:v>
                </c:pt>
                <c:pt idx="215">
                  <c:v>80963.224100000007</c:v>
                </c:pt>
                <c:pt idx="216">
                  <c:v>79821.913100000005</c:v>
                </c:pt>
                <c:pt idx="217">
                  <c:v>79821.913100000005</c:v>
                </c:pt>
                <c:pt idx="218">
                  <c:v>79821.913100000005</c:v>
                </c:pt>
                <c:pt idx="219">
                  <c:v>79821.913100000005</c:v>
                </c:pt>
                <c:pt idx="220">
                  <c:v>79821.913100000005</c:v>
                </c:pt>
                <c:pt idx="221">
                  <c:v>80496.913100000005</c:v>
                </c:pt>
                <c:pt idx="222">
                  <c:v>64861.39950118</c:v>
                </c:pt>
                <c:pt idx="223">
                  <c:v>38492.41523918118</c:v>
                </c:pt>
                <c:pt idx="224">
                  <c:v>35327.393301179996</c:v>
                </c:pt>
                <c:pt idx="225">
                  <c:v>35327.393301179996</c:v>
                </c:pt>
                <c:pt idx="226">
                  <c:v>35327.393301179996</c:v>
                </c:pt>
                <c:pt idx="227">
                  <c:v>35327.393301179996</c:v>
                </c:pt>
                <c:pt idx="228">
                  <c:v>35327.393301179996</c:v>
                </c:pt>
                <c:pt idx="229">
                  <c:v>36327.393301179996</c:v>
                </c:pt>
                <c:pt idx="230">
                  <c:v>36327.393301179996</c:v>
                </c:pt>
                <c:pt idx="231">
                  <c:v>36327.393301179996</c:v>
                </c:pt>
                <c:pt idx="232">
                  <c:v>44590.365302839622</c:v>
                </c:pt>
                <c:pt idx="233">
                  <c:v>60783.833283657448</c:v>
                </c:pt>
                <c:pt idx="234">
                  <c:v>78521.773166788495</c:v>
                </c:pt>
                <c:pt idx="235">
                  <c:v>81496.913100000005</c:v>
                </c:pt>
                <c:pt idx="236">
                  <c:v>80468.913100000005</c:v>
                </c:pt>
                <c:pt idx="237">
                  <c:v>80468.913100000005</c:v>
                </c:pt>
                <c:pt idx="238">
                  <c:v>80468.913100000005</c:v>
                </c:pt>
                <c:pt idx="239">
                  <c:v>80468.913100000005</c:v>
                </c:pt>
                <c:pt idx="240">
                  <c:v>81610.224100000007</c:v>
                </c:pt>
                <c:pt idx="241">
                  <c:v>81610.224100000007</c:v>
                </c:pt>
                <c:pt idx="242">
                  <c:v>81610.224100000007</c:v>
                </c:pt>
                <c:pt idx="243">
                  <c:v>81610.224100000007</c:v>
                </c:pt>
                <c:pt idx="244">
                  <c:v>81610.224100000007</c:v>
                </c:pt>
                <c:pt idx="245">
                  <c:v>81610.224100000007</c:v>
                </c:pt>
                <c:pt idx="246">
                  <c:v>81610.224100000007</c:v>
                </c:pt>
                <c:pt idx="247">
                  <c:v>77845.266915654196</c:v>
                </c:pt>
                <c:pt idx="248">
                  <c:v>47853.014740107421</c:v>
                </c:pt>
                <c:pt idx="249">
                  <c:v>37490.300138998617</c:v>
                </c:pt>
                <c:pt idx="250">
                  <c:v>37490.300138998617</c:v>
                </c:pt>
                <c:pt idx="251">
                  <c:v>37490.300138998617</c:v>
                </c:pt>
                <c:pt idx="252">
                  <c:v>37490.300138998617</c:v>
                </c:pt>
                <c:pt idx="253">
                  <c:v>37490.300138998617</c:v>
                </c:pt>
                <c:pt idx="254">
                  <c:v>38426.887736641787</c:v>
                </c:pt>
                <c:pt idx="255">
                  <c:v>46261.106099999997</c:v>
                </c:pt>
                <c:pt idx="256">
                  <c:v>66941.387980818254</c:v>
                </c:pt>
                <c:pt idx="257">
                  <c:v>78491.724100000007</c:v>
                </c:pt>
                <c:pt idx="258">
                  <c:v>78491.724100000007</c:v>
                </c:pt>
                <c:pt idx="259">
                  <c:v>78491.724100000007</c:v>
                </c:pt>
                <c:pt idx="260">
                  <c:v>78491.724100000007</c:v>
                </c:pt>
                <c:pt idx="261">
                  <c:v>78491.724100000007</c:v>
                </c:pt>
                <c:pt idx="262">
                  <c:v>78491.724100000007</c:v>
                </c:pt>
                <c:pt idx="263">
                  <c:v>78491.724100000007</c:v>
                </c:pt>
                <c:pt idx="264">
                  <c:v>78491.724100000007</c:v>
                </c:pt>
                <c:pt idx="265">
                  <c:v>78491.724100000007</c:v>
                </c:pt>
                <c:pt idx="266">
                  <c:v>78491.724100000007</c:v>
                </c:pt>
                <c:pt idx="267">
                  <c:v>78491.724100000007</c:v>
                </c:pt>
                <c:pt idx="268">
                  <c:v>78491.724100000007</c:v>
                </c:pt>
                <c:pt idx="269">
                  <c:v>78491.724100000007</c:v>
                </c:pt>
                <c:pt idx="270">
                  <c:v>78491.724100000007</c:v>
                </c:pt>
                <c:pt idx="271">
                  <c:v>78491.724100000007</c:v>
                </c:pt>
                <c:pt idx="272">
                  <c:v>58709.835506296644</c:v>
                </c:pt>
                <c:pt idx="273">
                  <c:v>41534.746186128279</c:v>
                </c:pt>
                <c:pt idx="274">
                  <c:v>41534.746186128279</c:v>
                </c:pt>
                <c:pt idx="275">
                  <c:v>41534.746186128279</c:v>
                </c:pt>
                <c:pt idx="276">
                  <c:v>42243.563186128275</c:v>
                </c:pt>
                <c:pt idx="277">
                  <c:v>42976.013526553812</c:v>
                </c:pt>
                <c:pt idx="278">
                  <c:v>44547.14867590068</c:v>
                </c:pt>
                <c:pt idx="279">
                  <c:v>65203.612099999998</c:v>
                </c:pt>
                <c:pt idx="280">
                  <c:v>79872.543119137423</c:v>
                </c:pt>
                <c:pt idx="281">
                  <c:v>80341.852100000004</c:v>
                </c:pt>
                <c:pt idx="282">
                  <c:v>80341.852100000004</c:v>
                </c:pt>
                <c:pt idx="283">
                  <c:v>81483.163100000005</c:v>
                </c:pt>
                <c:pt idx="284">
                  <c:v>81483.163100000005</c:v>
                </c:pt>
                <c:pt idx="285">
                  <c:v>81483.163100000005</c:v>
                </c:pt>
                <c:pt idx="286">
                  <c:v>81483.163100000005</c:v>
                </c:pt>
                <c:pt idx="287">
                  <c:v>81483.163100000005</c:v>
                </c:pt>
                <c:pt idx="288">
                  <c:v>81483.163100000005</c:v>
                </c:pt>
                <c:pt idx="289">
                  <c:v>81483.163100000005</c:v>
                </c:pt>
                <c:pt idx="290">
                  <c:v>81483.163100000005</c:v>
                </c:pt>
                <c:pt idx="291">
                  <c:v>81483.163100000005</c:v>
                </c:pt>
                <c:pt idx="292">
                  <c:v>81483.163100000005</c:v>
                </c:pt>
                <c:pt idx="293">
                  <c:v>81483.163100000005</c:v>
                </c:pt>
                <c:pt idx="294">
                  <c:v>78781.876329939143</c:v>
                </c:pt>
                <c:pt idx="295">
                  <c:v>74153.055490088227</c:v>
                </c:pt>
                <c:pt idx="296">
                  <c:v>46217.118211360314</c:v>
                </c:pt>
                <c:pt idx="297">
                  <c:v>42850.935301179998</c:v>
                </c:pt>
                <c:pt idx="298">
                  <c:v>42850.935301179998</c:v>
                </c:pt>
                <c:pt idx="299">
                  <c:v>42850.935301179998</c:v>
                </c:pt>
                <c:pt idx="300">
                  <c:v>42850.935301179998</c:v>
                </c:pt>
                <c:pt idx="301">
                  <c:v>42959.020926744997</c:v>
                </c:pt>
                <c:pt idx="302">
                  <c:v>44523.210301180006</c:v>
                </c:pt>
                <c:pt idx="303">
                  <c:v>45613.271913327873</c:v>
                </c:pt>
                <c:pt idx="304">
                  <c:v>62236.38745979948</c:v>
                </c:pt>
                <c:pt idx="305">
                  <c:v>75845.375136772302</c:v>
                </c:pt>
                <c:pt idx="306">
                  <c:v>77993.067293765809</c:v>
                </c:pt>
                <c:pt idx="307">
                  <c:v>81483.163100000005</c:v>
                </c:pt>
                <c:pt idx="308">
                  <c:v>81483.163100000005</c:v>
                </c:pt>
                <c:pt idx="309">
                  <c:v>81483.163100000005</c:v>
                </c:pt>
                <c:pt idx="310">
                  <c:v>81483.163100000005</c:v>
                </c:pt>
                <c:pt idx="311">
                  <c:v>81483.163100000005</c:v>
                </c:pt>
                <c:pt idx="312">
                  <c:v>81483.163100000005</c:v>
                </c:pt>
                <c:pt idx="313">
                  <c:v>81483.163100000005</c:v>
                </c:pt>
                <c:pt idx="314">
                  <c:v>80983.436105327972</c:v>
                </c:pt>
                <c:pt idx="315">
                  <c:v>81483.163100000005</c:v>
                </c:pt>
                <c:pt idx="316">
                  <c:v>75118.469865106439</c:v>
                </c:pt>
                <c:pt idx="317">
                  <c:v>68020.026348505446</c:v>
                </c:pt>
                <c:pt idx="318">
                  <c:v>63494.124285036531</c:v>
                </c:pt>
                <c:pt idx="319">
                  <c:v>56633.378859852477</c:v>
                </c:pt>
                <c:pt idx="320">
                  <c:v>37036.210301180006</c:v>
                </c:pt>
                <c:pt idx="321">
                  <c:v>37036.210301180006</c:v>
                </c:pt>
                <c:pt idx="322">
                  <c:v>37036.210301180006</c:v>
                </c:pt>
                <c:pt idx="323">
                  <c:v>37036.210301180006</c:v>
                </c:pt>
                <c:pt idx="324">
                  <c:v>37036.210301180006</c:v>
                </c:pt>
                <c:pt idx="325">
                  <c:v>37036.210301180006</c:v>
                </c:pt>
                <c:pt idx="326">
                  <c:v>37036.210301180006</c:v>
                </c:pt>
                <c:pt idx="327">
                  <c:v>45520.148420645492</c:v>
                </c:pt>
                <c:pt idx="328">
                  <c:v>74096.70556808509</c:v>
                </c:pt>
                <c:pt idx="329">
                  <c:v>80455.163100000005</c:v>
                </c:pt>
                <c:pt idx="330">
                  <c:v>80455.163100000005</c:v>
                </c:pt>
                <c:pt idx="331">
                  <c:v>80455.163100000005</c:v>
                </c:pt>
                <c:pt idx="332">
                  <c:v>80455.163100000005</c:v>
                </c:pt>
                <c:pt idx="333">
                  <c:v>79746.34610000001</c:v>
                </c:pt>
                <c:pt idx="334">
                  <c:v>79746.34610000001</c:v>
                </c:pt>
                <c:pt idx="335">
                  <c:v>79746.34610000001</c:v>
                </c:pt>
              </c:numCache>
            </c:numRef>
          </c:val>
          <c:extLst>
            <c:ext xmlns:c16="http://schemas.microsoft.com/office/drawing/2014/chart" uri="{C3380CC4-5D6E-409C-BE32-E72D297353CC}">
              <c16:uniqueId val="{00000001-E422-4242-A077-413DFBFF9F6A}"/>
            </c:ext>
          </c:extLst>
        </c:ser>
        <c:ser>
          <c:idx val="2"/>
          <c:order val="2"/>
          <c:tx>
            <c:strRef>
              <c:f>'64'!$F$2</c:f>
              <c:strCache>
                <c:ptCount val="1"/>
                <c:pt idx="0">
                  <c:v>Other nonRES</c:v>
                </c:pt>
              </c:strCache>
            </c:strRef>
          </c:tx>
          <c:spPr>
            <a:solidFill>
              <a:schemeClr val="accent3"/>
            </a:solidFill>
            <a:ln>
              <a:noFill/>
            </a:ln>
            <a:effectLst/>
          </c:spPr>
          <c:val>
            <c:numRef>
              <c:f>'64'!$F$3:$F$338</c:f>
              <c:numCache>
                <c:formatCode>General</c:formatCode>
                <c:ptCount val="336"/>
                <c:pt idx="0">
                  <c:v>1694.6793776332895</c:v>
                </c:pt>
                <c:pt idx="1">
                  <c:v>1606.2170000000001</c:v>
                </c:pt>
                <c:pt idx="2">
                  <c:v>1603.7570000000001</c:v>
                </c:pt>
                <c:pt idx="3">
                  <c:v>1698.1970000000001</c:v>
                </c:pt>
                <c:pt idx="4">
                  <c:v>1603.7570000000001</c:v>
                </c:pt>
                <c:pt idx="5">
                  <c:v>1700.6570000000002</c:v>
                </c:pt>
                <c:pt idx="6">
                  <c:v>550.68299999999999</c:v>
                </c:pt>
                <c:pt idx="7">
                  <c:v>408.61800000000005</c:v>
                </c:pt>
                <c:pt idx="8">
                  <c:v>408.61800000000005</c:v>
                </c:pt>
                <c:pt idx="9">
                  <c:v>131.65</c:v>
                </c:pt>
                <c:pt idx="10">
                  <c:v>131.65</c:v>
                </c:pt>
                <c:pt idx="11">
                  <c:v>131.65</c:v>
                </c:pt>
                <c:pt idx="12">
                  <c:v>131.65</c:v>
                </c:pt>
                <c:pt idx="13">
                  <c:v>131.65</c:v>
                </c:pt>
                <c:pt idx="14">
                  <c:v>131.65</c:v>
                </c:pt>
                <c:pt idx="15">
                  <c:v>408.61800000000005</c:v>
                </c:pt>
                <c:pt idx="16">
                  <c:v>408.61800000000005</c:v>
                </c:pt>
                <c:pt idx="17">
                  <c:v>1847.4690000000001</c:v>
                </c:pt>
                <c:pt idx="18">
                  <c:v>1847.4690000000001</c:v>
                </c:pt>
                <c:pt idx="19">
                  <c:v>1847.4690000000001</c:v>
                </c:pt>
                <c:pt idx="20">
                  <c:v>1847.4690000000001</c:v>
                </c:pt>
                <c:pt idx="21">
                  <c:v>1847.4690000000001</c:v>
                </c:pt>
                <c:pt idx="22">
                  <c:v>1847.4690000000001</c:v>
                </c:pt>
                <c:pt idx="23">
                  <c:v>1847.4690000000001</c:v>
                </c:pt>
                <c:pt idx="24">
                  <c:v>408.61800000000005</c:v>
                </c:pt>
                <c:pt idx="25">
                  <c:v>408.61800000000005</c:v>
                </c:pt>
                <c:pt idx="26">
                  <c:v>408.61800000000005</c:v>
                </c:pt>
                <c:pt idx="27">
                  <c:v>408.61800000000005</c:v>
                </c:pt>
                <c:pt idx="28">
                  <c:v>408.61800000000005</c:v>
                </c:pt>
                <c:pt idx="29">
                  <c:v>408.61800000000005</c:v>
                </c:pt>
                <c:pt idx="30">
                  <c:v>408.61800000000005</c:v>
                </c:pt>
                <c:pt idx="31">
                  <c:v>408.61800000000005</c:v>
                </c:pt>
                <c:pt idx="32">
                  <c:v>408.61800000000005</c:v>
                </c:pt>
                <c:pt idx="33">
                  <c:v>408.61800000000005</c:v>
                </c:pt>
                <c:pt idx="34">
                  <c:v>408.61800000000005</c:v>
                </c:pt>
                <c:pt idx="35">
                  <c:v>408.61800000000005</c:v>
                </c:pt>
                <c:pt idx="36">
                  <c:v>408.61800000000005</c:v>
                </c:pt>
                <c:pt idx="37">
                  <c:v>408.61800000000005</c:v>
                </c:pt>
                <c:pt idx="38">
                  <c:v>408.61800000000005</c:v>
                </c:pt>
                <c:pt idx="39">
                  <c:v>408.61800000000005</c:v>
                </c:pt>
                <c:pt idx="40">
                  <c:v>408.61800000000005</c:v>
                </c:pt>
                <c:pt idx="41">
                  <c:v>408.61800000000005</c:v>
                </c:pt>
                <c:pt idx="42">
                  <c:v>408.61800000000005</c:v>
                </c:pt>
                <c:pt idx="43">
                  <c:v>408.61800000000005</c:v>
                </c:pt>
                <c:pt idx="44">
                  <c:v>408.61800000000005</c:v>
                </c:pt>
                <c:pt idx="45">
                  <c:v>408.61800000000005</c:v>
                </c:pt>
                <c:pt idx="46">
                  <c:v>408.61800000000005</c:v>
                </c:pt>
                <c:pt idx="47">
                  <c:v>408.61800000000005</c:v>
                </c:pt>
                <c:pt idx="48">
                  <c:v>408.61800000000005</c:v>
                </c:pt>
                <c:pt idx="49">
                  <c:v>408.61800000000005</c:v>
                </c:pt>
                <c:pt idx="50">
                  <c:v>408.61800000000005</c:v>
                </c:pt>
                <c:pt idx="51">
                  <c:v>408.61800000000005</c:v>
                </c:pt>
                <c:pt idx="52">
                  <c:v>408.61800000000005</c:v>
                </c:pt>
                <c:pt idx="53">
                  <c:v>408.61800000000005</c:v>
                </c:pt>
                <c:pt idx="54">
                  <c:v>408.61800000000005</c:v>
                </c:pt>
                <c:pt idx="55">
                  <c:v>7.6499999999999995</c:v>
                </c:pt>
                <c:pt idx="56">
                  <c:v>7.6499999999999995</c:v>
                </c:pt>
                <c:pt idx="57">
                  <c:v>7.6499999999999995</c:v>
                </c:pt>
                <c:pt idx="58">
                  <c:v>7.6499999999999995</c:v>
                </c:pt>
                <c:pt idx="59">
                  <c:v>7.6499999999999995</c:v>
                </c:pt>
                <c:pt idx="60">
                  <c:v>7.6499999999999995</c:v>
                </c:pt>
                <c:pt idx="61">
                  <c:v>7.6499999999999995</c:v>
                </c:pt>
                <c:pt idx="62">
                  <c:v>7.6499999999999995</c:v>
                </c:pt>
                <c:pt idx="63">
                  <c:v>7.6499999999999995</c:v>
                </c:pt>
                <c:pt idx="64">
                  <c:v>7.6499999999999995</c:v>
                </c:pt>
                <c:pt idx="65">
                  <c:v>408.61800000000005</c:v>
                </c:pt>
                <c:pt idx="66">
                  <c:v>408.61800000000005</c:v>
                </c:pt>
                <c:pt idx="67">
                  <c:v>408.61800000000005</c:v>
                </c:pt>
                <c:pt idx="68">
                  <c:v>408.61800000000005</c:v>
                </c:pt>
                <c:pt idx="69">
                  <c:v>408.61800000000005</c:v>
                </c:pt>
                <c:pt idx="70">
                  <c:v>408.61800000000005</c:v>
                </c:pt>
                <c:pt idx="71">
                  <c:v>408.61800000000005</c:v>
                </c:pt>
                <c:pt idx="72">
                  <c:v>408.61800000000005</c:v>
                </c:pt>
                <c:pt idx="73">
                  <c:v>408.61800000000005</c:v>
                </c:pt>
                <c:pt idx="74">
                  <c:v>408.61800000000005</c:v>
                </c:pt>
                <c:pt idx="75">
                  <c:v>408.61800000000005</c:v>
                </c:pt>
                <c:pt idx="76">
                  <c:v>408.61800000000005</c:v>
                </c:pt>
                <c:pt idx="77">
                  <c:v>408.61800000000005</c:v>
                </c:pt>
                <c:pt idx="78">
                  <c:v>408.61800000000005</c:v>
                </c:pt>
                <c:pt idx="79">
                  <c:v>408.61800000000005</c:v>
                </c:pt>
                <c:pt idx="80">
                  <c:v>408.61800000000005</c:v>
                </c:pt>
                <c:pt idx="81">
                  <c:v>408.61800000000005</c:v>
                </c:pt>
                <c:pt idx="82">
                  <c:v>408.61800000000005</c:v>
                </c:pt>
                <c:pt idx="83">
                  <c:v>408.61800000000005</c:v>
                </c:pt>
                <c:pt idx="84">
                  <c:v>408.61800000000005</c:v>
                </c:pt>
                <c:pt idx="85">
                  <c:v>408.61800000000005</c:v>
                </c:pt>
                <c:pt idx="86">
                  <c:v>408.61800000000005</c:v>
                </c:pt>
                <c:pt idx="87">
                  <c:v>408.61800000000005</c:v>
                </c:pt>
                <c:pt idx="88">
                  <c:v>408.61800000000005</c:v>
                </c:pt>
                <c:pt idx="89">
                  <c:v>550.68299999999999</c:v>
                </c:pt>
                <c:pt idx="90">
                  <c:v>550.68299999999999</c:v>
                </c:pt>
                <c:pt idx="91">
                  <c:v>550.68299999999999</c:v>
                </c:pt>
                <c:pt idx="92">
                  <c:v>550.68299999999999</c:v>
                </c:pt>
                <c:pt idx="93">
                  <c:v>550.68299999999999</c:v>
                </c:pt>
                <c:pt idx="94">
                  <c:v>550.68299999999999</c:v>
                </c:pt>
                <c:pt idx="95">
                  <c:v>550.68299999999999</c:v>
                </c:pt>
                <c:pt idx="96">
                  <c:v>550.68299999999999</c:v>
                </c:pt>
                <c:pt idx="97">
                  <c:v>550.68299999999999</c:v>
                </c:pt>
                <c:pt idx="98">
                  <c:v>550.68299999999999</c:v>
                </c:pt>
                <c:pt idx="99">
                  <c:v>550.68299999999999</c:v>
                </c:pt>
                <c:pt idx="100">
                  <c:v>550.68299999999999</c:v>
                </c:pt>
                <c:pt idx="101">
                  <c:v>550.68299999999999</c:v>
                </c:pt>
                <c:pt idx="102">
                  <c:v>408.61800000000005</c:v>
                </c:pt>
                <c:pt idx="103">
                  <c:v>408.61800000000005</c:v>
                </c:pt>
                <c:pt idx="104">
                  <c:v>408.61800000000005</c:v>
                </c:pt>
                <c:pt idx="105">
                  <c:v>408.61800000000005</c:v>
                </c:pt>
                <c:pt idx="106">
                  <c:v>408.61800000000005</c:v>
                </c:pt>
                <c:pt idx="107">
                  <c:v>408.61800000000005</c:v>
                </c:pt>
                <c:pt idx="108">
                  <c:v>408.61800000000005</c:v>
                </c:pt>
                <c:pt idx="109">
                  <c:v>408.61800000000005</c:v>
                </c:pt>
                <c:pt idx="110">
                  <c:v>408.61800000000005</c:v>
                </c:pt>
                <c:pt idx="111">
                  <c:v>408.61800000000005</c:v>
                </c:pt>
                <c:pt idx="112">
                  <c:v>408.61800000000005</c:v>
                </c:pt>
                <c:pt idx="113">
                  <c:v>550.68299999999999</c:v>
                </c:pt>
                <c:pt idx="114">
                  <c:v>550.68299999999999</c:v>
                </c:pt>
                <c:pt idx="115">
                  <c:v>550.68299999999999</c:v>
                </c:pt>
                <c:pt idx="116">
                  <c:v>550.68299999999999</c:v>
                </c:pt>
                <c:pt idx="117">
                  <c:v>550.68299999999999</c:v>
                </c:pt>
                <c:pt idx="118">
                  <c:v>550.68299999999999</c:v>
                </c:pt>
                <c:pt idx="119">
                  <c:v>550.68299999999999</c:v>
                </c:pt>
                <c:pt idx="120">
                  <c:v>550.68299999999999</c:v>
                </c:pt>
                <c:pt idx="121">
                  <c:v>550.68299999999999</c:v>
                </c:pt>
                <c:pt idx="122">
                  <c:v>550.68299999999999</c:v>
                </c:pt>
                <c:pt idx="123">
                  <c:v>550.68299999999999</c:v>
                </c:pt>
                <c:pt idx="124">
                  <c:v>550.68299999999999</c:v>
                </c:pt>
                <c:pt idx="125">
                  <c:v>550.68299999999999</c:v>
                </c:pt>
                <c:pt idx="126">
                  <c:v>491.33393054154044</c:v>
                </c:pt>
                <c:pt idx="127">
                  <c:v>408.61800000000005</c:v>
                </c:pt>
                <c:pt idx="128">
                  <c:v>408.61800000000005</c:v>
                </c:pt>
                <c:pt idx="129">
                  <c:v>408.61800000000005</c:v>
                </c:pt>
                <c:pt idx="130">
                  <c:v>408.61800000000005</c:v>
                </c:pt>
                <c:pt idx="131">
                  <c:v>408.61800000000005</c:v>
                </c:pt>
                <c:pt idx="132">
                  <c:v>408.61800000000005</c:v>
                </c:pt>
                <c:pt idx="133">
                  <c:v>408.61800000000005</c:v>
                </c:pt>
                <c:pt idx="134">
                  <c:v>408.61800000000005</c:v>
                </c:pt>
                <c:pt idx="135">
                  <c:v>408.61800000000005</c:v>
                </c:pt>
                <c:pt idx="136">
                  <c:v>550.68299999999999</c:v>
                </c:pt>
                <c:pt idx="137">
                  <c:v>550.68299999999999</c:v>
                </c:pt>
                <c:pt idx="138">
                  <c:v>550.68299999999999</c:v>
                </c:pt>
                <c:pt idx="139">
                  <c:v>550.68299999999999</c:v>
                </c:pt>
                <c:pt idx="140">
                  <c:v>550.68299999999999</c:v>
                </c:pt>
                <c:pt idx="141">
                  <c:v>550.68299999999999</c:v>
                </c:pt>
                <c:pt idx="142">
                  <c:v>550.68299999999999</c:v>
                </c:pt>
                <c:pt idx="143">
                  <c:v>550.68299999999999</c:v>
                </c:pt>
                <c:pt idx="144">
                  <c:v>408.61800000000005</c:v>
                </c:pt>
                <c:pt idx="145">
                  <c:v>408.61800000000005</c:v>
                </c:pt>
                <c:pt idx="146">
                  <c:v>408.61800000000005</c:v>
                </c:pt>
                <c:pt idx="147">
                  <c:v>408.61800000000005</c:v>
                </c:pt>
                <c:pt idx="148">
                  <c:v>408.61800000000005</c:v>
                </c:pt>
                <c:pt idx="149">
                  <c:v>408.61800000000005</c:v>
                </c:pt>
                <c:pt idx="150">
                  <c:v>408.61800000000005</c:v>
                </c:pt>
                <c:pt idx="151">
                  <c:v>408.61800000000005</c:v>
                </c:pt>
                <c:pt idx="152">
                  <c:v>131.65</c:v>
                </c:pt>
                <c:pt idx="153">
                  <c:v>7.6499999999999995</c:v>
                </c:pt>
                <c:pt idx="154">
                  <c:v>7.6499999999999995</c:v>
                </c:pt>
                <c:pt idx="155">
                  <c:v>7.6499999999999995</c:v>
                </c:pt>
                <c:pt idx="156">
                  <c:v>7.6499999999999995</c:v>
                </c:pt>
                <c:pt idx="157">
                  <c:v>7.6499999999999995</c:v>
                </c:pt>
                <c:pt idx="158">
                  <c:v>7.6499999999999995</c:v>
                </c:pt>
                <c:pt idx="159">
                  <c:v>400.00168277409409</c:v>
                </c:pt>
                <c:pt idx="160">
                  <c:v>408.61800000000005</c:v>
                </c:pt>
                <c:pt idx="161">
                  <c:v>408.61800000000005</c:v>
                </c:pt>
                <c:pt idx="162">
                  <c:v>408.61800000000005</c:v>
                </c:pt>
                <c:pt idx="163">
                  <c:v>408.61800000000005</c:v>
                </c:pt>
                <c:pt idx="164">
                  <c:v>408.61800000000005</c:v>
                </c:pt>
                <c:pt idx="165">
                  <c:v>408.61800000000005</c:v>
                </c:pt>
                <c:pt idx="166">
                  <c:v>408.61800000000005</c:v>
                </c:pt>
                <c:pt idx="167">
                  <c:v>408.61800000000005</c:v>
                </c:pt>
                <c:pt idx="168">
                  <c:v>408.61800000000005</c:v>
                </c:pt>
                <c:pt idx="169">
                  <c:v>408.61800000000005</c:v>
                </c:pt>
                <c:pt idx="170">
                  <c:v>408.61800000000005</c:v>
                </c:pt>
                <c:pt idx="171">
                  <c:v>408.61800000000005</c:v>
                </c:pt>
                <c:pt idx="172">
                  <c:v>408.61800000000005</c:v>
                </c:pt>
                <c:pt idx="173">
                  <c:v>408.61800000000005</c:v>
                </c:pt>
                <c:pt idx="174">
                  <c:v>408.61800000000005</c:v>
                </c:pt>
                <c:pt idx="175">
                  <c:v>131.65</c:v>
                </c:pt>
                <c:pt idx="176">
                  <c:v>131.65</c:v>
                </c:pt>
                <c:pt idx="177">
                  <c:v>7.6499999999999995</c:v>
                </c:pt>
                <c:pt idx="178">
                  <c:v>7.6499999999999995</c:v>
                </c:pt>
                <c:pt idx="179">
                  <c:v>7.6499999999999995</c:v>
                </c:pt>
                <c:pt idx="180">
                  <c:v>7.6499999999999995</c:v>
                </c:pt>
                <c:pt idx="181">
                  <c:v>7.6499999999999995</c:v>
                </c:pt>
                <c:pt idx="182">
                  <c:v>7.6499999999999995</c:v>
                </c:pt>
                <c:pt idx="183">
                  <c:v>7.6499999999999995</c:v>
                </c:pt>
                <c:pt idx="184">
                  <c:v>408.61800000000005</c:v>
                </c:pt>
                <c:pt idx="185">
                  <c:v>408.61800000000005</c:v>
                </c:pt>
                <c:pt idx="186">
                  <c:v>408.61800000000005</c:v>
                </c:pt>
                <c:pt idx="187">
                  <c:v>408.61800000000005</c:v>
                </c:pt>
                <c:pt idx="188">
                  <c:v>408.61800000000005</c:v>
                </c:pt>
                <c:pt idx="189">
                  <c:v>408.61800000000005</c:v>
                </c:pt>
                <c:pt idx="190">
                  <c:v>408.61800000000005</c:v>
                </c:pt>
                <c:pt idx="191">
                  <c:v>408.61800000000005</c:v>
                </c:pt>
                <c:pt idx="192">
                  <c:v>408.61800000000005</c:v>
                </c:pt>
                <c:pt idx="193">
                  <c:v>408.61800000000005</c:v>
                </c:pt>
                <c:pt idx="194">
                  <c:v>408.61800000000005</c:v>
                </c:pt>
                <c:pt idx="195">
                  <c:v>408.61800000000005</c:v>
                </c:pt>
                <c:pt idx="196">
                  <c:v>408.61800000000005</c:v>
                </c:pt>
                <c:pt idx="197">
                  <c:v>408.61800000000005</c:v>
                </c:pt>
                <c:pt idx="198">
                  <c:v>408.61800000000005</c:v>
                </c:pt>
                <c:pt idx="199">
                  <c:v>408.61800000000005</c:v>
                </c:pt>
                <c:pt idx="200">
                  <c:v>7.6499999999999995</c:v>
                </c:pt>
                <c:pt idx="201">
                  <c:v>7.6499999999999995</c:v>
                </c:pt>
                <c:pt idx="202">
                  <c:v>7.6499999999999995</c:v>
                </c:pt>
                <c:pt idx="203">
                  <c:v>7.6499999999999995</c:v>
                </c:pt>
                <c:pt idx="204">
                  <c:v>7.6499999999999995</c:v>
                </c:pt>
                <c:pt idx="205">
                  <c:v>7.6499999999999995</c:v>
                </c:pt>
                <c:pt idx="206">
                  <c:v>7.6499999999999995</c:v>
                </c:pt>
                <c:pt idx="207">
                  <c:v>131.65</c:v>
                </c:pt>
                <c:pt idx="208">
                  <c:v>408.61800000000005</c:v>
                </c:pt>
                <c:pt idx="209">
                  <c:v>408.61800000000005</c:v>
                </c:pt>
                <c:pt idx="210">
                  <c:v>408.61800000000005</c:v>
                </c:pt>
                <c:pt idx="211">
                  <c:v>408.61800000000005</c:v>
                </c:pt>
                <c:pt idx="212">
                  <c:v>408.61800000000005</c:v>
                </c:pt>
                <c:pt idx="213">
                  <c:v>408.61800000000005</c:v>
                </c:pt>
                <c:pt idx="214">
                  <c:v>408.61800000000005</c:v>
                </c:pt>
                <c:pt idx="215">
                  <c:v>408.61800000000005</c:v>
                </c:pt>
                <c:pt idx="216">
                  <c:v>408.61800000000005</c:v>
                </c:pt>
                <c:pt idx="217">
                  <c:v>408.61800000000005</c:v>
                </c:pt>
                <c:pt idx="218">
                  <c:v>408.61800000000005</c:v>
                </c:pt>
                <c:pt idx="219">
                  <c:v>408.61800000000005</c:v>
                </c:pt>
                <c:pt idx="220">
                  <c:v>408.61800000000005</c:v>
                </c:pt>
                <c:pt idx="221">
                  <c:v>408.61800000000005</c:v>
                </c:pt>
                <c:pt idx="222">
                  <c:v>408.61800000000005</c:v>
                </c:pt>
                <c:pt idx="223">
                  <c:v>408.61800000000005</c:v>
                </c:pt>
                <c:pt idx="224">
                  <c:v>7.6499999999999995</c:v>
                </c:pt>
                <c:pt idx="225">
                  <c:v>7.6499999999999995</c:v>
                </c:pt>
                <c:pt idx="226">
                  <c:v>7.6499999999999995</c:v>
                </c:pt>
                <c:pt idx="227">
                  <c:v>7.6499999999999995</c:v>
                </c:pt>
                <c:pt idx="228">
                  <c:v>7.6499999999999995</c:v>
                </c:pt>
                <c:pt idx="229">
                  <c:v>7.6499999999999995</c:v>
                </c:pt>
                <c:pt idx="230">
                  <c:v>7.6499999999999995</c:v>
                </c:pt>
                <c:pt idx="231">
                  <c:v>7.6499999999999995</c:v>
                </c:pt>
                <c:pt idx="232">
                  <c:v>408.61800000000005</c:v>
                </c:pt>
                <c:pt idx="233">
                  <c:v>408.61800000000005</c:v>
                </c:pt>
                <c:pt idx="234">
                  <c:v>408.61800000000005</c:v>
                </c:pt>
                <c:pt idx="235">
                  <c:v>408.61800000000005</c:v>
                </c:pt>
                <c:pt idx="236">
                  <c:v>408.61800000000005</c:v>
                </c:pt>
                <c:pt idx="237">
                  <c:v>408.61800000000005</c:v>
                </c:pt>
                <c:pt idx="238">
                  <c:v>408.61800000000005</c:v>
                </c:pt>
                <c:pt idx="239">
                  <c:v>408.61800000000005</c:v>
                </c:pt>
                <c:pt idx="240">
                  <c:v>408.61800000000005</c:v>
                </c:pt>
                <c:pt idx="241">
                  <c:v>408.61800000000005</c:v>
                </c:pt>
                <c:pt idx="242">
                  <c:v>408.61800000000005</c:v>
                </c:pt>
                <c:pt idx="243">
                  <c:v>408.61800000000005</c:v>
                </c:pt>
                <c:pt idx="244">
                  <c:v>408.61800000000005</c:v>
                </c:pt>
                <c:pt idx="245">
                  <c:v>408.61800000000005</c:v>
                </c:pt>
                <c:pt idx="246">
                  <c:v>408.61800000000005</c:v>
                </c:pt>
                <c:pt idx="247">
                  <c:v>408.61800000000005</c:v>
                </c:pt>
                <c:pt idx="248">
                  <c:v>408.61800000000005</c:v>
                </c:pt>
                <c:pt idx="249">
                  <c:v>408.61800000000005</c:v>
                </c:pt>
                <c:pt idx="250">
                  <c:v>408.61800000000005</c:v>
                </c:pt>
                <c:pt idx="251">
                  <c:v>408.61800000000005</c:v>
                </c:pt>
                <c:pt idx="252">
                  <c:v>408.61800000000005</c:v>
                </c:pt>
                <c:pt idx="253">
                  <c:v>408.61800000000005</c:v>
                </c:pt>
                <c:pt idx="254">
                  <c:v>408.61800000000005</c:v>
                </c:pt>
                <c:pt idx="255">
                  <c:v>408.61800000000005</c:v>
                </c:pt>
                <c:pt idx="256">
                  <c:v>408.61800000000005</c:v>
                </c:pt>
                <c:pt idx="257">
                  <c:v>408.61800000000005</c:v>
                </c:pt>
                <c:pt idx="258">
                  <c:v>408.61800000000005</c:v>
                </c:pt>
                <c:pt idx="259">
                  <c:v>408.61800000000005</c:v>
                </c:pt>
                <c:pt idx="260">
                  <c:v>408.61800000000005</c:v>
                </c:pt>
                <c:pt idx="261">
                  <c:v>408.61800000000005</c:v>
                </c:pt>
                <c:pt idx="262">
                  <c:v>408.61800000000005</c:v>
                </c:pt>
                <c:pt idx="263">
                  <c:v>408.61800000000005</c:v>
                </c:pt>
                <c:pt idx="264">
                  <c:v>408.61800000000005</c:v>
                </c:pt>
                <c:pt idx="265">
                  <c:v>408.61800000000005</c:v>
                </c:pt>
                <c:pt idx="266">
                  <c:v>408.61800000000005</c:v>
                </c:pt>
                <c:pt idx="267">
                  <c:v>408.61800000000005</c:v>
                </c:pt>
                <c:pt idx="268">
                  <c:v>408.61800000000005</c:v>
                </c:pt>
                <c:pt idx="269">
                  <c:v>408.61800000000005</c:v>
                </c:pt>
                <c:pt idx="270">
                  <c:v>408.61800000000005</c:v>
                </c:pt>
                <c:pt idx="271">
                  <c:v>408.61800000000005</c:v>
                </c:pt>
                <c:pt idx="272">
                  <c:v>408.61800000000005</c:v>
                </c:pt>
                <c:pt idx="273">
                  <c:v>131.65</c:v>
                </c:pt>
                <c:pt idx="274">
                  <c:v>131.65</c:v>
                </c:pt>
                <c:pt idx="275">
                  <c:v>131.65</c:v>
                </c:pt>
                <c:pt idx="276">
                  <c:v>131.65</c:v>
                </c:pt>
                <c:pt idx="277">
                  <c:v>131.65</c:v>
                </c:pt>
                <c:pt idx="278">
                  <c:v>408.61800000000005</c:v>
                </c:pt>
                <c:pt idx="279">
                  <c:v>408.61800000000005</c:v>
                </c:pt>
                <c:pt idx="280">
                  <c:v>408.61800000000005</c:v>
                </c:pt>
                <c:pt idx="281">
                  <c:v>408.61800000000005</c:v>
                </c:pt>
                <c:pt idx="282">
                  <c:v>408.61800000000005</c:v>
                </c:pt>
                <c:pt idx="283">
                  <c:v>408.61800000000005</c:v>
                </c:pt>
                <c:pt idx="284">
                  <c:v>408.61800000000005</c:v>
                </c:pt>
                <c:pt idx="285">
                  <c:v>408.61800000000005</c:v>
                </c:pt>
                <c:pt idx="286">
                  <c:v>408.61800000000005</c:v>
                </c:pt>
                <c:pt idx="287">
                  <c:v>408.61800000000005</c:v>
                </c:pt>
                <c:pt idx="288">
                  <c:v>408.61800000000005</c:v>
                </c:pt>
                <c:pt idx="289">
                  <c:v>408.61800000000005</c:v>
                </c:pt>
                <c:pt idx="290">
                  <c:v>408.61800000000005</c:v>
                </c:pt>
                <c:pt idx="291">
                  <c:v>408.61800000000005</c:v>
                </c:pt>
                <c:pt idx="292">
                  <c:v>408.61800000000005</c:v>
                </c:pt>
                <c:pt idx="293">
                  <c:v>408.61800000000005</c:v>
                </c:pt>
                <c:pt idx="294">
                  <c:v>408.61800000000005</c:v>
                </c:pt>
                <c:pt idx="295">
                  <c:v>408.61800000000005</c:v>
                </c:pt>
                <c:pt idx="296">
                  <c:v>408.61800000000005</c:v>
                </c:pt>
                <c:pt idx="297">
                  <c:v>408.61800000000005</c:v>
                </c:pt>
                <c:pt idx="298">
                  <c:v>408.61800000000005</c:v>
                </c:pt>
                <c:pt idx="299">
                  <c:v>408.61800000000005</c:v>
                </c:pt>
                <c:pt idx="300">
                  <c:v>408.61800000000005</c:v>
                </c:pt>
                <c:pt idx="301">
                  <c:v>408.61800000000005</c:v>
                </c:pt>
                <c:pt idx="302">
                  <c:v>408.61800000000005</c:v>
                </c:pt>
                <c:pt idx="303">
                  <c:v>408.61800000000005</c:v>
                </c:pt>
                <c:pt idx="304">
                  <c:v>408.61800000000005</c:v>
                </c:pt>
                <c:pt idx="305">
                  <c:v>408.61800000000005</c:v>
                </c:pt>
                <c:pt idx="306">
                  <c:v>408.61800000000005</c:v>
                </c:pt>
                <c:pt idx="307">
                  <c:v>408.61800000000005</c:v>
                </c:pt>
                <c:pt idx="308">
                  <c:v>408.61800000000005</c:v>
                </c:pt>
                <c:pt idx="309">
                  <c:v>408.61800000000005</c:v>
                </c:pt>
                <c:pt idx="310">
                  <c:v>408.61800000000005</c:v>
                </c:pt>
                <c:pt idx="311">
                  <c:v>408.61800000000005</c:v>
                </c:pt>
                <c:pt idx="312">
                  <c:v>408.61800000000005</c:v>
                </c:pt>
                <c:pt idx="313">
                  <c:v>408.61800000000005</c:v>
                </c:pt>
                <c:pt idx="314">
                  <c:v>408.61800000000005</c:v>
                </c:pt>
                <c:pt idx="315">
                  <c:v>408.61800000000005</c:v>
                </c:pt>
                <c:pt idx="316">
                  <c:v>408.61800000000005</c:v>
                </c:pt>
                <c:pt idx="317">
                  <c:v>408.61800000000005</c:v>
                </c:pt>
                <c:pt idx="318">
                  <c:v>408.61800000000005</c:v>
                </c:pt>
                <c:pt idx="319">
                  <c:v>408.61800000000005</c:v>
                </c:pt>
                <c:pt idx="320">
                  <c:v>408.61800000000005</c:v>
                </c:pt>
                <c:pt idx="321">
                  <c:v>408.61800000000005</c:v>
                </c:pt>
                <c:pt idx="322">
                  <c:v>131.65</c:v>
                </c:pt>
                <c:pt idx="323">
                  <c:v>131.65</c:v>
                </c:pt>
                <c:pt idx="324">
                  <c:v>131.65</c:v>
                </c:pt>
                <c:pt idx="325">
                  <c:v>131.65</c:v>
                </c:pt>
                <c:pt idx="326">
                  <c:v>408.61800000000005</c:v>
                </c:pt>
                <c:pt idx="327">
                  <c:v>408.61800000000005</c:v>
                </c:pt>
                <c:pt idx="328">
                  <c:v>408.61800000000005</c:v>
                </c:pt>
                <c:pt idx="329">
                  <c:v>408.61800000000005</c:v>
                </c:pt>
                <c:pt idx="330">
                  <c:v>408.61800000000005</c:v>
                </c:pt>
                <c:pt idx="331">
                  <c:v>408.61800000000005</c:v>
                </c:pt>
                <c:pt idx="332">
                  <c:v>408.61800000000005</c:v>
                </c:pt>
                <c:pt idx="333">
                  <c:v>408.61800000000005</c:v>
                </c:pt>
                <c:pt idx="334">
                  <c:v>408.61800000000005</c:v>
                </c:pt>
                <c:pt idx="335">
                  <c:v>408.61800000000005</c:v>
                </c:pt>
              </c:numCache>
            </c:numRef>
          </c:val>
          <c:extLst>
            <c:ext xmlns:c16="http://schemas.microsoft.com/office/drawing/2014/chart" uri="{C3380CC4-5D6E-409C-BE32-E72D297353CC}">
              <c16:uniqueId val="{00000002-E422-4242-A077-413DFBFF9F6A}"/>
            </c:ext>
          </c:extLst>
        </c:ser>
        <c:ser>
          <c:idx val="3"/>
          <c:order val="3"/>
          <c:tx>
            <c:strRef>
              <c:f>'64'!$G$2</c:f>
              <c:strCache>
                <c:ptCount val="1"/>
                <c:pt idx="0">
                  <c:v>Other RES</c:v>
                </c:pt>
              </c:strCache>
            </c:strRef>
          </c:tx>
          <c:spPr>
            <a:solidFill>
              <a:schemeClr val="accent4"/>
            </a:solidFill>
            <a:ln>
              <a:noFill/>
            </a:ln>
            <a:effectLst/>
          </c:spPr>
          <c:val>
            <c:numRef>
              <c:f>'64'!$G$3:$G$338</c:f>
              <c:numCache>
                <c:formatCode>General</c:formatCode>
                <c:ptCount val="336"/>
                <c:pt idx="0">
                  <c:v>15553.518</c:v>
                </c:pt>
                <c:pt idx="1">
                  <c:v>15500.316692735723</c:v>
                </c:pt>
                <c:pt idx="2">
                  <c:v>15541.339000000004</c:v>
                </c:pt>
                <c:pt idx="3">
                  <c:v>15530.511999999999</c:v>
                </c:pt>
                <c:pt idx="4">
                  <c:v>15535.599999999999</c:v>
                </c:pt>
                <c:pt idx="5">
                  <c:v>15554.265999999998</c:v>
                </c:pt>
                <c:pt idx="6">
                  <c:v>15671.929000000002</c:v>
                </c:pt>
                <c:pt idx="7">
                  <c:v>15432.937999999998</c:v>
                </c:pt>
                <c:pt idx="8">
                  <c:v>15709.509</c:v>
                </c:pt>
                <c:pt idx="9">
                  <c:v>15677.493999999997</c:v>
                </c:pt>
                <c:pt idx="10">
                  <c:v>15391.680000000002</c:v>
                </c:pt>
                <c:pt idx="11">
                  <c:v>14183.785000000002</c:v>
                </c:pt>
                <c:pt idx="12">
                  <c:v>15372.884000000002</c:v>
                </c:pt>
                <c:pt idx="13">
                  <c:v>14154.772000000001</c:v>
                </c:pt>
                <c:pt idx="14">
                  <c:v>14159.52</c:v>
                </c:pt>
                <c:pt idx="15">
                  <c:v>14425.975000000002</c:v>
                </c:pt>
                <c:pt idx="16">
                  <c:v>15386.587000000001</c:v>
                </c:pt>
                <c:pt idx="17">
                  <c:v>15398.101999999999</c:v>
                </c:pt>
                <c:pt idx="18">
                  <c:v>15705.537</c:v>
                </c:pt>
                <c:pt idx="19">
                  <c:v>15447.992</c:v>
                </c:pt>
                <c:pt idx="20">
                  <c:v>15803.988999999998</c:v>
                </c:pt>
                <c:pt idx="21">
                  <c:v>15502.797</c:v>
                </c:pt>
                <c:pt idx="22">
                  <c:v>15747.562999999998</c:v>
                </c:pt>
                <c:pt idx="23">
                  <c:v>15404.996999999999</c:v>
                </c:pt>
                <c:pt idx="24">
                  <c:v>10406.09</c:v>
                </c:pt>
                <c:pt idx="25">
                  <c:v>15598.039000000001</c:v>
                </c:pt>
                <c:pt idx="26">
                  <c:v>9862.7870000000021</c:v>
                </c:pt>
                <c:pt idx="27">
                  <c:v>10295.311000000002</c:v>
                </c:pt>
                <c:pt idx="28">
                  <c:v>10346.928</c:v>
                </c:pt>
                <c:pt idx="29">
                  <c:v>9908.4600000000009</c:v>
                </c:pt>
                <c:pt idx="30">
                  <c:v>9924.010000000002</c:v>
                </c:pt>
                <c:pt idx="31">
                  <c:v>9937.8430000000008</c:v>
                </c:pt>
                <c:pt idx="32">
                  <c:v>15187.871999999999</c:v>
                </c:pt>
                <c:pt idx="33">
                  <c:v>9889.4500000000007</c:v>
                </c:pt>
                <c:pt idx="34">
                  <c:v>9905.8540000000012</c:v>
                </c:pt>
                <c:pt idx="35">
                  <c:v>9931.0180000000018</c:v>
                </c:pt>
                <c:pt idx="36">
                  <c:v>9920.4190000000017</c:v>
                </c:pt>
                <c:pt idx="37">
                  <c:v>9886.9170000000013</c:v>
                </c:pt>
                <c:pt idx="38">
                  <c:v>9803.723</c:v>
                </c:pt>
                <c:pt idx="39">
                  <c:v>9854.3140000000039</c:v>
                </c:pt>
                <c:pt idx="40">
                  <c:v>8728.3770000000022</c:v>
                </c:pt>
                <c:pt idx="41">
                  <c:v>15114.480000000001</c:v>
                </c:pt>
                <c:pt idx="42">
                  <c:v>15179.825999999999</c:v>
                </c:pt>
                <c:pt idx="43">
                  <c:v>15201.574999999997</c:v>
                </c:pt>
                <c:pt idx="44">
                  <c:v>15243.512000000001</c:v>
                </c:pt>
                <c:pt idx="45">
                  <c:v>15239.417999999998</c:v>
                </c:pt>
                <c:pt idx="46">
                  <c:v>15678.802000000001</c:v>
                </c:pt>
                <c:pt idx="47">
                  <c:v>15139.576999999999</c:v>
                </c:pt>
                <c:pt idx="48">
                  <c:v>15136.618999999999</c:v>
                </c:pt>
                <c:pt idx="49">
                  <c:v>14932.954</c:v>
                </c:pt>
                <c:pt idx="50">
                  <c:v>14440.599</c:v>
                </c:pt>
                <c:pt idx="51">
                  <c:v>14929.681</c:v>
                </c:pt>
                <c:pt idx="52">
                  <c:v>14910.584999999999</c:v>
                </c:pt>
                <c:pt idx="53">
                  <c:v>14458.617</c:v>
                </c:pt>
                <c:pt idx="54">
                  <c:v>14576.011</c:v>
                </c:pt>
                <c:pt idx="55">
                  <c:v>14540.244000000001</c:v>
                </c:pt>
                <c:pt idx="56">
                  <c:v>13454.610895191889</c:v>
                </c:pt>
                <c:pt idx="57">
                  <c:v>13560.612000000001</c:v>
                </c:pt>
                <c:pt idx="58">
                  <c:v>13349.354000000001</c:v>
                </c:pt>
                <c:pt idx="59">
                  <c:v>13662.615000000002</c:v>
                </c:pt>
                <c:pt idx="60">
                  <c:v>7905.3650000000016</c:v>
                </c:pt>
                <c:pt idx="61">
                  <c:v>14359.997990184127</c:v>
                </c:pt>
                <c:pt idx="62">
                  <c:v>14136.039000000001</c:v>
                </c:pt>
                <c:pt idx="63">
                  <c:v>14545.534377984553</c:v>
                </c:pt>
                <c:pt idx="64">
                  <c:v>14943.788999999999</c:v>
                </c:pt>
                <c:pt idx="65">
                  <c:v>14820.048000000001</c:v>
                </c:pt>
                <c:pt idx="66">
                  <c:v>14981.419999999998</c:v>
                </c:pt>
                <c:pt idx="67">
                  <c:v>15018.855</c:v>
                </c:pt>
                <c:pt idx="68">
                  <c:v>15068.363999999998</c:v>
                </c:pt>
                <c:pt idx="69">
                  <c:v>15089.871000000001</c:v>
                </c:pt>
                <c:pt idx="70">
                  <c:v>15093.642000000002</c:v>
                </c:pt>
                <c:pt idx="71">
                  <c:v>15023.791999999999</c:v>
                </c:pt>
                <c:pt idx="72">
                  <c:v>14947.871999999999</c:v>
                </c:pt>
                <c:pt idx="73">
                  <c:v>14923.272000000001</c:v>
                </c:pt>
                <c:pt idx="74">
                  <c:v>14908.771000000002</c:v>
                </c:pt>
                <c:pt idx="75">
                  <c:v>14929.572</c:v>
                </c:pt>
                <c:pt idx="76">
                  <c:v>14973.023000000001</c:v>
                </c:pt>
                <c:pt idx="77">
                  <c:v>15007.269</c:v>
                </c:pt>
                <c:pt idx="78">
                  <c:v>15115.551000000001</c:v>
                </c:pt>
                <c:pt idx="79">
                  <c:v>15113.004000000001</c:v>
                </c:pt>
                <c:pt idx="80">
                  <c:v>15127.361999999999</c:v>
                </c:pt>
                <c:pt idx="81">
                  <c:v>15465.828097872343</c:v>
                </c:pt>
                <c:pt idx="82">
                  <c:v>15077.127999999999</c:v>
                </c:pt>
                <c:pt idx="83">
                  <c:v>15050.163</c:v>
                </c:pt>
                <c:pt idx="84">
                  <c:v>15223.135835911888</c:v>
                </c:pt>
                <c:pt idx="85">
                  <c:v>15057.526000000002</c:v>
                </c:pt>
                <c:pt idx="86">
                  <c:v>9786.7800000000007</c:v>
                </c:pt>
                <c:pt idx="87">
                  <c:v>14994.302</c:v>
                </c:pt>
                <c:pt idx="88">
                  <c:v>15030.617</c:v>
                </c:pt>
                <c:pt idx="89">
                  <c:v>15050.142</c:v>
                </c:pt>
                <c:pt idx="90">
                  <c:v>15058.980000000001</c:v>
                </c:pt>
                <c:pt idx="91">
                  <c:v>15124.453</c:v>
                </c:pt>
                <c:pt idx="92">
                  <c:v>15169.464000000002</c:v>
                </c:pt>
                <c:pt idx="93">
                  <c:v>15156.957000000002</c:v>
                </c:pt>
                <c:pt idx="94">
                  <c:v>15170.050000000001</c:v>
                </c:pt>
                <c:pt idx="95">
                  <c:v>15056.378000000002</c:v>
                </c:pt>
                <c:pt idx="96">
                  <c:v>15078.954</c:v>
                </c:pt>
                <c:pt idx="97">
                  <c:v>15038.394</c:v>
                </c:pt>
                <c:pt idx="98">
                  <c:v>15052.225000000002</c:v>
                </c:pt>
                <c:pt idx="99">
                  <c:v>15050.296000000002</c:v>
                </c:pt>
                <c:pt idx="100">
                  <c:v>15679.752</c:v>
                </c:pt>
                <c:pt idx="101">
                  <c:v>15714.045999999998</c:v>
                </c:pt>
                <c:pt idx="102">
                  <c:v>15758.095000000003</c:v>
                </c:pt>
                <c:pt idx="103">
                  <c:v>10513.147000000003</c:v>
                </c:pt>
                <c:pt idx="104">
                  <c:v>10463.105000000003</c:v>
                </c:pt>
                <c:pt idx="105">
                  <c:v>10433.232000000002</c:v>
                </c:pt>
                <c:pt idx="106">
                  <c:v>10072.324000000001</c:v>
                </c:pt>
                <c:pt idx="107">
                  <c:v>10396.571</c:v>
                </c:pt>
                <c:pt idx="108">
                  <c:v>10388.023000000001</c:v>
                </c:pt>
                <c:pt idx="109">
                  <c:v>10373.941000000001</c:v>
                </c:pt>
                <c:pt idx="110">
                  <c:v>10027.271999999999</c:v>
                </c:pt>
                <c:pt idx="111">
                  <c:v>10402.982000000004</c:v>
                </c:pt>
                <c:pt idx="112">
                  <c:v>15683.185000000003</c:v>
                </c:pt>
                <c:pt idx="113">
                  <c:v>14808.041435050533</c:v>
                </c:pt>
                <c:pt idx="114">
                  <c:v>15841.707000000002</c:v>
                </c:pt>
                <c:pt idx="115">
                  <c:v>15850.062999999998</c:v>
                </c:pt>
                <c:pt idx="116">
                  <c:v>15883.248000000001</c:v>
                </c:pt>
                <c:pt idx="117">
                  <c:v>15901.605000000001</c:v>
                </c:pt>
                <c:pt idx="118">
                  <c:v>15862.966999999999</c:v>
                </c:pt>
                <c:pt idx="119">
                  <c:v>15731.858</c:v>
                </c:pt>
                <c:pt idx="120">
                  <c:v>15726.039000000001</c:v>
                </c:pt>
                <c:pt idx="121">
                  <c:v>15690.571999999998</c:v>
                </c:pt>
                <c:pt idx="122">
                  <c:v>15699.131000000003</c:v>
                </c:pt>
                <c:pt idx="123">
                  <c:v>15703.769</c:v>
                </c:pt>
                <c:pt idx="124">
                  <c:v>15713.985000000001</c:v>
                </c:pt>
                <c:pt idx="125">
                  <c:v>15752.086000000001</c:v>
                </c:pt>
                <c:pt idx="126">
                  <c:v>15780.165000000001</c:v>
                </c:pt>
                <c:pt idx="127">
                  <c:v>15841.826999999999</c:v>
                </c:pt>
                <c:pt idx="128">
                  <c:v>15820.877</c:v>
                </c:pt>
                <c:pt idx="129">
                  <c:v>15785.821999999996</c:v>
                </c:pt>
                <c:pt idx="130">
                  <c:v>15782.392000000002</c:v>
                </c:pt>
                <c:pt idx="131">
                  <c:v>15268.856</c:v>
                </c:pt>
                <c:pt idx="132">
                  <c:v>15777.365</c:v>
                </c:pt>
                <c:pt idx="133">
                  <c:v>15277.558999999999</c:v>
                </c:pt>
                <c:pt idx="134">
                  <c:v>15295.849000000002</c:v>
                </c:pt>
                <c:pt idx="135">
                  <c:v>15289.393</c:v>
                </c:pt>
                <c:pt idx="136">
                  <c:v>15784.035000000003</c:v>
                </c:pt>
                <c:pt idx="137">
                  <c:v>15763.829000000003</c:v>
                </c:pt>
                <c:pt idx="138">
                  <c:v>15839.726000000001</c:v>
                </c:pt>
                <c:pt idx="139">
                  <c:v>15884.627</c:v>
                </c:pt>
                <c:pt idx="140">
                  <c:v>15898.094000000001</c:v>
                </c:pt>
                <c:pt idx="141">
                  <c:v>15842.951999999999</c:v>
                </c:pt>
                <c:pt idx="142">
                  <c:v>15841.454</c:v>
                </c:pt>
                <c:pt idx="143">
                  <c:v>15779.978000000001</c:v>
                </c:pt>
                <c:pt idx="144">
                  <c:v>15763.436000000002</c:v>
                </c:pt>
                <c:pt idx="145">
                  <c:v>15789.875</c:v>
                </c:pt>
                <c:pt idx="146">
                  <c:v>15752.550000000001</c:v>
                </c:pt>
                <c:pt idx="147">
                  <c:v>15746.699000000002</c:v>
                </c:pt>
                <c:pt idx="148">
                  <c:v>15758.886</c:v>
                </c:pt>
                <c:pt idx="149">
                  <c:v>15767.292000000001</c:v>
                </c:pt>
                <c:pt idx="150">
                  <c:v>15811.747000000001</c:v>
                </c:pt>
                <c:pt idx="151">
                  <c:v>15843.074000000002</c:v>
                </c:pt>
                <c:pt idx="152">
                  <c:v>15564.057999999997</c:v>
                </c:pt>
                <c:pt idx="153">
                  <c:v>15793.226999999999</c:v>
                </c:pt>
                <c:pt idx="154">
                  <c:v>15740.56</c:v>
                </c:pt>
                <c:pt idx="155">
                  <c:v>15686.565000000001</c:v>
                </c:pt>
                <c:pt idx="156">
                  <c:v>15633.633999999998</c:v>
                </c:pt>
                <c:pt idx="157">
                  <c:v>15597.690364589638</c:v>
                </c:pt>
                <c:pt idx="158">
                  <c:v>15589.728999999999</c:v>
                </c:pt>
                <c:pt idx="159">
                  <c:v>15622.584999999999</c:v>
                </c:pt>
                <c:pt idx="160">
                  <c:v>15433.615000000002</c:v>
                </c:pt>
                <c:pt idx="161">
                  <c:v>15748.828000000001</c:v>
                </c:pt>
                <c:pt idx="162">
                  <c:v>15769.592000000002</c:v>
                </c:pt>
                <c:pt idx="163">
                  <c:v>15825.836000000001</c:v>
                </c:pt>
                <c:pt idx="164">
                  <c:v>15830.388999999999</c:v>
                </c:pt>
                <c:pt idx="165">
                  <c:v>15835.388000000001</c:v>
                </c:pt>
                <c:pt idx="166">
                  <c:v>15823.508</c:v>
                </c:pt>
                <c:pt idx="167">
                  <c:v>15736.917000000003</c:v>
                </c:pt>
                <c:pt idx="168">
                  <c:v>15732.708999999999</c:v>
                </c:pt>
                <c:pt idx="169">
                  <c:v>15734.357999999998</c:v>
                </c:pt>
                <c:pt idx="170">
                  <c:v>15696.157000000001</c:v>
                </c:pt>
                <c:pt idx="171">
                  <c:v>15704.111999999999</c:v>
                </c:pt>
                <c:pt idx="172">
                  <c:v>15715.458000000001</c:v>
                </c:pt>
                <c:pt idx="173">
                  <c:v>15730.847000000002</c:v>
                </c:pt>
                <c:pt idx="174">
                  <c:v>15709.315999999999</c:v>
                </c:pt>
                <c:pt idx="175">
                  <c:v>15528.339999999998</c:v>
                </c:pt>
                <c:pt idx="176">
                  <c:v>15159.456999999999</c:v>
                </c:pt>
                <c:pt idx="177">
                  <c:v>14044.685412568695</c:v>
                </c:pt>
                <c:pt idx="178">
                  <c:v>9031.9380000000019</c:v>
                </c:pt>
                <c:pt idx="179">
                  <c:v>10221.171054791635</c:v>
                </c:pt>
                <c:pt idx="180">
                  <c:v>13670.338999999998</c:v>
                </c:pt>
                <c:pt idx="181">
                  <c:v>8525.5140000000029</c:v>
                </c:pt>
                <c:pt idx="182">
                  <c:v>13951.546</c:v>
                </c:pt>
                <c:pt idx="183">
                  <c:v>14490.549000000001</c:v>
                </c:pt>
                <c:pt idx="184">
                  <c:v>15330.362000000001</c:v>
                </c:pt>
                <c:pt idx="185">
                  <c:v>15336.751</c:v>
                </c:pt>
                <c:pt idx="186">
                  <c:v>15780.468000000003</c:v>
                </c:pt>
                <c:pt idx="187">
                  <c:v>15825.800999999999</c:v>
                </c:pt>
                <c:pt idx="188">
                  <c:v>15835.849000000002</c:v>
                </c:pt>
                <c:pt idx="189">
                  <c:v>15798.192999999999</c:v>
                </c:pt>
                <c:pt idx="190">
                  <c:v>15770.685000000001</c:v>
                </c:pt>
                <c:pt idx="191">
                  <c:v>15621.729000000001</c:v>
                </c:pt>
                <c:pt idx="192">
                  <c:v>15584.939000000002</c:v>
                </c:pt>
                <c:pt idx="193">
                  <c:v>15605.149000000001</c:v>
                </c:pt>
                <c:pt idx="194">
                  <c:v>15590.351000000001</c:v>
                </c:pt>
                <c:pt idx="195">
                  <c:v>15593.645000000002</c:v>
                </c:pt>
                <c:pt idx="196">
                  <c:v>15619.409000000003</c:v>
                </c:pt>
                <c:pt idx="197">
                  <c:v>15627.606000000002</c:v>
                </c:pt>
                <c:pt idx="198">
                  <c:v>15672.777999999998</c:v>
                </c:pt>
                <c:pt idx="199">
                  <c:v>15582.623000000001</c:v>
                </c:pt>
                <c:pt idx="200">
                  <c:v>15374.863999999998</c:v>
                </c:pt>
                <c:pt idx="201">
                  <c:v>15278.02</c:v>
                </c:pt>
                <c:pt idx="202">
                  <c:v>14417.197</c:v>
                </c:pt>
                <c:pt idx="203">
                  <c:v>14830.218999999999</c:v>
                </c:pt>
                <c:pt idx="204">
                  <c:v>13821.329</c:v>
                </c:pt>
                <c:pt idx="205">
                  <c:v>13538.365830327546</c:v>
                </c:pt>
                <c:pt idx="206">
                  <c:v>13595.905999999999</c:v>
                </c:pt>
                <c:pt idx="207">
                  <c:v>14480.325000000001</c:v>
                </c:pt>
                <c:pt idx="208">
                  <c:v>15585.403999999999</c:v>
                </c:pt>
                <c:pt idx="209">
                  <c:v>15612.978000000001</c:v>
                </c:pt>
                <c:pt idx="210">
                  <c:v>15676.066000000001</c:v>
                </c:pt>
                <c:pt idx="211">
                  <c:v>15712.749000000002</c:v>
                </c:pt>
                <c:pt idx="212">
                  <c:v>15751.847</c:v>
                </c:pt>
                <c:pt idx="213">
                  <c:v>15755.725</c:v>
                </c:pt>
                <c:pt idx="214">
                  <c:v>15799.464000000002</c:v>
                </c:pt>
                <c:pt idx="215">
                  <c:v>15738.98</c:v>
                </c:pt>
                <c:pt idx="216">
                  <c:v>15744.627999999999</c:v>
                </c:pt>
                <c:pt idx="217">
                  <c:v>15700.195</c:v>
                </c:pt>
                <c:pt idx="218">
                  <c:v>15667.509999999997</c:v>
                </c:pt>
                <c:pt idx="219">
                  <c:v>15669.907000000001</c:v>
                </c:pt>
                <c:pt idx="220">
                  <c:v>15676.040999999999</c:v>
                </c:pt>
                <c:pt idx="221">
                  <c:v>15719.171999999999</c:v>
                </c:pt>
                <c:pt idx="222">
                  <c:v>15531.562999999998</c:v>
                </c:pt>
                <c:pt idx="223">
                  <c:v>15801.505999999999</c:v>
                </c:pt>
                <c:pt idx="224">
                  <c:v>15775.899000000001</c:v>
                </c:pt>
                <c:pt idx="225">
                  <c:v>15756.342000000002</c:v>
                </c:pt>
                <c:pt idx="226">
                  <c:v>10450.985000000002</c:v>
                </c:pt>
                <c:pt idx="227">
                  <c:v>15662.518000000002</c:v>
                </c:pt>
                <c:pt idx="228">
                  <c:v>15648.296000000002</c:v>
                </c:pt>
                <c:pt idx="229">
                  <c:v>15643.704</c:v>
                </c:pt>
                <c:pt idx="230">
                  <c:v>15635.654</c:v>
                </c:pt>
                <c:pt idx="231">
                  <c:v>15668.749</c:v>
                </c:pt>
                <c:pt idx="232">
                  <c:v>14215.622999999998</c:v>
                </c:pt>
                <c:pt idx="233">
                  <c:v>15657.634</c:v>
                </c:pt>
                <c:pt idx="234">
                  <c:v>15715.548999999999</c:v>
                </c:pt>
                <c:pt idx="235">
                  <c:v>15745.561000000002</c:v>
                </c:pt>
                <c:pt idx="236">
                  <c:v>15812.548999999997</c:v>
                </c:pt>
                <c:pt idx="237">
                  <c:v>15827.851000000001</c:v>
                </c:pt>
                <c:pt idx="238">
                  <c:v>15758.572000000004</c:v>
                </c:pt>
                <c:pt idx="239">
                  <c:v>15720.563</c:v>
                </c:pt>
                <c:pt idx="240">
                  <c:v>15676.158000000003</c:v>
                </c:pt>
                <c:pt idx="241">
                  <c:v>15677.608000000002</c:v>
                </c:pt>
                <c:pt idx="242">
                  <c:v>15652.987000000001</c:v>
                </c:pt>
                <c:pt idx="243">
                  <c:v>15657.294000000002</c:v>
                </c:pt>
                <c:pt idx="244">
                  <c:v>15685.248000000001</c:v>
                </c:pt>
                <c:pt idx="245">
                  <c:v>15745.286000000002</c:v>
                </c:pt>
                <c:pt idx="246">
                  <c:v>15818.091000000002</c:v>
                </c:pt>
                <c:pt idx="247">
                  <c:v>15819.042999999998</c:v>
                </c:pt>
                <c:pt idx="248">
                  <c:v>15820.618000000002</c:v>
                </c:pt>
                <c:pt idx="249">
                  <c:v>15768.958000000002</c:v>
                </c:pt>
                <c:pt idx="250">
                  <c:v>15749.940000000002</c:v>
                </c:pt>
                <c:pt idx="251">
                  <c:v>15711.964000000002</c:v>
                </c:pt>
                <c:pt idx="252">
                  <c:v>15715.675000000001</c:v>
                </c:pt>
                <c:pt idx="253">
                  <c:v>15725.870999999999</c:v>
                </c:pt>
                <c:pt idx="254">
                  <c:v>15741.563000000002</c:v>
                </c:pt>
                <c:pt idx="255">
                  <c:v>15761.835000000003</c:v>
                </c:pt>
                <c:pt idx="256">
                  <c:v>15768.759</c:v>
                </c:pt>
                <c:pt idx="257">
                  <c:v>15293.628000000001</c:v>
                </c:pt>
                <c:pt idx="258">
                  <c:v>15836.791999999999</c:v>
                </c:pt>
                <c:pt idx="259">
                  <c:v>15906.206</c:v>
                </c:pt>
                <c:pt idx="260">
                  <c:v>15901.791000000003</c:v>
                </c:pt>
                <c:pt idx="261">
                  <c:v>15895.994000000001</c:v>
                </c:pt>
                <c:pt idx="262">
                  <c:v>15399.913</c:v>
                </c:pt>
                <c:pt idx="263">
                  <c:v>15289.859000000002</c:v>
                </c:pt>
                <c:pt idx="264">
                  <c:v>15756.501000000002</c:v>
                </c:pt>
                <c:pt idx="265">
                  <c:v>15268.777</c:v>
                </c:pt>
                <c:pt idx="266">
                  <c:v>15270.140000000001</c:v>
                </c:pt>
                <c:pt idx="267">
                  <c:v>15263.156999999999</c:v>
                </c:pt>
                <c:pt idx="268">
                  <c:v>15276.4</c:v>
                </c:pt>
                <c:pt idx="269">
                  <c:v>15281.791999999999</c:v>
                </c:pt>
                <c:pt idx="270">
                  <c:v>15407.494000000001</c:v>
                </c:pt>
                <c:pt idx="271">
                  <c:v>15843.521688870884</c:v>
                </c:pt>
                <c:pt idx="272">
                  <c:v>15335.37</c:v>
                </c:pt>
                <c:pt idx="273">
                  <c:v>15281.101000000001</c:v>
                </c:pt>
                <c:pt idx="274">
                  <c:v>15264.831</c:v>
                </c:pt>
                <c:pt idx="275">
                  <c:v>15243.404999999999</c:v>
                </c:pt>
                <c:pt idx="276">
                  <c:v>15226.625000000002</c:v>
                </c:pt>
                <c:pt idx="277">
                  <c:v>15256.036000000002</c:v>
                </c:pt>
                <c:pt idx="278">
                  <c:v>15711.314</c:v>
                </c:pt>
                <c:pt idx="279">
                  <c:v>15241.444999999998</c:v>
                </c:pt>
                <c:pt idx="280">
                  <c:v>15300.928000000002</c:v>
                </c:pt>
                <c:pt idx="281">
                  <c:v>15508.359687389862</c:v>
                </c:pt>
                <c:pt idx="282">
                  <c:v>15867.511</c:v>
                </c:pt>
                <c:pt idx="283">
                  <c:v>15908.581</c:v>
                </c:pt>
                <c:pt idx="284">
                  <c:v>15910.674999999999</c:v>
                </c:pt>
                <c:pt idx="285">
                  <c:v>15621.071</c:v>
                </c:pt>
                <c:pt idx="286">
                  <c:v>15395.795000000002</c:v>
                </c:pt>
                <c:pt idx="287">
                  <c:v>15769.647000000001</c:v>
                </c:pt>
                <c:pt idx="288">
                  <c:v>15270.150999999998</c:v>
                </c:pt>
                <c:pt idx="289">
                  <c:v>15251.165999999999</c:v>
                </c:pt>
                <c:pt idx="290">
                  <c:v>15245.630000000001</c:v>
                </c:pt>
                <c:pt idx="291">
                  <c:v>14977.168000000001</c:v>
                </c:pt>
                <c:pt idx="292">
                  <c:v>15759.116000000004</c:v>
                </c:pt>
                <c:pt idx="293">
                  <c:v>15314.331000000002</c:v>
                </c:pt>
                <c:pt idx="294">
                  <c:v>15856.378999999999</c:v>
                </c:pt>
                <c:pt idx="295">
                  <c:v>15404.633999999998</c:v>
                </c:pt>
                <c:pt idx="296">
                  <c:v>15337.777999999998</c:v>
                </c:pt>
                <c:pt idx="297">
                  <c:v>15280.006000000001</c:v>
                </c:pt>
                <c:pt idx="298">
                  <c:v>15239.112000000001</c:v>
                </c:pt>
                <c:pt idx="299">
                  <c:v>15254.412</c:v>
                </c:pt>
                <c:pt idx="300">
                  <c:v>15255.048999999999</c:v>
                </c:pt>
                <c:pt idx="301">
                  <c:v>15234.699999999999</c:v>
                </c:pt>
                <c:pt idx="302">
                  <c:v>10014.794</c:v>
                </c:pt>
                <c:pt idx="303">
                  <c:v>15729.257999999998</c:v>
                </c:pt>
                <c:pt idx="304">
                  <c:v>15465.335999999999</c:v>
                </c:pt>
                <c:pt idx="305">
                  <c:v>15292.942999999999</c:v>
                </c:pt>
                <c:pt idx="306">
                  <c:v>15799.587</c:v>
                </c:pt>
                <c:pt idx="307">
                  <c:v>15878.187999999998</c:v>
                </c:pt>
                <c:pt idx="308">
                  <c:v>15622.129999999997</c:v>
                </c:pt>
                <c:pt idx="309">
                  <c:v>15346.421999999999</c:v>
                </c:pt>
                <c:pt idx="310">
                  <c:v>15323.041999999999</c:v>
                </c:pt>
                <c:pt idx="311">
                  <c:v>15725.871000000001</c:v>
                </c:pt>
                <c:pt idx="312">
                  <c:v>15257.045000000004</c:v>
                </c:pt>
                <c:pt idx="313">
                  <c:v>15237.187000000004</c:v>
                </c:pt>
                <c:pt idx="314">
                  <c:v>14947.591</c:v>
                </c:pt>
                <c:pt idx="315">
                  <c:v>15143.142000000003</c:v>
                </c:pt>
                <c:pt idx="316">
                  <c:v>15150.594000000001</c:v>
                </c:pt>
                <c:pt idx="317">
                  <c:v>15219.605</c:v>
                </c:pt>
                <c:pt idx="318">
                  <c:v>15280.919</c:v>
                </c:pt>
                <c:pt idx="319">
                  <c:v>15299.365</c:v>
                </c:pt>
                <c:pt idx="320">
                  <c:v>15231.094000000001</c:v>
                </c:pt>
                <c:pt idx="321">
                  <c:v>15250.044000000002</c:v>
                </c:pt>
                <c:pt idx="322">
                  <c:v>15181.801000000003</c:v>
                </c:pt>
                <c:pt idx="323">
                  <c:v>15688.487000000001</c:v>
                </c:pt>
                <c:pt idx="324">
                  <c:v>15665.896000000002</c:v>
                </c:pt>
                <c:pt idx="325">
                  <c:v>15661.318000000001</c:v>
                </c:pt>
                <c:pt idx="326">
                  <c:v>15651.930999999999</c:v>
                </c:pt>
                <c:pt idx="327">
                  <c:v>15668.228000000001</c:v>
                </c:pt>
                <c:pt idx="328">
                  <c:v>15675.043</c:v>
                </c:pt>
                <c:pt idx="329">
                  <c:v>15692.355</c:v>
                </c:pt>
                <c:pt idx="330">
                  <c:v>15709.085000000001</c:v>
                </c:pt>
                <c:pt idx="331">
                  <c:v>15737.066999999999</c:v>
                </c:pt>
                <c:pt idx="332">
                  <c:v>15829.245000000001</c:v>
                </c:pt>
                <c:pt idx="333">
                  <c:v>15826.471</c:v>
                </c:pt>
                <c:pt idx="334">
                  <c:v>15817.782000000001</c:v>
                </c:pt>
                <c:pt idx="335">
                  <c:v>15468.225999999999</c:v>
                </c:pt>
              </c:numCache>
            </c:numRef>
          </c:val>
          <c:extLst>
            <c:ext xmlns:c16="http://schemas.microsoft.com/office/drawing/2014/chart" uri="{C3380CC4-5D6E-409C-BE32-E72D297353CC}">
              <c16:uniqueId val="{00000003-E422-4242-A077-413DFBFF9F6A}"/>
            </c:ext>
          </c:extLst>
        </c:ser>
        <c:ser>
          <c:idx val="4"/>
          <c:order val="4"/>
          <c:tx>
            <c:strRef>
              <c:f>'64'!$H$2</c:f>
              <c:strCache>
                <c:ptCount val="1"/>
                <c:pt idx="0">
                  <c:v>Biofuel</c:v>
                </c:pt>
              </c:strCache>
            </c:strRef>
          </c:tx>
          <c:spPr>
            <a:solidFill>
              <a:schemeClr val="accent5"/>
            </a:solidFill>
            <a:ln>
              <a:noFill/>
            </a:ln>
            <a:effectLst/>
          </c:spPr>
          <c:val>
            <c:numRef>
              <c:f>'64'!$H$3:$H$338</c:f>
              <c:numCache>
                <c:formatCode>General</c:formatCode>
                <c:ptCount val="336"/>
                <c:pt idx="0">
                  <c:v>3438.6848323599997</c:v>
                </c:pt>
                <c:pt idx="1">
                  <c:v>3455.5101061</c:v>
                </c:pt>
                <c:pt idx="2">
                  <c:v>3477.6601061000001</c:v>
                </c:pt>
                <c:pt idx="3">
                  <c:v>3477.6601061000001</c:v>
                </c:pt>
                <c:pt idx="4">
                  <c:v>3499.8101060999998</c:v>
                </c:pt>
                <c:pt idx="5">
                  <c:v>3472.0601061000002</c:v>
                </c:pt>
                <c:pt idx="6">
                  <c:v>3472.0601061000002</c:v>
                </c:pt>
                <c:pt idx="7">
                  <c:v>3472.0601061000002</c:v>
                </c:pt>
                <c:pt idx="8">
                  <c:v>1148.213</c:v>
                </c:pt>
                <c:pt idx="9">
                  <c:v>1148.213</c:v>
                </c:pt>
                <c:pt idx="10">
                  <c:v>1148.213</c:v>
                </c:pt>
                <c:pt idx="11">
                  <c:v>1148.213</c:v>
                </c:pt>
                <c:pt idx="12">
                  <c:v>1148.213</c:v>
                </c:pt>
                <c:pt idx="13">
                  <c:v>1148.213</c:v>
                </c:pt>
                <c:pt idx="14">
                  <c:v>1170.3630000000001</c:v>
                </c:pt>
                <c:pt idx="15">
                  <c:v>1170.3630000000001</c:v>
                </c:pt>
                <c:pt idx="16">
                  <c:v>1232.751</c:v>
                </c:pt>
                <c:pt idx="17">
                  <c:v>1232.751</c:v>
                </c:pt>
                <c:pt idx="18">
                  <c:v>1232.751</c:v>
                </c:pt>
                <c:pt idx="19">
                  <c:v>1232.751</c:v>
                </c:pt>
                <c:pt idx="20">
                  <c:v>1232.751</c:v>
                </c:pt>
                <c:pt idx="21">
                  <c:v>1232.751</c:v>
                </c:pt>
                <c:pt idx="22">
                  <c:v>1232.751</c:v>
                </c:pt>
                <c:pt idx="23">
                  <c:v>1232.751</c:v>
                </c:pt>
                <c:pt idx="24">
                  <c:v>1125.57</c:v>
                </c:pt>
                <c:pt idx="25">
                  <c:v>1125.57</c:v>
                </c:pt>
                <c:pt idx="26">
                  <c:v>1125.57</c:v>
                </c:pt>
                <c:pt idx="27">
                  <c:v>1125.57</c:v>
                </c:pt>
                <c:pt idx="28">
                  <c:v>1125.57</c:v>
                </c:pt>
                <c:pt idx="29">
                  <c:v>1125.57</c:v>
                </c:pt>
                <c:pt idx="30">
                  <c:v>1075.67</c:v>
                </c:pt>
                <c:pt idx="31">
                  <c:v>1075.67</c:v>
                </c:pt>
                <c:pt idx="32">
                  <c:v>1075.67</c:v>
                </c:pt>
                <c:pt idx="33">
                  <c:v>1075.67</c:v>
                </c:pt>
                <c:pt idx="34">
                  <c:v>1075.67</c:v>
                </c:pt>
                <c:pt idx="35">
                  <c:v>1075.67</c:v>
                </c:pt>
                <c:pt idx="36">
                  <c:v>1075.67</c:v>
                </c:pt>
                <c:pt idx="37">
                  <c:v>1075.67</c:v>
                </c:pt>
                <c:pt idx="38">
                  <c:v>1075.67</c:v>
                </c:pt>
                <c:pt idx="39">
                  <c:v>1075.67</c:v>
                </c:pt>
                <c:pt idx="40">
                  <c:v>1075.67</c:v>
                </c:pt>
                <c:pt idx="41">
                  <c:v>1075.67</c:v>
                </c:pt>
                <c:pt idx="42">
                  <c:v>1075.67</c:v>
                </c:pt>
                <c:pt idx="43">
                  <c:v>797.33900000000006</c:v>
                </c:pt>
                <c:pt idx="44">
                  <c:v>819.48899999999992</c:v>
                </c:pt>
                <c:pt idx="45">
                  <c:v>819.48899999999992</c:v>
                </c:pt>
                <c:pt idx="46">
                  <c:v>819.48899999999992</c:v>
                </c:pt>
                <c:pt idx="47">
                  <c:v>819.48899999999992</c:v>
                </c:pt>
                <c:pt idx="48">
                  <c:v>828.23059999999998</c:v>
                </c:pt>
                <c:pt idx="49">
                  <c:v>806.0806</c:v>
                </c:pt>
                <c:pt idx="50">
                  <c:v>806.0806</c:v>
                </c:pt>
                <c:pt idx="51">
                  <c:v>806.0806</c:v>
                </c:pt>
                <c:pt idx="52">
                  <c:v>806.0806</c:v>
                </c:pt>
                <c:pt idx="53">
                  <c:v>806.0806</c:v>
                </c:pt>
                <c:pt idx="54">
                  <c:v>806.0806</c:v>
                </c:pt>
                <c:pt idx="55">
                  <c:v>806.0806</c:v>
                </c:pt>
                <c:pt idx="56">
                  <c:v>806.0806</c:v>
                </c:pt>
                <c:pt idx="57">
                  <c:v>806.0806</c:v>
                </c:pt>
                <c:pt idx="58">
                  <c:v>806.0806</c:v>
                </c:pt>
                <c:pt idx="59">
                  <c:v>806.0806</c:v>
                </c:pt>
                <c:pt idx="60">
                  <c:v>806.0806</c:v>
                </c:pt>
                <c:pt idx="61">
                  <c:v>806.0806</c:v>
                </c:pt>
                <c:pt idx="62">
                  <c:v>806.0806</c:v>
                </c:pt>
                <c:pt idx="63">
                  <c:v>806.0806</c:v>
                </c:pt>
                <c:pt idx="64">
                  <c:v>806.0806</c:v>
                </c:pt>
                <c:pt idx="65">
                  <c:v>806.0806</c:v>
                </c:pt>
                <c:pt idx="66">
                  <c:v>806.0806</c:v>
                </c:pt>
                <c:pt idx="67">
                  <c:v>806.0806</c:v>
                </c:pt>
                <c:pt idx="68">
                  <c:v>806.0806</c:v>
                </c:pt>
                <c:pt idx="69">
                  <c:v>806.0806</c:v>
                </c:pt>
                <c:pt idx="70">
                  <c:v>806.0806</c:v>
                </c:pt>
                <c:pt idx="71">
                  <c:v>806.0806</c:v>
                </c:pt>
                <c:pt idx="72">
                  <c:v>806.0806</c:v>
                </c:pt>
                <c:pt idx="73">
                  <c:v>828.23059999999998</c:v>
                </c:pt>
                <c:pt idx="74">
                  <c:v>828.23059999999998</c:v>
                </c:pt>
                <c:pt idx="75">
                  <c:v>828.23059999999998</c:v>
                </c:pt>
                <c:pt idx="76">
                  <c:v>828.23059999999998</c:v>
                </c:pt>
                <c:pt idx="77">
                  <c:v>828.23059999999998</c:v>
                </c:pt>
                <c:pt idx="78">
                  <c:v>845.96359999999993</c:v>
                </c:pt>
                <c:pt idx="79">
                  <c:v>845.96359999999993</c:v>
                </c:pt>
                <c:pt idx="80">
                  <c:v>845.96359999999993</c:v>
                </c:pt>
                <c:pt idx="81">
                  <c:v>845.96359999999993</c:v>
                </c:pt>
                <c:pt idx="82">
                  <c:v>845.96359999999993</c:v>
                </c:pt>
                <c:pt idx="83">
                  <c:v>845.96359999999993</c:v>
                </c:pt>
                <c:pt idx="84">
                  <c:v>845.96359999999993</c:v>
                </c:pt>
                <c:pt idx="85">
                  <c:v>845.96359999999993</c:v>
                </c:pt>
                <c:pt idx="86">
                  <c:v>845.96359999999993</c:v>
                </c:pt>
                <c:pt idx="87">
                  <c:v>845.96359999999993</c:v>
                </c:pt>
                <c:pt idx="88">
                  <c:v>823.81359999999995</c:v>
                </c:pt>
                <c:pt idx="89">
                  <c:v>923.61359999999991</c:v>
                </c:pt>
                <c:pt idx="90">
                  <c:v>923.61359999999991</c:v>
                </c:pt>
                <c:pt idx="91">
                  <c:v>923.61359999999991</c:v>
                </c:pt>
                <c:pt idx="92">
                  <c:v>923.61359999999991</c:v>
                </c:pt>
                <c:pt idx="93">
                  <c:v>923.61359999999991</c:v>
                </c:pt>
                <c:pt idx="94">
                  <c:v>923.61359999999991</c:v>
                </c:pt>
                <c:pt idx="95">
                  <c:v>923.61359999999991</c:v>
                </c:pt>
                <c:pt idx="96">
                  <c:v>923.61359999999991</c:v>
                </c:pt>
                <c:pt idx="97">
                  <c:v>923.61359999999991</c:v>
                </c:pt>
                <c:pt idx="98">
                  <c:v>923.61359999999991</c:v>
                </c:pt>
                <c:pt idx="99">
                  <c:v>923.61359999999991</c:v>
                </c:pt>
                <c:pt idx="100">
                  <c:v>923.61359999999991</c:v>
                </c:pt>
                <c:pt idx="101">
                  <c:v>1352.8040000000001</c:v>
                </c:pt>
                <c:pt idx="102">
                  <c:v>1253.0040000000001</c:v>
                </c:pt>
                <c:pt idx="103">
                  <c:v>1253.0040000000001</c:v>
                </c:pt>
                <c:pt idx="104">
                  <c:v>1253.0040000000001</c:v>
                </c:pt>
                <c:pt idx="105">
                  <c:v>1230.854</c:v>
                </c:pt>
                <c:pt idx="106">
                  <c:v>1208.7040000000002</c:v>
                </c:pt>
                <c:pt idx="107">
                  <c:v>1208.7040000000002</c:v>
                </c:pt>
                <c:pt idx="108">
                  <c:v>1208.7040000000002</c:v>
                </c:pt>
                <c:pt idx="109">
                  <c:v>1208.7040000000002</c:v>
                </c:pt>
                <c:pt idx="110">
                  <c:v>1208.7040000000002</c:v>
                </c:pt>
                <c:pt idx="111">
                  <c:v>1208.7040000000002</c:v>
                </c:pt>
                <c:pt idx="112">
                  <c:v>1230.854</c:v>
                </c:pt>
                <c:pt idx="113">
                  <c:v>1230.854</c:v>
                </c:pt>
                <c:pt idx="114">
                  <c:v>1330.654</c:v>
                </c:pt>
                <c:pt idx="115">
                  <c:v>1644.0332510638241</c:v>
                </c:pt>
                <c:pt idx="116">
                  <c:v>3576.9765586200001</c:v>
                </c:pt>
                <c:pt idx="117">
                  <c:v>3576.9765586200001</c:v>
                </c:pt>
                <c:pt idx="118">
                  <c:v>3576.9765586200001</c:v>
                </c:pt>
                <c:pt idx="119">
                  <c:v>3576.9765586200001</c:v>
                </c:pt>
                <c:pt idx="120">
                  <c:v>3576.9765586200001</c:v>
                </c:pt>
                <c:pt idx="121">
                  <c:v>3576.9765586200001</c:v>
                </c:pt>
                <c:pt idx="122">
                  <c:v>3576.9765586200001</c:v>
                </c:pt>
                <c:pt idx="123">
                  <c:v>3576.9765586200001</c:v>
                </c:pt>
                <c:pt idx="124">
                  <c:v>3576.9765586200001</c:v>
                </c:pt>
                <c:pt idx="125">
                  <c:v>3576.9765586200001</c:v>
                </c:pt>
                <c:pt idx="126">
                  <c:v>3358.248</c:v>
                </c:pt>
                <c:pt idx="127">
                  <c:v>3239.9340000000002</c:v>
                </c:pt>
                <c:pt idx="128">
                  <c:v>3239.9340000000002</c:v>
                </c:pt>
                <c:pt idx="129">
                  <c:v>3081.5839999999998</c:v>
                </c:pt>
                <c:pt idx="130">
                  <c:v>3103.7339999999999</c:v>
                </c:pt>
                <c:pt idx="131">
                  <c:v>3103.7339999999999</c:v>
                </c:pt>
                <c:pt idx="132">
                  <c:v>3103.7339999999999</c:v>
                </c:pt>
                <c:pt idx="133">
                  <c:v>3103.7339999999999</c:v>
                </c:pt>
                <c:pt idx="134">
                  <c:v>3103.7339999999999</c:v>
                </c:pt>
                <c:pt idx="135">
                  <c:v>2472.7339999999999</c:v>
                </c:pt>
                <c:pt idx="136">
                  <c:v>2472.7339999999999</c:v>
                </c:pt>
                <c:pt idx="137">
                  <c:v>2591.0479999999998</c:v>
                </c:pt>
                <c:pt idx="138">
                  <c:v>2665.1148177872601</c:v>
                </c:pt>
                <c:pt idx="139">
                  <c:v>2665.1148177872601</c:v>
                </c:pt>
                <c:pt idx="140">
                  <c:v>2665.1148177872601</c:v>
                </c:pt>
                <c:pt idx="141">
                  <c:v>2665.1148177872601</c:v>
                </c:pt>
                <c:pt idx="142">
                  <c:v>2665.1148177872601</c:v>
                </c:pt>
                <c:pt idx="143">
                  <c:v>2665.1148177872601</c:v>
                </c:pt>
                <c:pt idx="144">
                  <c:v>2843.4271060999999</c:v>
                </c:pt>
                <c:pt idx="145">
                  <c:v>2843.4271060999999</c:v>
                </c:pt>
                <c:pt idx="146">
                  <c:v>2843.4271060999999</c:v>
                </c:pt>
                <c:pt idx="147">
                  <c:v>2843.4271060999999</c:v>
                </c:pt>
                <c:pt idx="148">
                  <c:v>2843.4271060999999</c:v>
                </c:pt>
                <c:pt idx="149">
                  <c:v>2843.4271060999999</c:v>
                </c:pt>
                <c:pt idx="150">
                  <c:v>2821.2771061000003</c:v>
                </c:pt>
                <c:pt idx="151">
                  <c:v>2450.5839999999998</c:v>
                </c:pt>
                <c:pt idx="152">
                  <c:v>2428.4340000000002</c:v>
                </c:pt>
                <c:pt idx="153">
                  <c:v>2428.4340000000002</c:v>
                </c:pt>
                <c:pt idx="154">
                  <c:v>2428.4340000000002</c:v>
                </c:pt>
                <c:pt idx="155">
                  <c:v>2428.4340000000002</c:v>
                </c:pt>
                <c:pt idx="156">
                  <c:v>2428.4340000000002</c:v>
                </c:pt>
                <c:pt idx="157">
                  <c:v>2428.4340000000002</c:v>
                </c:pt>
                <c:pt idx="158">
                  <c:v>2428.4340000000002</c:v>
                </c:pt>
                <c:pt idx="159">
                  <c:v>2878.9340000000002</c:v>
                </c:pt>
                <c:pt idx="160">
                  <c:v>2878.9340000000002</c:v>
                </c:pt>
                <c:pt idx="161">
                  <c:v>2997.248</c:v>
                </c:pt>
                <c:pt idx="162">
                  <c:v>2997.248</c:v>
                </c:pt>
                <c:pt idx="163">
                  <c:v>2997.248</c:v>
                </c:pt>
                <c:pt idx="164">
                  <c:v>2997.248</c:v>
                </c:pt>
                <c:pt idx="165">
                  <c:v>2997.248</c:v>
                </c:pt>
                <c:pt idx="166">
                  <c:v>2997.248</c:v>
                </c:pt>
                <c:pt idx="167">
                  <c:v>2997.248</c:v>
                </c:pt>
                <c:pt idx="168">
                  <c:v>2997.248</c:v>
                </c:pt>
                <c:pt idx="169">
                  <c:v>2997.248</c:v>
                </c:pt>
                <c:pt idx="170">
                  <c:v>2997.248</c:v>
                </c:pt>
                <c:pt idx="171">
                  <c:v>2997.248</c:v>
                </c:pt>
                <c:pt idx="172">
                  <c:v>2997.248</c:v>
                </c:pt>
                <c:pt idx="173">
                  <c:v>2897.4480000000003</c:v>
                </c:pt>
                <c:pt idx="174">
                  <c:v>2901.0839999999998</c:v>
                </c:pt>
                <c:pt idx="175">
                  <c:v>2901.0839999999998</c:v>
                </c:pt>
                <c:pt idx="176">
                  <c:v>2923.2339999999999</c:v>
                </c:pt>
                <c:pt idx="177">
                  <c:v>2901.0839999999998</c:v>
                </c:pt>
                <c:pt idx="178">
                  <c:v>2901.0839999999998</c:v>
                </c:pt>
                <c:pt idx="179">
                  <c:v>2901.0839999999998</c:v>
                </c:pt>
                <c:pt idx="180">
                  <c:v>2901.0839999999998</c:v>
                </c:pt>
                <c:pt idx="181">
                  <c:v>2901.0839999999998</c:v>
                </c:pt>
                <c:pt idx="182">
                  <c:v>2901.0839999999998</c:v>
                </c:pt>
                <c:pt idx="183">
                  <c:v>3081.5839999999998</c:v>
                </c:pt>
                <c:pt idx="184">
                  <c:v>3081.5839999999998</c:v>
                </c:pt>
                <c:pt idx="185">
                  <c:v>3100.098</c:v>
                </c:pt>
                <c:pt idx="186">
                  <c:v>3435.45183236</c:v>
                </c:pt>
                <c:pt idx="187">
                  <c:v>3435.45183236</c:v>
                </c:pt>
                <c:pt idx="188">
                  <c:v>3435.45183236</c:v>
                </c:pt>
                <c:pt idx="189">
                  <c:v>3435.45183236</c:v>
                </c:pt>
                <c:pt idx="190">
                  <c:v>3335.6518323600003</c:v>
                </c:pt>
                <c:pt idx="191">
                  <c:v>3317.1378323600002</c:v>
                </c:pt>
                <c:pt idx="192">
                  <c:v>3317.1378323600002</c:v>
                </c:pt>
                <c:pt idx="193">
                  <c:v>3294.9878323600001</c:v>
                </c:pt>
                <c:pt idx="194">
                  <c:v>3294.9878323600001</c:v>
                </c:pt>
                <c:pt idx="195">
                  <c:v>3294.9878323600001</c:v>
                </c:pt>
                <c:pt idx="196">
                  <c:v>3294.9878323600001</c:v>
                </c:pt>
                <c:pt idx="197">
                  <c:v>3059.4340000000002</c:v>
                </c:pt>
                <c:pt idx="198">
                  <c:v>3059.4340000000002</c:v>
                </c:pt>
                <c:pt idx="199">
                  <c:v>3059.4340000000002</c:v>
                </c:pt>
                <c:pt idx="200">
                  <c:v>3059.4340000000002</c:v>
                </c:pt>
                <c:pt idx="201">
                  <c:v>3081.5839999999998</c:v>
                </c:pt>
                <c:pt idx="202">
                  <c:v>3081.5839999999998</c:v>
                </c:pt>
                <c:pt idx="203">
                  <c:v>3081.5839999999998</c:v>
                </c:pt>
                <c:pt idx="204">
                  <c:v>3081.5839999999998</c:v>
                </c:pt>
                <c:pt idx="205">
                  <c:v>3059.4340000000002</c:v>
                </c:pt>
                <c:pt idx="206">
                  <c:v>3059.4340000000002</c:v>
                </c:pt>
                <c:pt idx="207">
                  <c:v>3059.4340000000002</c:v>
                </c:pt>
                <c:pt idx="208">
                  <c:v>3059.4340000000002</c:v>
                </c:pt>
                <c:pt idx="209">
                  <c:v>3059.4340000000002</c:v>
                </c:pt>
                <c:pt idx="210">
                  <c:v>3059.4340000000002</c:v>
                </c:pt>
                <c:pt idx="211">
                  <c:v>3059.4340000000002</c:v>
                </c:pt>
                <c:pt idx="212">
                  <c:v>3059.4340000000002</c:v>
                </c:pt>
                <c:pt idx="213">
                  <c:v>3059.4340000000002</c:v>
                </c:pt>
                <c:pt idx="214">
                  <c:v>3037.2840000000001</c:v>
                </c:pt>
                <c:pt idx="215">
                  <c:v>3037.2840000000001</c:v>
                </c:pt>
                <c:pt idx="216">
                  <c:v>3037.2840000000001</c:v>
                </c:pt>
                <c:pt idx="217">
                  <c:v>2878.9340000000002</c:v>
                </c:pt>
                <c:pt idx="218">
                  <c:v>2878.9340000000002</c:v>
                </c:pt>
                <c:pt idx="219">
                  <c:v>2878.9340000000002</c:v>
                </c:pt>
                <c:pt idx="220">
                  <c:v>2878.9340000000002</c:v>
                </c:pt>
                <c:pt idx="221">
                  <c:v>2878.9340000000002</c:v>
                </c:pt>
                <c:pt idx="222">
                  <c:v>2878.9340000000002</c:v>
                </c:pt>
                <c:pt idx="223">
                  <c:v>2878.9340000000002</c:v>
                </c:pt>
                <c:pt idx="224">
                  <c:v>2878.9340000000002</c:v>
                </c:pt>
                <c:pt idx="225">
                  <c:v>2878.9340000000002</c:v>
                </c:pt>
                <c:pt idx="226">
                  <c:v>2878.9340000000002</c:v>
                </c:pt>
                <c:pt idx="227">
                  <c:v>2878.9340000000002</c:v>
                </c:pt>
                <c:pt idx="228">
                  <c:v>2878.9340000000002</c:v>
                </c:pt>
                <c:pt idx="229">
                  <c:v>2878.9340000000002</c:v>
                </c:pt>
                <c:pt idx="230">
                  <c:v>2878.9340000000002</c:v>
                </c:pt>
                <c:pt idx="231">
                  <c:v>2878.9340000000002</c:v>
                </c:pt>
                <c:pt idx="232">
                  <c:v>2878.9340000000002</c:v>
                </c:pt>
                <c:pt idx="233">
                  <c:v>2088.9340000000002</c:v>
                </c:pt>
                <c:pt idx="234">
                  <c:v>2207.248</c:v>
                </c:pt>
                <c:pt idx="235">
                  <c:v>2425.9765586200001</c:v>
                </c:pt>
                <c:pt idx="236">
                  <c:v>2425.9765586200001</c:v>
                </c:pt>
                <c:pt idx="237">
                  <c:v>2425.9765586200001</c:v>
                </c:pt>
                <c:pt idx="238">
                  <c:v>2448.1265586200002</c:v>
                </c:pt>
                <c:pt idx="239">
                  <c:v>2448.1265586200002</c:v>
                </c:pt>
                <c:pt idx="240">
                  <c:v>2448.1265586200002</c:v>
                </c:pt>
                <c:pt idx="241">
                  <c:v>2584.32655862</c:v>
                </c:pt>
                <c:pt idx="242">
                  <c:v>2584.32655862</c:v>
                </c:pt>
                <c:pt idx="243">
                  <c:v>2584.32655862</c:v>
                </c:pt>
                <c:pt idx="244">
                  <c:v>2567.5012848800002</c:v>
                </c:pt>
                <c:pt idx="245">
                  <c:v>2567.5012848800002</c:v>
                </c:pt>
                <c:pt idx="246">
                  <c:v>2550.6760111399999</c:v>
                </c:pt>
                <c:pt idx="247">
                  <c:v>2253.31</c:v>
                </c:pt>
                <c:pt idx="248">
                  <c:v>2253.31</c:v>
                </c:pt>
                <c:pt idx="249">
                  <c:v>2253.31</c:v>
                </c:pt>
                <c:pt idx="250">
                  <c:v>2253.31</c:v>
                </c:pt>
                <c:pt idx="251">
                  <c:v>2253.31</c:v>
                </c:pt>
                <c:pt idx="252">
                  <c:v>2253.31</c:v>
                </c:pt>
                <c:pt idx="253">
                  <c:v>2275.46</c:v>
                </c:pt>
                <c:pt idx="254">
                  <c:v>2275.46</c:v>
                </c:pt>
                <c:pt idx="255">
                  <c:v>2275.46</c:v>
                </c:pt>
                <c:pt idx="256">
                  <c:v>2275.46</c:v>
                </c:pt>
                <c:pt idx="257">
                  <c:v>3346.0007374000002</c:v>
                </c:pt>
                <c:pt idx="258">
                  <c:v>3346.0007374000002</c:v>
                </c:pt>
                <c:pt idx="259">
                  <c:v>3346.0007374000002</c:v>
                </c:pt>
                <c:pt idx="260">
                  <c:v>3346.0007374000002</c:v>
                </c:pt>
                <c:pt idx="261">
                  <c:v>3346.0007374000002</c:v>
                </c:pt>
                <c:pt idx="262">
                  <c:v>3346.0007374000002</c:v>
                </c:pt>
                <c:pt idx="263">
                  <c:v>3346.0007374000002</c:v>
                </c:pt>
                <c:pt idx="264">
                  <c:v>3346.0007374000002</c:v>
                </c:pt>
                <c:pt idx="265">
                  <c:v>3373.4754636600001</c:v>
                </c:pt>
                <c:pt idx="266">
                  <c:v>3373.4754636600001</c:v>
                </c:pt>
                <c:pt idx="267">
                  <c:v>3373.4754636600001</c:v>
                </c:pt>
                <c:pt idx="268">
                  <c:v>3373.4754636600001</c:v>
                </c:pt>
                <c:pt idx="269">
                  <c:v>3373.4754636600001</c:v>
                </c:pt>
                <c:pt idx="270">
                  <c:v>3373.4754636600001</c:v>
                </c:pt>
                <c:pt idx="271">
                  <c:v>3222.0479999999998</c:v>
                </c:pt>
                <c:pt idx="272">
                  <c:v>3109.7599999999998</c:v>
                </c:pt>
                <c:pt idx="273">
                  <c:v>3109.7599999999998</c:v>
                </c:pt>
                <c:pt idx="274">
                  <c:v>3109.7599999999998</c:v>
                </c:pt>
                <c:pt idx="275">
                  <c:v>3109.7599999999998</c:v>
                </c:pt>
                <c:pt idx="276">
                  <c:v>3109.7599999999998</c:v>
                </c:pt>
                <c:pt idx="277">
                  <c:v>3109.7599999999998</c:v>
                </c:pt>
                <c:pt idx="278">
                  <c:v>3109.7599999999998</c:v>
                </c:pt>
                <c:pt idx="279">
                  <c:v>3109.7599999999998</c:v>
                </c:pt>
                <c:pt idx="280">
                  <c:v>3172.1480000000001</c:v>
                </c:pt>
                <c:pt idx="281">
                  <c:v>3374.0512848799999</c:v>
                </c:pt>
                <c:pt idx="282">
                  <c:v>3374.0512848799999</c:v>
                </c:pt>
                <c:pt idx="283">
                  <c:v>3351.9012848800003</c:v>
                </c:pt>
                <c:pt idx="284">
                  <c:v>3368.7265586200001</c:v>
                </c:pt>
                <c:pt idx="285">
                  <c:v>3368.7265586200001</c:v>
                </c:pt>
                <c:pt idx="286">
                  <c:v>3368.7265586200001</c:v>
                </c:pt>
                <c:pt idx="287">
                  <c:v>3368.7265586200001</c:v>
                </c:pt>
                <c:pt idx="288">
                  <c:v>3368.7265586200001</c:v>
                </c:pt>
                <c:pt idx="289">
                  <c:v>3368.7265586200001</c:v>
                </c:pt>
                <c:pt idx="290">
                  <c:v>3368.7265586200001</c:v>
                </c:pt>
                <c:pt idx="291">
                  <c:v>3368.7265586200001</c:v>
                </c:pt>
                <c:pt idx="292">
                  <c:v>3368.7265586200001</c:v>
                </c:pt>
                <c:pt idx="293">
                  <c:v>3368.7265586200001</c:v>
                </c:pt>
                <c:pt idx="294">
                  <c:v>3368.7265586200001</c:v>
                </c:pt>
                <c:pt idx="295">
                  <c:v>1223.2003419003836</c:v>
                </c:pt>
                <c:pt idx="296">
                  <c:v>1223.2003419003868</c:v>
                </c:pt>
                <c:pt idx="297">
                  <c:v>1223.2003419003868</c:v>
                </c:pt>
                <c:pt idx="298">
                  <c:v>1223.2003419004097</c:v>
                </c:pt>
                <c:pt idx="299">
                  <c:v>1201.0503419004096</c:v>
                </c:pt>
                <c:pt idx="300">
                  <c:v>1201.0503419004096</c:v>
                </c:pt>
                <c:pt idx="301">
                  <c:v>1201.0503419004096</c:v>
                </c:pt>
                <c:pt idx="302">
                  <c:v>1201.0503419004096</c:v>
                </c:pt>
                <c:pt idx="303">
                  <c:v>1178.9003419004098</c:v>
                </c:pt>
                <c:pt idx="304">
                  <c:v>1278.7003419004097</c:v>
                </c:pt>
                <c:pt idx="305">
                  <c:v>1291.1883419004096</c:v>
                </c:pt>
                <c:pt idx="306">
                  <c:v>1606.6024730013651</c:v>
                </c:pt>
                <c:pt idx="307">
                  <c:v>1628.7524730013652</c:v>
                </c:pt>
                <c:pt idx="308">
                  <c:v>1578.8524730013651</c:v>
                </c:pt>
                <c:pt idx="309">
                  <c:v>1763.9304841413652</c:v>
                </c:pt>
                <c:pt idx="310">
                  <c:v>1763.9304841413652</c:v>
                </c:pt>
                <c:pt idx="311">
                  <c:v>1741.7804841413645</c:v>
                </c:pt>
                <c:pt idx="312">
                  <c:v>1741.7804841413645</c:v>
                </c:pt>
                <c:pt idx="313">
                  <c:v>1741.7804841413645</c:v>
                </c:pt>
                <c:pt idx="314">
                  <c:v>1741.7804841413645</c:v>
                </c:pt>
                <c:pt idx="315">
                  <c:v>1741.7804841413645</c:v>
                </c:pt>
                <c:pt idx="316">
                  <c:v>1741.7804841413645</c:v>
                </c:pt>
                <c:pt idx="317">
                  <c:v>1741.7804841413645</c:v>
                </c:pt>
                <c:pt idx="318">
                  <c:v>1169.2383419004093</c:v>
                </c:pt>
                <c:pt idx="319">
                  <c:v>1150.7243419004094</c:v>
                </c:pt>
                <c:pt idx="320">
                  <c:v>1150.7243419004094</c:v>
                </c:pt>
                <c:pt idx="321">
                  <c:v>1150.7243419004094</c:v>
                </c:pt>
                <c:pt idx="322">
                  <c:v>1128.5743419004093</c:v>
                </c:pt>
                <c:pt idx="323">
                  <c:v>1150.7243419004094</c:v>
                </c:pt>
                <c:pt idx="324">
                  <c:v>1150.7243419004094</c:v>
                </c:pt>
                <c:pt idx="325">
                  <c:v>1128.5743419004093</c:v>
                </c:pt>
                <c:pt idx="326">
                  <c:v>1128.5743419004093</c:v>
                </c:pt>
                <c:pt idx="327">
                  <c:v>970.22434190040929</c:v>
                </c:pt>
                <c:pt idx="328">
                  <c:v>1038.6383419004092</c:v>
                </c:pt>
                <c:pt idx="329">
                  <c:v>1376.2024730013643</c:v>
                </c:pt>
                <c:pt idx="330">
                  <c:v>1578.1057578813643</c:v>
                </c:pt>
                <c:pt idx="331">
                  <c:v>1578.1057578813643</c:v>
                </c:pt>
                <c:pt idx="332">
                  <c:v>1628.0057578813644</c:v>
                </c:pt>
                <c:pt idx="333">
                  <c:v>1628.0057578813644</c:v>
                </c:pt>
                <c:pt idx="334">
                  <c:v>1628.0057578813644</c:v>
                </c:pt>
                <c:pt idx="335">
                  <c:v>1650.1557578813645</c:v>
                </c:pt>
              </c:numCache>
            </c:numRef>
          </c:val>
          <c:extLst>
            <c:ext xmlns:c16="http://schemas.microsoft.com/office/drawing/2014/chart" uri="{C3380CC4-5D6E-409C-BE32-E72D297353CC}">
              <c16:uniqueId val="{00000004-E422-4242-A077-413DFBFF9F6A}"/>
            </c:ext>
          </c:extLst>
        </c:ser>
        <c:ser>
          <c:idx val="5"/>
          <c:order val="5"/>
          <c:tx>
            <c:strRef>
              <c:f>'64'!$I$2</c:f>
              <c:strCache>
                <c:ptCount val="1"/>
              </c:strCache>
            </c:strRef>
          </c:tx>
          <c:spPr>
            <a:solidFill>
              <a:schemeClr val="accent6"/>
            </a:solidFill>
            <a:ln>
              <a:noFill/>
            </a:ln>
            <a:effectLst/>
          </c:spPr>
          <c:val>
            <c:numRef>
              <c:f>'64'!$I$3:$I$338</c:f>
              <c:numCache>
                <c:formatCode>General</c:formatCode>
                <c:ptCount val="336"/>
              </c:numCache>
            </c:numRef>
          </c:val>
          <c:extLst>
            <c:ext xmlns:c16="http://schemas.microsoft.com/office/drawing/2014/chart" uri="{C3380CC4-5D6E-409C-BE32-E72D297353CC}">
              <c16:uniqueId val="{00000005-E422-4242-A077-413DFBFF9F6A}"/>
            </c:ext>
          </c:extLst>
        </c:ser>
        <c:ser>
          <c:idx val="6"/>
          <c:order val="6"/>
          <c:tx>
            <c:strRef>
              <c:f>'64'!$J$2</c:f>
              <c:strCache>
                <c:ptCount val="1"/>
                <c:pt idx="0">
                  <c:v>Wind Onshore</c:v>
                </c:pt>
              </c:strCache>
            </c:strRef>
          </c:tx>
          <c:spPr>
            <a:solidFill>
              <a:schemeClr val="accent1">
                <a:lumMod val="60000"/>
              </a:schemeClr>
            </a:solidFill>
            <a:ln>
              <a:noFill/>
            </a:ln>
            <a:effectLst/>
          </c:spPr>
          <c:val>
            <c:numRef>
              <c:f>'64'!$J$3:$J$338</c:f>
              <c:numCache>
                <c:formatCode>General</c:formatCode>
                <c:ptCount val="336"/>
                <c:pt idx="0">
                  <c:v>116170.14349999998</c:v>
                </c:pt>
                <c:pt idx="1">
                  <c:v>120841.49580000005</c:v>
                </c:pt>
                <c:pt idx="2">
                  <c:v>120342.33199999998</c:v>
                </c:pt>
                <c:pt idx="3">
                  <c:v>107017.54780000004</c:v>
                </c:pt>
                <c:pt idx="4">
                  <c:v>82053.179099999994</c:v>
                </c:pt>
                <c:pt idx="5">
                  <c:v>64234.807199999988</c:v>
                </c:pt>
                <c:pt idx="6">
                  <c:v>52761.856500000002</c:v>
                </c:pt>
                <c:pt idx="7">
                  <c:v>45354.152797183095</c:v>
                </c:pt>
                <c:pt idx="8">
                  <c:v>53055.603299999988</c:v>
                </c:pt>
                <c:pt idx="9">
                  <c:v>61154.527206382998</c:v>
                </c:pt>
                <c:pt idx="10">
                  <c:v>64783.391400000008</c:v>
                </c:pt>
                <c:pt idx="11">
                  <c:v>65645.369599999991</c:v>
                </c:pt>
                <c:pt idx="12">
                  <c:v>83223.229300000006</c:v>
                </c:pt>
                <c:pt idx="13">
                  <c:v>80962.394393617011</c:v>
                </c:pt>
                <c:pt idx="14">
                  <c:v>96200.602299999955</c:v>
                </c:pt>
                <c:pt idx="15">
                  <c:v>106145.96469999998</c:v>
                </c:pt>
                <c:pt idx="16">
                  <c:v>107687.85970000002</c:v>
                </c:pt>
                <c:pt idx="17">
                  <c:v>108841.92579999997</c:v>
                </c:pt>
                <c:pt idx="18">
                  <c:v>122773.11385742569</c:v>
                </c:pt>
                <c:pt idx="19">
                  <c:v>144230.29342857248</c:v>
                </c:pt>
                <c:pt idx="20">
                  <c:v>165021.97409999993</c:v>
                </c:pt>
                <c:pt idx="21">
                  <c:v>177806.14609999998</c:v>
                </c:pt>
                <c:pt idx="22">
                  <c:v>189606.07640000008</c:v>
                </c:pt>
                <c:pt idx="23">
                  <c:v>194800.7</c:v>
                </c:pt>
                <c:pt idx="24">
                  <c:v>201911.96459919628</c:v>
                </c:pt>
                <c:pt idx="25">
                  <c:v>209593.62969999996</c:v>
                </c:pt>
                <c:pt idx="26">
                  <c:v>198580.73033272329</c:v>
                </c:pt>
                <c:pt idx="27">
                  <c:v>197297.4103502061</c:v>
                </c:pt>
                <c:pt idx="28">
                  <c:v>212024.08369999996</c:v>
                </c:pt>
                <c:pt idx="29">
                  <c:v>176412.41689999995</c:v>
                </c:pt>
                <c:pt idx="30">
                  <c:v>165412.69549999997</c:v>
                </c:pt>
                <c:pt idx="31">
                  <c:v>138717.01629999996</c:v>
                </c:pt>
                <c:pt idx="32">
                  <c:v>118402.90759999998</c:v>
                </c:pt>
                <c:pt idx="33">
                  <c:v>120203.57309232448</c:v>
                </c:pt>
                <c:pt idx="34">
                  <c:v>131343.7991</c:v>
                </c:pt>
                <c:pt idx="35">
                  <c:v>111177.22490053272</c:v>
                </c:pt>
                <c:pt idx="36">
                  <c:v>75304.664558382763</c:v>
                </c:pt>
                <c:pt idx="37">
                  <c:v>158751.96108884795</c:v>
                </c:pt>
                <c:pt idx="38">
                  <c:v>143135.30274859827</c:v>
                </c:pt>
                <c:pt idx="39">
                  <c:v>148395.57275992609</c:v>
                </c:pt>
                <c:pt idx="40">
                  <c:v>163833.75929148938</c:v>
                </c:pt>
                <c:pt idx="41">
                  <c:v>196595.04089999996</c:v>
                </c:pt>
                <c:pt idx="42">
                  <c:v>188221.15720000002</c:v>
                </c:pt>
                <c:pt idx="43">
                  <c:v>215451.15089143242</c:v>
                </c:pt>
                <c:pt idx="44">
                  <c:v>201594.0985747003</c:v>
                </c:pt>
                <c:pt idx="45">
                  <c:v>196216.92441385469</c:v>
                </c:pt>
                <c:pt idx="46">
                  <c:v>186892.01610000004</c:v>
                </c:pt>
                <c:pt idx="47">
                  <c:v>177771.72924521321</c:v>
                </c:pt>
                <c:pt idx="48">
                  <c:v>170028.8368423763</c:v>
                </c:pt>
                <c:pt idx="49">
                  <c:v>167473.67635720971</c:v>
                </c:pt>
                <c:pt idx="50">
                  <c:v>161764.62539636245</c:v>
                </c:pt>
                <c:pt idx="51">
                  <c:v>161202.52459538222</c:v>
                </c:pt>
                <c:pt idx="52">
                  <c:v>174124.73170937304</c:v>
                </c:pt>
                <c:pt idx="53">
                  <c:v>176847.75764580982</c:v>
                </c:pt>
                <c:pt idx="54">
                  <c:v>169454.79792324879</c:v>
                </c:pt>
                <c:pt idx="55">
                  <c:v>151195.51402708766</c:v>
                </c:pt>
                <c:pt idx="56">
                  <c:v>142365.8401018999</c:v>
                </c:pt>
                <c:pt idx="57">
                  <c:v>102522.73460766314</c:v>
                </c:pt>
                <c:pt idx="58">
                  <c:v>129598.48515201316</c:v>
                </c:pt>
                <c:pt idx="59">
                  <c:v>130480.9113242289</c:v>
                </c:pt>
                <c:pt idx="60">
                  <c:v>142044.07362446829</c:v>
                </c:pt>
                <c:pt idx="61">
                  <c:v>141099.5194638728</c:v>
                </c:pt>
                <c:pt idx="62">
                  <c:v>159128.8509760983</c:v>
                </c:pt>
                <c:pt idx="63">
                  <c:v>165212.38783692379</c:v>
                </c:pt>
                <c:pt idx="64">
                  <c:v>176837.68029157637</c:v>
                </c:pt>
                <c:pt idx="65">
                  <c:v>185624.93888134102</c:v>
                </c:pt>
                <c:pt idx="66">
                  <c:v>197696.68682547341</c:v>
                </c:pt>
                <c:pt idx="67">
                  <c:v>196852.07912635471</c:v>
                </c:pt>
                <c:pt idx="68">
                  <c:v>188408.25527534125</c:v>
                </c:pt>
                <c:pt idx="69">
                  <c:v>167168.80214688976</c:v>
                </c:pt>
                <c:pt idx="70">
                  <c:v>162242.0053137916</c:v>
                </c:pt>
                <c:pt idx="71">
                  <c:v>166346.03451966555</c:v>
                </c:pt>
                <c:pt idx="72">
                  <c:v>163073.74292545105</c:v>
                </c:pt>
                <c:pt idx="73">
                  <c:v>161714.86372046481</c:v>
                </c:pt>
                <c:pt idx="74">
                  <c:v>159316.23524067586</c:v>
                </c:pt>
                <c:pt idx="75">
                  <c:v>161393.79165218701</c:v>
                </c:pt>
                <c:pt idx="76">
                  <c:v>168976.34859552889</c:v>
                </c:pt>
                <c:pt idx="77">
                  <c:v>159796.82986690753</c:v>
                </c:pt>
                <c:pt idx="78">
                  <c:v>146119.39435989602</c:v>
                </c:pt>
                <c:pt idx="79">
                  <c:v>124900.00845304495</c:v>
                </c:pt>
                <c:pt idx="80">
                  <c:v>116598.78953190157</c:v>
                </c:pt>
                <c:pt idx="81">
                  <c:v>121585.5033</c:v>
                </c:pt>
                <c:pt idx="82">
                  <c:v>110552.26559572626</c:v>
                </c:pt>
                <c:pt idx="83">
                  <c:v>108334.90057227781</c:v>
                </c:pt>
                <c:pt idx="84">
                  <c:v>114093.94620000001</c:v>
                </c:pt>
                <c:pt idx="85">
                  <c:v>121876.44747765048</c:v>
                </c:pt>
                <c:pt idx="86">
                  <c:v>101692.08788874457</c:v>
                </c:pt>
                <c:pt idx="87">
                  <c:v>145192.79810000001</c:v>
                </c:pt>
                <c:pt idx="88">
                  <c:v>155602.24419268346</c:v>
                </c:pt>
                <c:pt idx="89">
                  <c:v>167243.6127</c:v>
                </c:pt>
                <c:pt idx="90">
                  <c:v>181338.44733386798</c:v>
                </c:pt>
                <c:pt idx="91">
                  <c:v>182543.5606466649</c:v>
                </c:pt>
                <c:pt idx="92">
                  <c:v>173783.10004160576</c:v>
                </c:pt>
                <c:pt idx="93">
                  <c:v>161512.8922939754</c:v>
                </c:pt>
                <c:pt idx="94">
                  <c:v>156918.54875004417</c:v>
                </c:pt>
                <c:pt idx="95">
                  <c:v>153995.32697376303</c:v>
                </c:pt>
                <c:pt idx="96">
                  <c:v>155059.8601914618</c:v>
                </c:pt>
                <c:pt idx="97">
                  <c:v>156904.82316458155</c:v>
                </c:pt>
                <c:pt idx="98">
                  <c:v>160082.04436551954</c:v>
                </c:pt>
                <c:pt idx="99">
                  <c:v>169189.48119696378</c:v>
                </c:pt>
                <c:pt idx="100">
                  <c:v>188927.24089999995</c:v>
                </c:pt>
                <c:pt idx="101">
                  <c:v>180717.70300000007</c:v>
                </c:pt>
                <c:pt idx="102">
                  <c:v>169400.88849999997</c:v>
                </c:pt>
                <c:pt idx="103">
                  <c:v>150216.64414603208</c:v>
                </c:pt>
                <c:pt idx="104">
                  <c:v>124728.8836649474</c:v>
                </c:pt>
                <c:pt idx="105">
                  <c:v>146338.31959999993</c:v>
                </c:pt>
                <c:pt idx="106">
                  <c:v>141661.85795869454</c:v>
                </c:pt>
                <c:pt idx="107">
                  <c:v>145033.49</c:v>
                </c:pt>
                <c:pt idx="108">
                  <c:v>141055.08023795448</c:v>
                </c:pt>
                <c:pt idx="109">
                  <c:v>175102.42609999995</c:v>
                </c:pt>
                <c:pt idx="110">
                  <c:v>187106.14989916567</c:v>
                </c:pt>
                <c:pt idx="111">
                  <c:v>184326.11094862412</c:v>
                </c:pt>
                <c:pt idx="112">
                  <c:v>199472.9837999999</c:v>
                </c:pt>
                <c:pt idx="113">
                  <c:v>202480.4173</c:v>
                </c:pt>
                <c:pt idx="114">
                  <c:v>213145.03080000007</c:v>
                </c:pt>
                <c:pt idx="115">
                  <c:v>206323.9865</c:v>
                </c:pt>
                <c:pt idx="116">
                  <c:v>186675.61120000007</c:v>
                </c:pt>
                <c:pt idx="117">
                  <c:v>157664.8702</c:v>
                </c:pt>
                <c:pt idx="118">
                  <c:v>132103.00999999998</c:v>
                </c:pt>
                <c:pt idx="119">
                  <c:v>114827.10250000001</c:v>
                </c:pt>
                <c:pt idx="120">
                  <c:v>103539.25019999999</c:v>
                </c:pt>
                <c:pt idx="121">
                  <c:v>97290.060899999997</c:v>
                </c:pt>
                <c:pt idx="122">
                  <c:v>97915.68710000001</c:v>
                </c:pt>
                <c:pt idx="123">
                  <c:v>102834.50409999996</c:v>
                </c:pt>
                <c:pt idx="124">
                  <c:v>99908.410400000008</c:v>
                </c:pt>
                <c:pt idx="125">
                  <c:v>91373.785600000017</c:v>
                </c:pt>
                <c:pt idx="126">
                  <c:v>79471.896900000007</c:v>
                </c:pt>
                <c:pt idx="127">
                  <c:v>67466.651456151623</c:v>
                </c:pt>
                <c:pt idx="128">
                  <c:v>63944.844099999988</c:v>
                </c:pt>
                <c:pt idx="129">
                  <c:v>65174.722000000009</c:v>
                </c:pt>
                <c:pt idx="130">
                  <c:v>63598.905300000013</c:v>
                </c:pt>
                <c:pt idx="131">
                  <c:v>62296.097971026567</c:v>
                </c:pt>
                <c:pt idx="132">
                  <c:v>70606.151000000013</c:v>
                </c:pt>
                <c:pt idx="133">
                  <c:v>76057.447574685721</c:v>
                </c:pt>
                <c:pt idx="134">
                  <c:v>84594.774400813796</c:v>
                </c:pt>
                <c:pt idx="135">
                  <c:v>94493.491300000009</c:v>
                </c:pt>
                <c:pt idx="136">
                  <c:v>105770.17480000001</c:v>
                </c:pt>
                <c:pt idx="137">
                  <c:v>117826.30205615162</c:v>
                </c:pt>
                <c:pt idx="138">
                  <c:v>131765.17779999995</c:v>
                </c:pt>
                <c:pt idx="139">
                  <c:v>133449.7261</c:v>
                </c:pt>
                <c:pt idx="140">
                  <c:v>132991.8702</c:v>
                </c:pt>
                <c:pt idx="141">
                  <c:v>120705.90410000003</c:v>
                </c:pt>
                <c:pt idx="142">
                  <c:v>112608.3887</c:v>
                </c:pt>
                <c:pt idx="143">
                  <c:v>105929.83339999999</c:v>
                </c:pt>
                <c:pt idx="144">
                  <c:v>105274.55930000001</c:v>
                </c:pt>
                <c:pt idx="145">
                  <c:v>111782.48139999999</c:v>
                </c:pt>
                <c:pt idx="146">
                  <c:v>114853.53689999999</c:v>
                </c:pt>
                <c:pt idx="147">
                  <c:v>113773.87980000001</c:v>
                </c:pt>
                <c:pt idx="148">
                  <c:v>109008.48609999999</c:v>
                </c:pt>
                <c:pt idx="149">
                  <c:v>94942.181799999977</c:v>
                </c:pt>
                <c:pt idx="150">
                  <c:v>80883.796700000006</c:v>
                </c:pt>
                <c:pt idx="151">
                  <c:v>71014.826399999991</c:v>
                </c:pt>
                <c:pt idx="152">
                  <c:v>68678.334199999998</c:v>
                </c:pt>
                <c:pt idx="153">
                  <c:v>69664.246199999994</c:v>
                </c:pt>
                <c:pt idx="154">
                  <c:v>65522.258600000001</c:v>
                </c:pt>
                <c:pt idx="155">
                  <c:v>63881.368200000004</c:v>
                </c:pt>
                <c:pt idx="156">
                  <c:v>67808.958600000013</c:v>
                </c:pt>
                <c:pt idx="157">
                  <c:v>72345.943499999979</c:v>
                </c:pt>
                <c:pt idx="158">
                  <c:v>76971.309899999993</c:v>
                </c:pt>
                <c:pt idx="159">
                  <c:v>81055.224399999977</c:v>
                </c:pt>
                <c:pt idx="160">
                  <c:v>84278.085599999991</c:v>
                </c:pt>
                <c:pt idx="161">
                  <c:v>93325.420099999988</c:v>
                </c:pt>
                <c:pt idx="162">
                  <c:v>104659.48400000001</c:v>
                </c:pt>
                <c:pt idx="163">
                  <c:v>112373.30380000001</c:v>
                </c:pt>
                <c:pt idx="164">
                  <c:v>121427.8371</c:v>
                </c:pt>
                <c:pt idx="165">
                  <c:v>118110.08850000001</c:v>
                </c:pt>
                <c:pt idx="166">
                  <c:v>117148.16279999999</c:v>
                </c:pt>
                <c:pt idx="167">
                  <c:v>123676.76379999999</c:v>
                </c:pt>
                <c:pt idx="168">
                  <c:v>133685.56830000001</c:v>
                </c:pt>
                <c:pt idx="169">
                  <c:v>139285.6605</c:v>
                </c:pt>
                <c:pt idx="170">
                  <c:v>138402.95419999998</c:v>
                </c:pt>
                <c:pt idx="171">
                  <c:v>132387.41620000004</c:v>
                </c:pt>
                <c:pt idx="172">
                  <c:v>114907.80459999999</c:v>
                </c:pt>
                <c:pt idx="173">
                  <c:v>90258.359100000045</c:v>
                </c:pt>
                <c:pt idx="174">
                  <c:v>81384.174522400644</c:v>
                </c:pt>
                <c:pt idx="175">
                  <c:v>75080.750221163602</c:v>
                </c:pt>
                <c:pt idx="176">
                  <c:v>74301.814922456586</c:v>
                </c:pt>
                <c:pt idx="177">
                  <c:v>84353.292668672831</c:v>
                </c:pt>
                <c:pt idx="178">
                  <c:v>79260.544884615578</c:v>
                </c:pt>
                <c:pt idx="179">
                  <c:v>73128.527105049594</c:v>
                </c:pt>
                <c:pt idx="180">
                  <c:v>88855.993692649135</c:v>
                </c:pt>
                <c:pt idx="181">
                  <c:v>83077.490030111599</c:v>
                </c:pt>
                <c:pt idx="182">
                  <c:v>104760.70720298587</c:v>
                </c:pt>
                <c:pt idx="183">
                  <c:v>102466.52603882519</c:v>
                </c:pt>
                <c:pt idx="184">
                  <c:v>110163.75040000002</c:v>
                </c:pt>
                <c:pt idx="185">
                  <c:v>110160.38855334032</c:v>
                </c:pt>
                <c:pt idx="186">
                  <c:v>111706.24190000002</c:v>
                </c:pt>
                <c:pt idx="187">
                  <c:v>115508.42000000001</c:v>
                </c:pt>
                <c:pt idx="188">
                  <c:v>134698.40230000002</c:v>
                </c:pt>
                <c:pt idx="189">
                  <c:v>161640.97180000003</c:v>
                </c:pt>
                <c:pt idx="190">
                  <c:v>168614.64309999993</c:v>
                </c:pt>
                <c:pt idx="191">
                  <c:v>160068.87979999994</c:v>
                </c:pt>
                <c:pt idx="192">
                  <c:v>147736.41099999999</c:v>
                </c:pt>
                <c:pt idx="193">
                  <c:v>142628.4443</c:v>
                </c:pt>
                <c:pt idx="194">
                  <c:v>138906.87839999999</c:v>
                </c:pt>
                <c:pt idx="195">
                  <c:v>128957.53539999998</c:v>
                </c:pt>
                <c:pt idx="196">
                  <c:v>107408.72840000002</c:v>
                </c:pt>
                <c:pt idx="197">
                  <c:v>84909.75940000001</c:v>
                </c:pt>
                <c:pt idx="198">
                  <c:v>72267.124700000015</c:v>
                </c:pt>
                <c:pt idx="199">
                  <c:v>69107.420508028124</c:v>
                </c:pt>
                <c:pt idx="200">
                  <c:v>70302.29044042551</c:v>
                </c:pt>
                <c:pt idx="201">
                  <c:v>78493.946160073465</c:v>
                </c:pt>
                <c:pt idx="202">
                  <c:v>81498.81368140089</c:v>
                </c:pt>
                <c:pt idx="203">
                  <c:v>82474.137533838235</c:v>
                </c:pt>
                <c:pt idx="204">
                  <c:v>84897.211819828619</c:v>
                </c:pt>
                <c:pt idx="205">
                  <c:v>83289.705246801896</c:v>
                </c:pt>
                <c:pt idx="206">
                  <c:v>97568.400299999994</c:v>
                </c:pt>
                <c:pt idx="207">
                  <c:v>95598.031863382668</c:v>
                </c:pt>
                <c:pt idx="208">
                  <c:v>109802.01119999999</c:v>
                </c:pt>
                <c:pt idx="209">
                  <c:v>109248.10649999999</c:v>
                </c:pt>
                <c:pt idx="210">
                  <c:v>113425.91240000002</c:v>
                </c:pt>
                <c:pt idx="211">
                  <c:v>119090.69299999998</c:v>
                </c:pt>
                <c:pt idx="212">
                  <c:v>127057.9445</c:v>
                </c:pt>
                <c:pt idx="213">
                  <c:v>131056.31700000001</c:v>
                </c:pt>
                <c:pt idx="214">
                  <c:v>131425.75189999997</c:v>
                </c:pt>
                <c:pt idx="215">
                  <c:v>127814.44880000003</c:v>
                </c:pt>
                <c:pt idx="216">
                  <c:v>122983.53409999998</c:v>
                </c:pt>
                <c:pt idx="217">
                  <c:v>117888.43230000003</c:v>
                </c:pt>
                <c:pt idx="218">
                  <c:v>113833.50460000003</c:v>
                </c:pt>
                <c:pt idx="219">
                  <c:v>108461.39720000002</c:v>
                </c:pt>
                <c:pt idx="220">
                  <c:v>108111.16239999999</c:v>
                </c:pt>
                <c:pt idx="221">
                  <c:v>104323.5379</c:v>
                </c:pt>
                <c:pt idx="222">
                  <c:v>91320.704400000017</c:v>
                </c:pt>
                <c:pt idx="223">
                  <c:v>76775.988700000016</c:v>
                </c:pt>
                <c:pt idx="224">
                  <c:v>69716.105216351163</c:v>
                </c:pt>
                <c:pt idx="225">
                  <c:v>71419.849700000006</c:v>
                </c:pt>
                <c:pt idx="226">
                  <c:v>53169.56990000001</c:v>
                </c:pt>
                <c:pt idx="227">
                  <c:v>71172.275200000018</c:v>
                </c:pt>
                <c:pt idx="228">
                  <c:v>79058.049408028135</c:v>
                </c:pt>
                <c:pt idx="229">
                  <c:v>85316.997899999988</c:v>
                </c:pt>
                <c:pt idx="230">
                  <c:v>89799.299899999969</c:v>
                </c:pt>
                <c:pt idx="231">
                  <c:v>93716.085200000001</c:v>
                </c:pt>
                <c:pt idx="232">
                  <c:v>97606.569091489378</c:v>
                </c:pt>
                <c:pt idx="233">
                  <c:v>106780.60149999999</c:v>
                </c:pt>
                <c:pt idx="234">
                  <c:v>120354.94170000002</c:v>
                </c:pt>
                <c:pt idx="235">
                  <c:v>124679.41319999998</c:v>
                </c:pt>
                <c:pt idx="236">
                  <c:v>125484.22509999998</c:v>
                </c:pt>
                <c:pt idx="237">
                  <c:v>126680.29400000002</c:v>
                </c:pt>
                <c:pt idx="238">
                  <c:v>126286.45360000001</c:v>
                </c:pt>
                <c:pt idx="239">
                  <c:v>118674.0047</c:v>
                </c:pt>
                <c:pt idx="240">
                  <c:v>108086.16979999997</c:v>
                </c:pt>
                <c:pt idx="241">
                  <c:v>98813.151399999988</c:v>
                </c:pt>
                <c:pt idx="242">
                  <c:v>89639.138300000021</c:v>
                </c:pt>
                <c:pt idx="243">
                  <c:v>82406.555099999983</c:v>
                </c:pt>
                <c:pt idx="244">
                  <c:v>76750.123800000016</c:v>
                </c:pt>
                <c:pt idx="245">
                  <c:v>73097.129600000015</c:v>
                </c:pt>
                <c:pt idx="246">
                  <c:v>62489.247900000002</c:v>
                </c:pt>
                <c:pt idx="247">
                  <c:v>50428.588278232593</c:v>
                </c:pt>
                <c:pt idx="248">
                  <c:v>46322.138900000005</c:v>
                </c:pt>
                <c:pt idx="249">
                  <c:v>49024.495000000003</c:v>
                </c:pt>
                <c:pt idx="250">
                  <c:v>49544.66520000001</c:v>
                </c:pt>
                <c:pt idx="251">
                  <c:v>53032.549600000006</c:v>
                </c:pt>
                <c:pt idx="252">
                  <c:v>64659.928499999987</c:v>
                </c:pt>
                <c:pt idx="253">
                  <c:v>76585.308200000014</c:v>
                </c:pt>
                <c:pt idx="254">
                  <c:v>87436.973500000022</c:v>
                </c:pt>
                <c:pt idx="255">
                  <c:v>97919.669099999999</c:v>
                </c:pt>
                <c:pt idx="256">
                  <c:v>109519.8789</c:v>
                </c:pt>
                <c:pt idx="257">
                  <c:v>127346.49550000003</c:v>
                </c:pt>
                <c:pt idx="258">
                  <c:v>141874.35757821391</c:v>
                </c:pt>
                <c:pt idx="259">
                  <c:v>137009.77330000006</c:v>
                </c:pt>
                <c:pt idx="260">
                  <c:v>128044.46257817654</c:v>
                </c:pt>
                <c:pt idx="261">
                  <c:v>108275.7438</c:v>
                </c:pt>
                <c:pt idx="262">
                  <c:v>102040.34270000001</c:v>
                </c:pt>
                <c:pt idx="263">
                  <c:v>101977.37629516043</c:v>
                </c:pt>
                <c:pt idx="264">
                  <c:v>104429.22169999998</c:v>
                </c:pt>
                <c:pt idx="265">
                  <c:v>108888.40850000001</c:v>
                </c:pt>
                <c:pt idx="266">
                  <c:v>112107.49159999998</c:v>
                </c:pt>
                <c:pt idx="267">
                  <c:v>102652.60878664974</c:v>
                </c:pt>
                <c:pt idx="268">
                  <c:v>110409.27579999997</c:v>
                </c:pt>
                <c:pt idx="269">
                  <c:v>105302.74579999999</c:v>
                </c:pt>
                <c:pt idx="270">
                  <c:v>94318.779099999971</c:v>
                </c:pt>
                <c:pt idx="271">
                  <c:v>86217.584499999997</c:v>
                </c:pt>
                <c:pt idx="272">
                  <c:v>86736.878800000006</c:v>
                </c:pt>
                <c:pt idx="273">
                  <c:v>90169.813971849624</c:v>
                </c:pt>
                <c:pt idx="274">
                  <c:v>92172.81719999999</c:v>
                </c:pt>
                <c:pt idx="275">
                  <c:v>92743.398793107481</c:v>
                </c:pt>
                <c:pt idx="276">
                  <c:v>101420.8401</c:v>
                </c:pt>
                <c:pt idx="277">
                  <c:v>106232.11897181222</c:v>
                </c:pt>
                <c:pt idx="278">
                  <c:v>114672.38679999999</c:v>
                </c:pt>
                <c:pt idx="279">
                  <c:v>117091.2650144028</c:v>
                </c:pt>
                <c:pt idx="280">
                  <c:v>124040.44630376453</c:v>
                </c:pt>
                <c:pt idx="281">
                  <c:v>136910.12969999999</c:v>
                </c:pt>
                <c:pt idx="282">
                  <c:v>148782.3870611926</c:v>
                </c:pt>
                <c:pt idx="283">
                  <c:v>141825.86255719216</c:v>
                </c:pt>
                <c:pt idx="284">
                  <c:v>137998.17153477229</c:v>
                </c:pt>
                <c:pt idx="285">
                  <c:v>121733.57869999997</c:v>
                </c:pt>
                <c:pt idx="286">
                  <c:v>116939.8862057987</c:v>
                </c:pt>
                <c:pt idx="287">
                  <c:v>116183.08380000002</c:v>
                </c:pt>
                <c:pt idx="288">
                  <c:v>113119.14539999996</c:v>
                </c:pt>
                <c:pt idx="289">
                  <c:v>103023.72533771364</c:v>
                </c:pt>
                <c:pt idx="290">
                  <c:v>101871.85359728803</c:v>
                </c:pt>
                <c:pt idx="291">
                  <c:v>109859.91789999997</c:v>
                </c:pt>
                <c:pt idx="292">
                  <c:v>115741.58629999998</c:v>
                </c:pt>
                <c:pt idx="293">
                  <c:v>103092.22090000001</c:v>
                </c:pt>
                <c:pt idx="294">
                  <c:v>111172.58809999996</c:v>
                </c:pt>
                <c:pt idx="295">
                  <c:v>99585.429188870883</c:v>
                </c:pt>
                <c:pt idx="296">
                  <c:v>99079.291322913443</c:v>
                </c:pt>
                <c:pt idx="297">
                  <c:v>101476.85537184961</c:v>
                </c:pt>
                <c:pt idx="298">
                  <c:v>104792.64800754419</c:v>
                </c:pt>
                <c:pt idx="299">
                  <c:v>100146.88955597481</c:v>
                </c:pt>
                <c:pt idx="300">
                  <c:v>113214.41729999999</c:v>
                </c:pt>
                <c:pt idx="301">
                  <c:v>120738.95669999998</c:v>
                </c:pt>
                <c:pt idx="302">
                  <c:v>117276.07361786754</c:v>
                </c:pt>
                <c:pt idx="303">
                  <c:v>135286.11067938039</c:v>
                </c:pt>
                <c:pt idx="304">
                  <c:v>138692.88032000806</c:v>
                </c:pt>
                <c:pt idx="305">
                  <c:v>140909.11371993471</c:v>
                </c:pt>
                <c:pt idx="306">
                  <c:v>160633.83835013371</c:v>
                </c:pt>
                <c:pt idx="307">
                  <c:v>165716.6672</c:v>
                </c:pt>
                <c:pt idx="308">
                  <c:v>165743.51784163187</c:v>
                </c:pt>
                <c:pt idx="309">
                  <c:v>153108.14169999998</c:v>
                </c:pt>
                <c:pt idx="310">
                  <c:v>146245.26429999998</c:v>
                </c:pt>
                <c:pt idx="311">
                  <c:v>139515.3365</c:v>
                </c:pt>
                <c:pt idx="312">
                  <c:v>126204.92866537315</c:v>
                </c:pt>
                <c:pt idx="313">
                  <c:v>129736.39231368579</c:v>
                </c:pt>
                <c:pt idx="314">
                  <c:v>121612.70749728805</c:v>
                </c:pt>
                <c:pt idx="315">
                  <c:v>124360.79858664976</c:v>
                </c:pt>
                <c:pt idx="316">
                  <c:v>121986.72930581737</c:v>
                </c:pt>
                <c:pt idx="317">
                  <c:v>124457.99393138669</c:v>
                </c:pt>
                <c:pt idx="318">
                  <c:v>116056.93979999998</c:v>
                </c:pt>
                <c:pt idx="319">
                  <c:v>98606.660888870887</c:v>
                </c:pt>
                <c:pt idx="320">
                  <c:v>86644.963322913434</c:v>
                </c:pt>
                <c:pt idx="321">
                  <c:v>92710.231600000028</c:v>
                </c:pt>
                <c:pt idx="322">
                  <c:v>91392.574099999998</c:v>
                </c:pt>
                <c:pt idx="323">
                  <c:v>93557.127100000027</c:v>
                </c:pt>
                <c:pt idx="324">
                  <c:v>104133.08700000001</c:v>
                </c:pt>
                <c:pt idx="325">
                  <c:v>111715.08779999999</c:v>
                </c:pt>
                <c:pt idx="326">
                  <c:v>115183.47589999999</c:v>
                </c:pt>
                <c:pt idx="327">
                  <c:v>116457.2126</c:v>
                </c:pt>
                <c:pt idx="328">
                  <c:v>112137.92707823259</c:v>
                </c:pt>
                <c:pt idx="329">
                  <c:v>110216.49499999998</c:v>
                </c:pt>
                <c:pt idx="330">
                  <c:v>111748.93029999999</c:v>
                </c:pt>
                <c:pt idx="331">
                  <c:v>109373.5845</c:v>
                </c:pt>
                <c:pt idx="332">
                  <c:v>107884.13849999999</c:v>
                </c:pt>
                <c:pt idx="333">
                  <c:v>104714.88490000003</c:v>
                </c:pt>
                <c:pt idx="334">
                  <c:v>101104.48560579869</c:v>
                </c:pt>
                <c:pt idx="335">
                  <c:v>96579.917400000006</c:v>
                </c:pt>
              </c:numCache>
            </c:numRef>
          </c:val>
          <c:extLst>
            <c:ext xmlns:c16="http://schemas.microsoft.com/office/drawing/2014/chart" uri="{C3380CC4-5D6E-409C-BE32-E72D297353CC}">
              <c16:uniqueId val="{00000006-E422-4242-A077-413DFBFF9F6A}"/>
            </c:ext>
          </c:extLst>
        </c:ser>
        <c:ser>
          <c:idx val="7"/>
          <c:order val="7"/>
          <c:tx>
            <c:strRef>
              <c:f>'64'!$K$2</c:f>
              <c:strCache>
                <c:ptCount val="1"/>
                <c:pt idx="0">
                  <c:v>Hydro</c:v>
                </c:pt>
              </c:strCache>
            </c:strRef>
          </c:tx>
          <c:spPr>
            <a:solidFill>
              <a:schemeClr val="accent2">
                <a:lumMod val="60000"/>
              </a:schemeClr>
            </a:solidFill>
            <a:ln>
              <a:noFill/>
            </a:ln>
            <a:effectLst/>
          </c:spPr>
          <c:val>
            <c:numRef>
              <c:f>'64'!$K$3:$K$338</c:f>
              <c:numCache>
                <c:formatCode>General</c:formatCode>
                <c:ptCount val="336"/>
                <c:pt idx="0">
                  <c:v>67094.09116306332</c:v>
                </c:pt>
                <c:pt idx="1">
                  <c:v>61341.731700098586</c:v>
                </c:pt>
                <c:pt idx="2">
                  <c:v>62196.645826764994</c:v>
                </c:pt>
                <c:pt idx="3">
                  <c:v>64007.523676256467</c:v>
                </c:pt>
                <c:pt idx="4">
                  <c:v>68203.525115991783</c:v>
                </c:pt>
                <c:pt idx="5">
                  <c:v>78434.398919362051</c:v>
                </c:pt>
                <c:pt idx="6">
                  <c:v>55815.918917833551</c:v>
                </c:pt>
                <c:pt idx="7">
                  <c:v>41418.820011534088</c:v>
                </c:pt>
                <c:pt idx="8">
                  <c:v>20037.789691086233</c:v>
                </c:pt>
                <c:pt idx="9">
                  <c:v>18686.53</c:v>
                </c:pt>
                <c:pt idx="10">
                  <c:v>18686.53</c:v>
                </c:pt>
                <c:pt idx="11">
                  <c:v>18681.489999999998</c:v>
                </c:pt>
                <c:pt idx="12">
                  <c:v>18686.53</c:v>
                </c:pt>
                <c:pt idx="13">
                  <c:v>18681.489999999998</c:v>
                </c:pt>
                <c:pt idx="14">
                  <c:v>18448.187296047134</c:v>
                </c:pt>
                <c:pt idx="15">
                  <c:v>20222.800812336482</c:v>
                </c:pt>
                <c:pt idx="16">
                  <c:v>27305.02875790912</c:v>
                </c:pt>
                <c:pt idx="17">
                  <c:v>50884.549014754673</c:v>
                </c:pt>
                <c:pt idx="18">
                  <c:v>66912.456331088237</c:v>
                </c:pt>
                <c:pt idx="19">
                  <c:v>68498.371918505902</c:v>
                </c:pt>
                <c:pt idx="20">
                  <c:v>68327.757156568972</c:v>
                </c:pt>
                <c:pt idx="21">
                  <c:v>59849.458816926424</c:v>
                </c:pt>
                <c:pt idx="22">
                  <c:v>57936.962048830159</c:v>
                </c:pt>
                <c:pt idx="23">
                  <c:v>55080.29735575329</c:v>
                </c:pt>
                <c:pt idx="24">
                  <c:v>59771.021004704897</c:v>
                </c:pt>
                <c:pt idx="25">
                  <c:v>63834.57675253108</c:v>
                </c:pt>
                <c:pt idx="26">
                  <c:v>59992.489057998173</c:v>
                </c:pt>
                <c:pt idx="27">
                  <c:v>59513.625755473098</c:v>
                </c:pt>
                <c:pt idx="28">
                  <c:v>57318.211628882731</c:v>
                </c:pt>
                <c:pt idx="29">
                  <c:v>61958.657844090529</c:v>
                </c:pt>
                <c:pt idx="30">
                  <c:v>49785.710028126239</c:v>
                </c:pt>
                <c:pt idx="31">
                  <c:v>40886.33290077572</c:v>
                </c:pt>
                <c:pt idx="32">
                  <c:v>23233.819707541861</c:v>
                </c:pt>
                <c:pt idx="33">
                  <c:v>19501.33562568725</c:v>
                </c:pt>
                <c:pt idx="34">
                  <c:v>16118.933172303508</c:v>
                </c:pt>
                <c:pt idx="35">
                  <c:v>19310.979999999996</c:v>
                </c:pt>
                <c:pt idx="36">
                  <c:v>16127.180400436144</c:v>
                </c:pt>
                <c:pt idx="37">
                  <c:v>18794.38631510083</c:v>
                </c:pt>
                <c:pt idx="38">
                  <c:v>19989.675162408217</c:v>
                </c:pt>
                <c:pt idx="39">
                  <c:v>16590.264493907973</c:v>
                </c:pt>
                <c:pt idx="40">
                  <c:v>19885.175139396462</c:v>
                </c:pt>
                <c:pt idx="41">
                  <c:v>21381.805869488355</c:v>
                </c:pt>
                <c:pt idx="42">
                  <c:v>31580.645975984771</c:v>
                </c:pt>
                <c:pt idx="43">
                  <c:v>42832.406121536063</c:v>
                </c:pt>
                <c:pt idx="44">
                  <c:v>48874.256880779481</c:v>
                </c:pt>
                <c:pt idx="45">
                  <c:v>49713.390593805751</c:v>
                </c:pt>
                <c:pt idx="46">
                  <c:v>45697.593222306954</c:v>
                </c:pt>
                <c:pt idx="47">
                  <c:v>50493.755871449895</c:v>
                </c:pt>
                <c:pt idx="48">
                  <c:v>43565.241379667568</c:v>
                </c:pt>
                <c:pt idx="49">
                  <c:v>47628.484670299375</c:v>
                </c:pt>
                <c:pt idx="50">
                  <c:v>34318.113403286901</c:v>
                </c:pt>
                <c:pt idx="51">
                  <c:v>39049.249056325847</c:v>
                </c:pt>
                <c:pt idx="52">
                  <c:v>40000.576917757076</c:v>
                </c:pt>
                <c:pt idx="53">
                  <c:v>40728.571234498071</c:v>
                </c:pt>
                <c:pt idx="54">
                  <c:v>35518.9</c:v>
                </c:pt>
                <c:pt idx="55">
                  <c:v>29552.123270351603</c:v>
                </c:pt>
                <c:pt idx="56">
                  <c:v>16925.449999999997</c:v>
                </c:pt>
                <c:pt idx="57">
                  <c:v>16068.883328336522</c:v>
                </c:pt>
                <c:pt idx="58">
                  <c:v>15594.28</c:v>
                </c:pt>
                <c:pt idx="59">
                  <c:v>18028.786921276595</c:v>
                </c:pt>
                <c:pt idx="60">
                  <c:v>12162.670000000002</c:v>
                </c:pt>
                <c:pt idx="61">
                  <c:v>18318.900540874114</c:v>
                </c:pt>
                <c:pt idx="62">
                  <c:v>17587.185906382976</c:v>
                </c:pt>
                <c:pt idx="63">
                  <c:v>21535.190822736968</c:v>
                </c:pt>
                <c:pt idx="64">
                  <c:v>20814.934047336963</c:v>
                </c:pt>
                <c:pt idx="65">
                  <c:v>23743.851486561285</c:v>
                </c:pt>
                <c:pt idx="66">
                  <c:v>22212.3</c:v>
                </c:pt>
                <c:pt idx="67">
                  <c:v>36055.980329314007</c:v>
                </c:pt>
                <c:pt idx="68">
                  <c:v>43066.541997038294</c:v>
                </c:pt>
                <c:pt idx="69">
                  <c:v>41283.905017787132</c:v>
                </c:pt>
                <c:pt idx="70">
                  <c:v>46425.470166057145</c:v>
                </c:pt>
                <c:pt idx="71">
                  <c:v>41792.719606610553</c:v>
                </c:pt>
                <c:pt idx="72">
                  <c:v>44970.215761897154</c:v>
                </c:pt>
                <c:pt idx="73">
                  <c:v>44065.962058369776</c:v>
                </c:pt>
                <c:pt idx="74">
                  <c:v>46868.990873078546</c:v>
                </c:pt>
                <c:pt idx="75">
                  <c:v>43729.121566700211</c:v>
                </c:pt>
                <c:pt idx="76">
                  <c:v>45392.319392765945</c:v>
                </c:pt>
                <c:pt idx="77">
                  <c:v>45375.962828108975</c:v>
                </c:pt>
                <c:pt idx="78">
                  <c:v>43099.986214634679</c:v>
                </c:pt>
                <c:pt idx="79">
                  <c:v>36321.914561998303</c:v>
                </c:pt>
                <c:pt idx="80">
                  <c:v>23096.572234042553</c:v>
                </c:pt>
                <c:pt idx="81">
                  <c:v>16200.75</c:v>
                </c:pt>
                <c:pt idx="82">
                  <c:v>16200.75</c:v>
                </c:pt>
                <c:pt idx="83">
                  <c:v>16200.75</c:v>
                </c:pt>
                <c:pt idx="84">
                  <c:v>16200.75</c:v>
                </c:pt>
                <c:pt idx="85">
                  <c:v>16200.75</c:v>
                </c:pt>
                <c:pt idx="86">
                  <c:v>14419.75</c:v>
                </c:pt>
                <c:pt idx="87">
                  <c:v>16229.55</c:v>
                </c:pt>
                <c:pt idx="88">
                  <c:v>17740.47</c:v>
                </c:pt>
                <c:pt idx="89">
                  <c:v>27885.276519744817</c:v>
                </c:pt>
                <c:pt idx="90">
                  <c:v>53122.644002538895</c:v>
                </c:pt>
                <c:pt idx="91">
                  <c:v>60160.287035390589</c:v>
                </c:pt>
                <c:pt idx="92">
                  <c:v>61367.677994708545</c:v>
                </c:pt>
                <c:pt idx="93">
                  <c:v>71641.921752487397</c:v>
                </c:pt>
                <c:pt idx="94">
                  <c:v>64911.294431372575</c:v>
                </c:pt>
                <c:pt idx="95">
                  <c:v>62018.196662299713</c:v>
                </c:pt>
                <c:pt idx="96">
                  <c:v>54812.342455459875</c:v>
                </c:pt>
                <c:pt idx="97">
                  <c:v>50570.12143916334</c:v>
                </c:pt>
                <c:pt idx="98">
                  <c:v>49439.822075837998</c:v>
                </c:pt>
                <c:pt idx="99">
                  <c:v>50120.622179271544</c:v>
                </c:pt>
                <c:pt idx="100">
                  <c:v>56047.114626773495</c:v>
                </c:pt>
                <c:pt idx="101">
                  <c:v>52657.150371762051</c:v>
                </c:pt>
                <c:pt idx="102">
                  <c:v>54057.306993436636</c:v>
                </c:pt>
                <c:pt idx="103">
                  <c:v>43264.910729388292</c:v>
                </c:pt>
                <c:pt idx="104">
                  <c:v>28914.884028150667</c:v>
                </c:pt>
                <c:pt idx="105">
                  <c:v>14419.75</c:v>
                </c:pt>
                <c:pt idx="106">
                  <c:v>14309.420000000002</c:v>
                </c:pt>
                <c:pt idx="107">
                  <c:v>14419.75</c:v>
                </c:pt>
                <c:pt idx="108">
                  <c:v>14419.75</c:v>
                </c:pt>
                <c:pt idx="109">
                  <c:v>14419.75</c:v>
                </c:pt>
                <c:pt idx="110">
                  <c:v>14309.420000000002</c:v>
                </c:pt>
                <c:pt idx="111">
                  <c:v>15206.724410879329</c:v>
                </c:pt>
                <c:pt idx="112">
                  <c:v>19142.935542154835</c:v>
                </c:pt>
                <c:pt idx="113">
                  <c:v>30684.32847074277</c:v>
                </c:pt>
                <c:pt idx="114">
                  <c:v>43516.837550857548</c:v>
                </c:pt>
                <c:pt idx="115">
                  <c:v>58523.815666379094</c:v>
                </c:pt>
                <c:pt idx="116">
                  <c:v>70710.33322765959</c:v>
                </c:pt>
                <c:pt idx="117">
                  <c:v>85704.847551705301</c:v>
                </c:pt>
                <c:pt idx="118">
                  <c:v>81341.045575301207</c:v>
                </c:pt>
                <c:pt idx="119">
                  <c:v>82695.368172036542</c:v>
                </c:pt>
                <c:pt idx="120">
                  <c:v>82004.142014908182</c:v>
                </c:pt>
                <c:pt idx="121">
                  <c:v>86245.200759588144</c:v>
                </c:pt>
                <c:pt idx="122">
                  <c:v>80689.250084468629</c:v>
                </c:pt>
                <c:pt idx="123">
                  <c:v>77533.612068934628</c:v>
                </c:pt>
                <c:pt idx="124">
                  <c:v>76125.347207641753</c:v>
                </c:pt>
                <c:pt idx="125">
                  <c:v>77443.067473581497</c:v>
                </c:pt>
                <c:pt idx="126">
                  <c:v>57979.454873579263</c:v>
                </c:pt>
                <c:pt idx="127">
                  <c:v>38448.210861195475</c:v>
                </c:pt>
                <c:pt idx="128">
                  <c:v>28444.863862366168</c:v>
                </c:pt>
                <c:pt idx="129">
                  <c:v>16318.75</c:v>
                </c:pt>
                <c:pt idx="130">
                  <c:v>19392.75</c:v>
                </c:pt>
                <c:pt idx="131">
                  <c:v>19219.13</c:v>
                </c:pt>
                <c:pt idx="132">
                  <c:v>18102.553673264916</c:v>
                </c:pt>
                <c:pt idx="133">
                  <c:v>19241.82</c:v>
                </c:pt>
                <c:pt idx="134">
                  <c:v>19750.481085106385</c:v>
                </c:pt>
                <c:pt idx="135">
                  <c:v>17882.426404255311</c:v>
                </c:pt>
                <c:pt idx="136">
                  <c:v>20354.617889296009</c:v>
                </c:pt>
                <c:pt idx="137">
                  <c:v>46789.988768367431</c:v>
                </c:pt>
                <c:pt idx="138">
                  <c:v>73004.666551520189</c:v>
                </c:pt>
                <c:pt idx="139">
                  <c:v>74324.91354347147</c:v>
                </c:pt>
                <c:pt idx="140">
                  <c:v>84568.691180401103</c:v>
                </c:pt>
                <c:pt idx="141">
                  <c:v>85477.185975539236</c:v>
                </c:pt>
                <c:pt idx="142">
                  <c:v>81739.03449261334</c:v>
                </c:pt>
                <c:pt idx="143">
                  <c:v>71818.564722705603</c:v>
                </c:pt>
                <c:pt idx="144">
                  <c:v>73371.098080000011</c:v>
                </c:pt>
                <c:pt idx="145">
                  <c:v>75751.65544444113</c:v>
                </c:pt>
                <c:pt idx="146">
                  <c:v>73968.758077003091</c:v>
                </c:pt>
                <c:pt idx="147">
                  <c:v>73203.997981712295</c:v>
                </c:pt>
                <c:pt idx="148">
                  <c:v>73290.841391698326</c:v>
                </c:pt>
                <c:pt idx="149">
                  <c:v>70404.386947641309</c:v>
                </c:pt>
                <c:pt idx="150">
                  <c:v>63803.454756587322</c:v>
                </c:pt>
                <c:pt idx="151">
                  <c:v>47365.769834658953</c:v>
                </c:pt>
                <c:pt idx="152">
                  <c:v>22450.02351698959</c:v>
                </c:pt>
                <c:pt idx="153">
                  <c:v>19969.433816489363</c:v>
                </c:pt>
                <c:pt idx="154">
                  <c:v>17819.10923882098</c:v>
                </c:pt>
                <c:pt idx="155">
                  <c:v>17757.323063916978</c:v>
                </c:pt>
                <c:pt idx="156">
                  <c:v>20291.599999999999</c:v>
                </c:pt>
                <c:pt idx="157">
                  <c:v>21306.785811336627</c:v>
                </c:pt>
                <c:pt idx="158">
                  <c:v>21171.920554134053</c:v>
                </c:pt>
                <c:pt idx="159">
                  <c:v>21996.237291014786</c:v>
                </c:pt>
                <c:pt idx="160">
                  <c:v>21283.711085106384</c:v>
                </c:pt>
                <c:pt idx="161">
                  <c:v>47688.418012178845</c:v>
                </c:pt>
                <c:pt idx="162">
                  <c:v>73516.745072792706</c:v>
                </c:pt>
                <c:pt idx="163">
                  <c:v>82038.623220888083</c:v>
                </c:pt>
                <c:pt idx="164">
                  <c:v>85585.830820943564</c:v>
                </c:pt>
                <c:pt idx="165">
                  <c:v>79832.987546718956</c:v>
                </c:pt>
                <c:pt idx="166">
                  <c:v>77962.944079279638</c:v>
                </c:pt>
                <c:pt idx="167">
                  <c:v>81204.500630213515</c:v>
                </c:pt>
                <c:pt idx="168">
                  <c:v>65831.016786883905</c:v>
                </c:pt>
                <c:pt idx="169">
                  <c:v>62372.86399989749</c:v>
                </c:pt>
                <c:pt idx="170">
                  <c:v>58697.498126551684</c:v>
                </c:pt>
                <c:pt idx="171">
                  <c:v>60898.529921132154</c:v>
                </c:pt>
                <c:pt idx="172">
                  <c:v>70803.906762220431</c:v>
                </c:pt>
                <c:pt idx="173">
                  <c:v>69428.077595326526</c:v>
                </c:pt>
                <c:pt idx="174">
                  <c:v>41290.992160623937</c:v>
                </c:pt>
                <c:pt idx="175">
                  <c:v>33396.847767090636</c:v>
                </c:pt>
                <c:pt idx="176">
                  <c:v>20585.144429374239</c:v>
                </c:pt>
                <c:pt idx="177">
                  <c:v>18121.323382254421</c:v>
                </c:pt>
                <c:pt idx="178">
                  <c:v>15530.680004571694</c:v>
                </c:pt>
                <c:pt idx="179">
                  <c:v>13740.00744298569</c:v>
                </c:pt>
                <c:pt idx="180">
                  <c:v>14569.05</c:v>
                </c:pt>
                <c:pt idx="181">
                  <c:v>14585.63</c:v>
                </c:pt>
                <c:pt idx="182">
                  <c:v>13895.07040418744</c:v>
                </c:pt>
                <c:pt idx="183">
                  <c:v>20192.209999999995</c:v>
                </c:pt>
                <c:pt idx="184">
                  <c:v>19497.617948129595</c:v>
                </c:pt>
                <c:pt idx="185">
                  <c:v>41289.739064347814</c:v>
                </c:pt>
                <c:pt idx="186">
                  <c:v>63784.707440425518</c:v>
                </c:pt>
                <c:pt idx="187">
                  <c:v>66575.82215729951</c:v>
                </c:pt>
                <c:pt idx="188">
                  <c:v>70724.205229676925</c:v>
                </c:pt>
                <c:pt idx="189">
                  <c:v>69967.444576377035</c:v>
                </c:pt>
                <c:pt idx="190">
                  <c:v>69930.305855260056</c:v>
                </c:pt>
                <c:pt idx="191">
                  <c:v>64064.153361124132</c:v>
                </c:pt>
                <c:pt idx="192">
                  <c:v>70319.908049801059</c:v>
                </c:pt>
                <c:pt idx="193">
                  <c:v>65151.28473305377</c:v>
                </c:pt>
                <c:pt idx="194">
                  <c:v>66635.03977120154</c:v>
                </c:pt>
                <c:pt idx="195">
                  <c:v>68225.51999999999</c:v>
                </c:pt>
                <c:pt idx="196">
                  <c:v>72520.655185246433</c:v>
                </c:pt>
                <c:pt idx="197">
                  <c:v>66309.612801565352</c:v>
                </c:pt>
                <c:pt idx="198">
                  <c:v>59552.672628240107</c:v>
                </c:pt>
                <c:pt idx="199">
                  <c:v>21596.377509922411</c:v>
                </c:pt>
                <c:pt idx="200">
                  <c:v>18316.78</c:v>
                </c:pt>
                <c:pt idx="201">
                  <c:v>17856.620000000003</c:v>
                </c:pt>
                <c:pt idx="202">
                  <c:v>18500.670000000002</c:v>
                </c:pt>
                <c:pt idx="203">
                  <c:v>17874.669999999998</c:v>
                </c:pt>
                <c:pt idx="204">
                  <c:v>15346.125553191492</c:v>
                </c:pt>
                <c:pt idx="205">
                  <c:v>14994.548604577021</c:v>
                </c:pt>
                <c:pt idx="206">
                  <c:v>16779.755442984722</c:v>
                </c:pt>
                <c:pt idx="207">
                  <c:v>19073.62</c:v>
                </c:pt>
                <c:pt idx="208">
                  <c:v>17593.277160024671</c:v>
                </c:pt>
                <c:pt idx="209">
                  <c:v>18623.796689581446</c:v>
                </c:pt>
                <c:pt idx="210">
                  <c:v>43353.305606209906</c:v>
                </c:pt>
                <c:pt idx="211">
                  <c:v>53597.557174000569</c:v>
                </c:pt>
                <c:pt idx="212">
                  <c:v>56111.874315527886</c:v>
                </c:pt>
                <c:pt idx="213">
                  <c:v>55510.338285816484</c:v>
                </c:pt>
                <c:pt idx="214">
                  <c:v>46860.854932889502</c:v>
                </c:pt>
                <c:pt idx="215">
                  <c:v>39369.330469677043</c:v>
                </c:pt>
                <c:pt idx="216">
                  <c:v>31986.706707243658</c:v>
                </c:pt>
                <c:pt idx="217">
                  <c:v>31944.856335159006</c:v>
                </c:pt>
                <c:pt idx="218">
                  <c:v>34492.529276884561</c:v>
                </c:pt>
                <c:pt idx="219">
                  <c:v>33840.62347504995</c:v>
                </c:pt>
                <c:pt idx="220">
                  <c:v>37078.010263282151</c:v>
                </c:pt>
                <c:pt idx="221">
                  <c:v>41698.058045448684</c:v>
                </c:pt>
                <c:pt idx="222">
                  <c:v>29000.740293827712</c:v>
                </c:pt>
                <c:pt idx="223">
                  <c:v>27709.441452564985</c:v>
                </c:pt>
                <c:pt idx="224">
                  <c:v>20515.258369878753</c:v>
                </c:pt>
                <c:pt idx="225">
                  <c:v>19895.674688270479</c:v>
                </c:pt>
                <c:pt idx="226">
                  <c:v>18759.916638839182</c:v>
                </c:pt>
                <c:pt idx="227">
                  <c:v>19438.11</c:v>
                </c:pt>
                <c:pt idx="228">
                  <c:v>20791.379511598068</c:v>
                </c:pt>
                <c:pt idx="229">
                  <c:v>19438.11</c:v>
                </c:pt>
                <c:pt idx="230">
                  <c:v>20318.901243870936</c:v>
                </c:pt>
                <c:pt idx="231">
                  <c:v>22275.912602577861</c:v>
                </c:pt>
                <c:pt idx="232">
                  <c:v>20726.689085106384</c:v>
                </c:pt>
                <c:pt idx="233">
                  <c:v>23873.739261177572</c:v>
                </c:pt>
                <c:pt idx="234">
                  <c:v>43775.261094976588</c:v>
                </c:pt>
                <c:pt idx="235">
                  <c:v>57633.685415673826</c:v>
                </c:pt>
                <c:pt idx="236">
                  <c:v>66701.703816418769</c:v>
                </c:pt>
                <c:pt idx="237">
                  <c:v>60918.228380954613</c:v>
                </c:pt>
                <c:pt idx="238">
                  <c:v>64596.259263303742</c:v>
                </c:pt>
                <c:pt idx="239">
                  <c:v>62260.4989328917</c:v>
                </c:pt>
                <c:pt idx="240">
                  <c:v>74895.690887290475</c:v>
                </c:pt>
                <c:pt idx="241">
                  <c:v>78963.980928594872</c:v>
                </c:pt>
                <c:pt idx="242">
                  <c:v>76470.96300875186</c:v>
                </c:pt>
                <c:pt idx="243">
                  <c:v>82574.678983302685</c:v>
                </c:pt>
                <c:pt idx="244">
                  <c:v>78379.829990515631</c:v>
                </c:pt>
                <c:pt idx="245">
                  <c:v>80728.01390379254</c:v>
                </c:pt>
                <c:pt idx="246">
                  <c:v>71882.818065987187</c:v>
                </c:pt>
                <c:pt idx="247">
                  <c:v>45491.485815986489</c:v>
                </c:pt>
                <c:pt idx="248">
                  <c:v>25620.86961695466</c:v>
                </c:pt>
                <c:pt idx="249">
                  <c:v>19894.39290159574</c:v>
                </c:pt>
                <c:pt idx="250">
                  <c:v>18588.385618127562</c:v>
                </c:pt>
                <c:pt idx="251">
                  <c:v>23056.799999999996</c:v>
                </c:pt>
                <c:pt idx="252">
                  <c:v>19970.745515821687</c:v>
                </c:pt>
                <c:pt idx="253">
                  <c:v>22938.799999999996</c:v>
                </c:pt>
                <c:pt idx="254">
                  <c:v>20246.638026332668</c:v>
                </c:pt>
                <c:pt idx="255">
                  <c:v>19283.904081801658</c:v>
                </c:pt>
                <c:pt idx="256">
                  <c:v>23856.453951724474</c:v>
                </c:pt>
                <c:pt idx="257">
                  <c:v>55841.514756913886</c:v>
                </c:pt>
                <c:pt idx="258">
                  <c:v>58598.47909733509</c:v>
                </c:pt>
                <c:pt idx="259">
                  <c:v>73568.562707842269</c:v>
                </c:pt>
                <c:pt idx="260">
                  <c:v>77940.245120813226</c:v>
                </c:pt>
                <c:pt idx="261">
                  <c:v>72356.428716236085</c:v>
                </c:pt>
                <c:pt idx="262">
                  <c:v>64936.140291308788</c:v>
                </c:pt>
                <c:pt idx="263">
                  <c:v>71354.232696855601</c:v>
                </c:pt>
                <c:pt idx="264">
                  <c:v>75530.718725828861</c:v>
                </c:pt>
                <c:pt idx="265">
                  <c:v>73003.7652887734</c:v>
                </c:pt>
                <c:pt idx="266">
                  <c:v>65961.877643670799</c:v>
                </c:pt>
                <c:pt idx="267">
                  <c:v>69289.497598603775</c:v>
                </c:pt>
                <c:pt idx="268">
                  <c:v>74262.14938614158</c:v>
                </c:pt>
                <c:pt idx="269">
                  <c:v>71566.288819378242</c:v>
                </c:pt>
                <c:pt idx="270">
                  <c:v>65832.594768376031</c:v>
                </c:pt>
                <c:pt idx="271">
                  <c:v>34954.665495091824</c:v>
                </c:pt>
                <c:pt idx="272">
                  <c:v>18734.809999999998</c:v>
                </c:pt>
                <c:pt idx="273">
                  <c:v>19223.809999999998</c:v>
                </c:pt>
                <c:pt idx="274">
                  <c:v>18734.809999999998</c:v>
                </c:pt>
                <c:pt idx="275">
                  <c:v>19386.809999999998</c:v>
                </c:pt>
                <c:pt idx="276">
                  <c:v>18734.809999999998</c:v>
                </c:pt>
                <c:pt idx="277">
                  <c:v>18734.809999999998</c:v>
                </c:pt>
                <c:pt idx="278">
                  <c:v>19564.269999999997</c:v>
                </c:pt>
                <c:pt idx="279">
                  <c:v>18735.344898719763</c:v>
                </c:pt>
                <c:pt idx="280">
                  <c:v>40058.934022141424</c:v>
                </c:pt>
                <c:pt idx="281">
                  <c:v>47797.212229830242</c:v>
                </c:pt>
                <c:pt idx="282">
                  <c:v>56764.026104279685</c:v>
                </c:pt>
                <c:pt idx="283">
                  <c:v>65105.556885420847</c:v>
                </c:pt>
                <c:pt idx="284">
                  <c:v>67675.373904725275</c:v>
                </c:pt>
                <c:pt idx="285">
                  <c:v>72926.036344726497</c:v>
                </c:pt>
                <c:pt idx="286">
                  <c:v>72254.145287234045</c:v>
                </c:pt>
                <c:pt idx="287">
                  <c:v>70856.419999999984</c:v>
                </c:pt>
                <c:pt idx="288">
                  <c:v>69632.766833778645</c:v>
                </c:pt>
                <c:pt idx="289">
                  <c:v>64177.020952090017</c:v>
                </c:pt>
                <c:pt idx="290">
                  <c:v>61583.847182865837</c:v>
                </c:pt>
                <c:pt idx="291">
                  <c:v>63975.425535092014</c:v>
                </c:pt>
                <c:pt idx="292">
                  <c:v>63191.214810034005</c:v>
                </c:pt>
                <c:pt idx="293">
                  <c:v>62851.612487586302</c:v>
                </c:pt>
                <c:pt idx="294">
                  <c:v>61608.996772933206</c:v>
                </c:pt>
                <c:pt idx="295">
                  <c:v>28650.211080638572</c:v>
                </c:pt>
                <c:pt idx="296">
                  <c:v>19711.263134042551</c:v>
                </c:pt>
                <c:pt idx="297">
                  <c:v>18734.809999999998</c:v>
                </c:pt>
                <c:pt idx="298">
                  <c:v>19386.809999999998</c:v>
                </c:pt>
                <c:pt idx="299">
                  <c:v>18734.809999999998</c:v>
                </c:pt>
                <c:pt idx="300">
                  <c:v>19386.809999999998</c:v>
                </c:pt>
                <c:pt idx="301">
                  <c:v>18734.809999999998</c:v>
                </c:pt>
                <c:pt idx="302">
                  <c:v>17788.98</c:v>
                </c:pt>
                <c:pt idx="303">
                  <c:v>19475.609436170209</c:v>
                </c:pt>
                <c:pt idx="304">
                  <c:v>23215.923171657963</c:v>
                </c:pt>
                <c:pt idx="305">
                  <c:v>48781.33652257661</c:v>
                </c:pt>
                <c:pt idx="306">
                  <c:v>58430.24044292399</c:v>
                </c:pt>
                <c:pt idx="307">
                  <c:v>56656.811130826594</c:v>
                </c:pt>
                <c:pt idx="308">
                  <c:v>67114.126307070546</c:v>
                </c:pt>
                <c:pt idx="309">
                  <c:v>61613.810266054243</c:v>
                </c:pt>
                <c:pt idx="310">
                  <c:v>60818.084479814672</c:v>
                </c:pt>
                <c:pt idx="311">
                  <c:v>60149.533630020429</c:v>
                </c:pt>
                <c:pt idx="312">
                  <c:v>56634.681913075896</c:v>
                </c:pt>
                <c:pt idx="313">
                  <c:v>56071.204810162992</c:v>
                </c:pt>
                <c:pt idx="314">
                  <c:v>61403.236372238673</c:v>
                </c:pt>
                <c:pt idx="315">
                  <c:v>55784.707261956035</c:v>
                </c:pt>
                <c:pt idx="316">
                  <c:v>56991.193380830824</c:v>
                </c:pt>
                <c:pt idx="317">
                  <c:v>63446.415128023036</c:v>
                </c:pt>
                <c:pt idx="318">
                  <c:v>47994.528124770703</c:v>
                </c:pt>
                <c:pt idx="319">
                  <c:v>33684.2305619537</c:v>
                </c:pt>
                <c:pt idx="320">
                  <c:v>26242.966859244189</c:v>
                </c:pt>
                <c:pt idx="321">
                  <c:v>22619.804599933566</c:v>
                </c:pt>
                <c:pt idx="322">
                  <c:v>20732.612367165108</c:v>
                </c:pt>
                <c:pt idx="323">
                  <c:v>18912.269999999997</c:v>
                </c:pt>
                <c:pt idx="324">
                  <c:v>16372.269999999997</c:v>
                </c:pt>
                <c:pt idx="325">
                  <c:v>17724.544236803504</c:v>
                </c:pt>
                <c:pt idx="326">
                  <c:v>20861.673110905369</c:v>
                </c:pt>
                <c:pt idx="327">
                  <c:v>18050.016481587114</c:v>
                </c:pt>
                <c:pt idx="328">
                  <c:v>27474.388225737115</c:v>
                </c:pt>
                <c:pt idx="329">
                  <c:v>52733.349180567551</c:v>
                </c:pt>
                <c:pt idx="330">
                  <c:v>60108.028864287728</c:v>
                </c:pt>
                <c:pt idx="331">
                  <c:v>77516.080782714969</c:v>
                </c:pt>
                <c:pt idx="332">
                  <c:v>81199.382568827277</c:v>
                </c:pt>
                <c:pt idx="333">
                  <c:v>79958.526421876028</c:v>
                </c:pt>
                <c:pt idx="334">
                  <c:v>73697.725777733227</c:v>
                </c:pt>
                <c:pt idx="335">
                  <c:v>83227.262589742415</c:v>
                </c:pt>
              </c:numCache>
            </c:numRef>
          </c:val>
          <c:extLst>
            <c:ext xmlns:c16="http://schemas.microsoft.com/office/drawing/2014/chart" uri="{C3380CC4-5D6E-409C-BE32-E72D297353CC}">
              <c16:uniqueId val="{00000007-E422-4242-A077-413DFBFF9F6A}"/>
            </c:ext>
          </c:extLst>
        </c:ser>
        <c:ser>
          <c:idx val="8"/>
          <c:order val="8"/>
          <c:tx>
            <c:strRef>
              <c:f>'64'!$L$2</c:f>
              <c:strCache>
                <c:ptCount val="1"/>
                <c:pt idx="0">
                  <c:v>Solar</c:v>
                </c:pt>
              </c:strCache>
            </c:strRef>
          </c:tx>
          <c:spPr>
            <a:solidFill>
              <a:srgbClr val="FFFF00"/>
            </a:solidFill>
            <a:ln>
              <a:noFill/>
            </a:ln>
            <a:effectLst/>
          </c:spPr>
          <c:val>
            <c:numRef>
              <c:f>'64'!$L$3:$L$338</c:f>
              <c:numCache>
                <c:formatCode>General</c:formatCode>
                <c:ptCount val="336"/>
                <c:pt idx="0">
                  <c:v>0</c:v>
                </c:pt>
                <c:pt idx="1">
                  <c:v>0</c:v>
                </c:pt>
                <c:pt idx="2">
                  <c:v>270.36400000000003</c:v>
                </c:pt>
                <c:pt idx="3">
                  <c:v>903.18700000000001</c:v>
                </c:pt>
                <c:pt idx="4">
                  <c:v>8454.2141000000011</c:v>
                </c:pt>
                <c:pt idx="5">
                  <c:v>54813.977000000006</c:v>
                </c:pt>
                <c:pt idx="6">
                  <c:v>153879.14980000001</c:v>
                </c:pt>
                <c:pt idx="7">
                  <c:v>295046.05889999995</c:v>
                </c:pt>
                <c:pt idx="8">
                  <c:v>439603.14117823268</c:v>
                </c:pt>
                <c:pt idx="9">
                  <c:v>544626.17863879842</c:v>
                </c:pt>
                <c:pt idx="10">
                  <c:v>610483.82622887485</c:v>
                </c:pt>
                <c:pt idx="11">
                  <c:v>584080.79828321736</c:v>
                </c:pt>
                <c:pt idx="12">
                  <c:v>539020.53788999119</c:v>
                </c:pt>
                <c:pt idx="13">
                  <c:v>513200.75209150481</c:v>
                </c:pt>
                <c:pt idx="14">
                  <c:v>484382.80484089197</c:v>
                </c:pt>
                <c:pt idx="15">
                  <c:v>418194.4046772226</c:v>
                </c:pt>
                <c:pt idx="16">
                  <c:v>356715.3743000002</c:v>
                </c:pt>
                <c:pt idx="17">
                  <c:v>239920.1396869712</c:v>
                </c:pt>
                <c:pt idx="18">
                  <c:v>128451.24649999998</c:v>
                </c:pt>
                <c:pt idx="19">
                  <c:v>42526.531299999995</c:v>
                </c:pt>
                <c:pt idx="20">
                  <c:v>2767.1473000000001</c:v>
                </c:pt>
                <c:pt idx="21">
                  <c:v>0</c:v>
                </c:pt>
                <c:pt idx="22">
                  <c:v>0</c:v>
                </c:pt>
                <c:pt idx="23">
                  <c:v>0</c:v>
                </c:pt>
                <c:pt idx="24">
                  <c:v>0</c:v>
                </c:pt>
                <c:pt idx="25">
                  <c:v>0</c:v>
                </c:pt>
                <c:pt idx="26">
                  <c:v>235.42699999999999</c:v>
                </c:pt>
                <c:pt idx="27">
                  <c:v>689.88400000000013</c:v>
                </c:pt>
                <c:pt idx="28">
                  <c:v>5612.6782000000003</c:v>
                </c:pt>
                <c:pt idx="29">
                  <c:v>39807.663949972426</c:v>
                </c:pt>
                <c:pt idx="30">
                  <c:v>103266.38289693071</c:v>
                </c:pt>
                <c:pt idx="31">
                  <c:v>190947.3499</c:v>
                </c:pt>
                <c:pt idx="32">
                  <c:v>282213.32269999996</c:v>
                </c:pt>
                <c:pt idx="33">
                  <c:v>398710.73228212103</c:v>
                </c:pt>
                <c:pt idx="34">
                  <c:v>468095.17246395425</c:v>
                </c:pt>
                <c:pt idx="35">
                  <c:v>471712.44048728264</c:v>
                </c:pt>
                <c:pt idx="36">
                  <c:v>493492.45451030339</c:v>
                </c:pt>
                <c:pt idx="37">
                  <c:v>497935.863946561</c:v>
                </c:pt>
                <c:pt idx="38">
                  <c:v>464630.88357736595</c:v>
                </c:pt>
                <c:pt idx="39">
                  <c:v>410565.73635678535</c:v>
                </c:pt>
                <c:pt idx="40">
                  <c:v>330205.05357708118</c:v>
                </c:pt>
                <c:pt idx="41">
                  <c:v>204959.85284506765</c:v>
                </c:pt>
                <c:pt idx="42">
                  <c:v>114348.11496440445</c:v>
                </c:pt>
                <c:pt idx="43">
                  <c:v>39766.369799999993</c:v>
                </c:pt>
                <c:pt idx="44">
                  <c:v>2216.5843</c:v>
                </c:pt>
                <c:pt idx="45">
                  <c:v>0</c:v>
                </c:pt>
                <c:pt idx="46">
                  <c:v>0</c:v>
                </c:pt>
                <c:pt idx="47">
                  <c:v>0</c:v>
                </c:pt>
                <c:pt idx="48">
                  <c:v>0</c:v>
                </c:pt>
                <c:pt idx="49">
                  <c:v>0</c:v>
                </c:pt>
                <c:pt idx="50">
                  <c:v>0</c:v>
                </c:pt>
                <c:pt idx="51">
                  <c:v>120.69500000000001</c:v>
                </c:pt>
                <c:pt idx="52">
                  <c:v>4120.5851999999995</c:v>
                </c:pt>
                <c:pt idx="53">
                  <c:v>45497.927937815366</c:v>
                </c:pt>
                <c:pt idx="54">
                  <c:v>126703.41110000001</c:v>
                </c:pt>
                <c:pt idx="55">
                  <c:v>253927.32650638625</c:v>
                </c:pt>
                <c:pt idx="56">
                  <c:v>379507.46061104827</c:v>
                </c:pt>
                <c:pt idx="57">
                  <c:v>457590.85079812788</c:v>
                </c:pt>
                <c:pt idx="58">
                  <c:v>476377.33416065981</c:v>
                </c:pt>
                <c:pt idx="59">
                  <c:v>483138.43659708078</c:v>
                </c:pt>
                <c:pt idx="60">
                  <c:v>530107.24859742005</c:v>
                </c:pt>
                <c:pt idx="61">
                  <c:v>451039.61614747369</c:v>
                </c:pt>
                <c:pt idx="62">
                  <c:v>485783.21800732124</c:v>
                </c:pt>
                <c:pt idx="63">
                  <c:v>391696.45602922054</c:v>
                </c:pt>
                <c:pt idx="64">
                  <c:v>310065.53470997006</c:v>
                </c:pt>
                <c:pt idx="65">
                  <c:v>221189.76369999998</c:v>
                </c:pt>
                <c:pt idx="66">
                  <c:v>113200.80247639147</c:v>
                </c:pt>
                <c:pt idx="67">
                  <c:v>35148.804100000008</c:v>
                </c:pt>
                <c:pt idx="68">
                  <c:v>1927.0764999999999</c:v>
                </c:pt>
                <c:pt idx="69">
                  <c:v>0</c:v>
                </c:pt>
                <c:pt idx="70">
                  <c:v>0</c:v>
                </c:pt>
                <c:pt idx="71">
                  <c:v>0</c:v>
                </c:pt>
                <c:pt idx="72">
                  <c:v>0</c:v>
                </c:pt>
                <c:pt idx="73">
                  <c:v>0</c:v>
                </c:pt>
                <c:pt idx="74">
                  <c:v>0</c:v>
                </c:pt>
                <c:pt idx="75">
                  <c:v>206.41000000000003</c:v>
                </c:pt>
                <c:pt idx="76">
                  <c:v>3705.6536000000001</c:v>
                </c:pt>
                <c:pt idx="77">
                  <c:v>35764.447399999997</c:v>
                </c:pt>
                <c:pt idx="78">
                  <c:v>110788.70410000002</c:v>
                </c:pt>
                <c:pt idx="79">
                  <c:v>217347.54270000008</c:v>
                </c:pt>
                <c:pt idx="80">
                  <c:v>328640.05369999999</c:v>
                </c:pt>
                <c:pt idx="81">
                  <c:v>415198.99180412246</c:v>
                </c:pt>
                <c:pt idx="82">
                  <c:v>465636.63989822549</c:v>
                </c:pt>
                <c:pt idx="83">
                  <c:v>445935.86287518044</c:v>
                </c:pt>
                <c:pt idx="84">
                  <c:v>474422.68867023691</c:v>
                </c:pt>
                <c:pt idx="85">
                  <c:v>463716.30778114597</c:v>
                </c:pt>
                <c:pt idx="86">
                  <c:v>518978.75179710391</c:v>
                </c:pt>
                <c:pt idx="87">
                  <c:v>395272.08987410559</c:v>
                </c:pt>
                <c:pt idx="88">
                  <c:v>333398.67185116699</c:v>
                </c:pt>
                <c:pt idx="89">
                  <c:v>254501.6462215035</c:v>
                </c:pt>
                <c:pt idx="90">
                  <c:v>133574.23045013373</c:v>
                </c:pt>
                <c:pt idx="91">
                  <c:v>43225.114857192137</c:v>
                </c:pt>
                <c:pt idx="92">
                  <c:v>2649.9071000000004</c:v>
                </c:pt>
                <c:pt idx="93">
                  <c:v>0</c:v>
                </c:pt>
                <c:pt idx="94">
                  <c:v>0</c:v>
                </c:pt>
                <c:pt idx="95">
                  <c:v>0</c:v>
                </c:pt>
                <c:pt idx="96">
                  <c:v>0</c:v>
                </c:pt>
                <c:pt idx="97">
                  <c:v>0</c:v>
                </c:pt>
                <c:pt idx="98">
                  <c:v>0</c:v>
                </c:pt>
                <c:pt idx="99">
                  <c:v>169.86500000000001</c:v>
                </c:pt>
                <c:pt idx="100">
                  <c:v>5323.7688174119994</c:v>
                </c:pt>
                <c:pt idx="101">
                  <c:v>44547.170154245396</c:v>
                </c:pt>
                <c:pt idx="102">
                  <c:v>133358.41589999999</c:v>
                </c:pt>
                <c:pt idx="103">
                  <c:v>253102.76189999998</c:v>
                </c:pt>
                <c:pt idx="104">
                  <c:v>342618.00447883806</c:v>
                </c:pt>
                <c:pt idx="105">
                  <c:v>432298.2926014124</c:v>
                </c:pt>
                <c:pt idx="106">
                  <c:v>458095.22707608348</c:v>
                </c:pt>
                <c:pt idx="107">
                  <c:v>466636.10692844982</c:v>
                </c:pt>
                <c:pt idx="108">
                  <c:v>491259.51476172812</c:v>
                </c:pt>
                <c:pt idx="109">
                  <c:v>442020.17777064984</c:v>
                </c:pt>
                <c:pt idx="110">
                  <c:v>423800.28146768583</c:v>
                </c:pt>
                <c:pt idx="111">
                  <c:v>382763.21277246735</c:v>
                </c:pt>
                <c:pt idx="112">
                  <c:v>312909.53564810281</c:v>
                </c:pt>
                <c:pt idx="113">
                  <c:v>221722.63947141604</c:v>
                </c:pt>
                <c:pt idx="114">
                  <c:v>116410.53630000001</c:v>
                </c:pt>
                <c:pt idx="115">
                  <c:v>36997.682000000001</c:v>
                </c:pt>
                <c:pt idx="116">
                  <c:v>2104.6097</c:v>
                </c:pt>
                <c:pt idx="117">
                  <c:v>0</c:v>
                </c:pt>
                <c:pt idx="118">
                  <c:v>0</c:v>
                </c:pt>
                <c:pt idx="119">
                  <c:v>0</c:v>
                </c:pt>
                <c:pt idx="120">
                  <c:v>0</c:v>
                </c:pt>
                <c:pt idx="121">
                  <c:v>0</c:v>
                </c:pt>
                <c:pt idx="122">
                  <c:v>0</c:v>
                </c:pt>
                <c:pt idx="123">
                  <c:v>496.12</c:v>
                </c:pt>
                <c:pt idx="124">
                  <c:v>5494.8152</c:v>
                </c:pt>
                <c:pt idx="125">
                  <c:v>50149.353599999973</c:v>
                </c:pt>
                <c:pt idx="126">
                  <c:v>144632.75510000001</c:v>
                </c:pt>
                <c:pt idx="127">
                  <c:v>281511.16899999994</c:v>
                </c:pt>
                <c:pt idx="128">
                  <c:v>421765.12551961187</c:v>
                </c:pt>
                <c:pt idx="129">
                  <c:v>463075.81136115332</c:v>
                </c:pt>
                <c:pt idx="130">
                  <c:v>505941.58926900569</c:v>
                </c:pt>
                <c:pt idx="131">
                  <c:v>503264.57201009494</c:v>
                </c:pt>
                <c:pt idx="132">
                  <c:v>504641.92497318657</c:v>
                </c:pt>
                <c:pt idx="133">
                  <c:v>543213.21246311767</c:v>
                </c:pt>
                <c:pt idx="134">
                  <c:v>471142.06442463107</c:v>
                </c:pt>
                <c:pt idx="135">
                  <c:v>438674.29225562175</c:v>
                </c:pt>
                <c:pt idx="136">
                  <c:v>366294.88607446809</c:v>
                </c:pt>
                <c:pt idx="137">
                  <c:v>248484.24090000003</c:v>
                </c:pt>
                <c:pt idx="138">
                  <c:v>129463.10429999998</c:v>
                </c:pt>
                <c:pt idx="139">
                  <c:v>42493.534899999999</c:v>
                </c:pt>
                <c:pt idx="140">
                  <c:v>2839.2997999999998</c:v>
                </c:pt>
                <c:pt idx="141">
                  <c:v>0</c:v>
                </c:pt>
                <c:pt idx="142">
                  <c:v>0</c:v>
                </c:pt>
                <c:pt idx="143">
                  <c:v>0</c:v>
                </c:pt>
                <c:pt idx="144">
                  <c:v>0</c:v>
                </c:pt>
                <c:pt idx="145">
                  <c:v>0</c:v>
                </c:pt>
                <c:pt idx="146">
                  <c:v>230.26600000000002</c:v>
                </c:pt>
                <c:pt idx="147">
                  <c:v>766.99</c:v>
                </c:pt>
                <c:pt idx="148">
                  <c:v>6333.2775000000001</c:v>
                </c:pt>
                <c:pt idx="149">
                  <c:v>50766.960599999991</c:v>
                </c:pt>
                <c:pt idx="150">
                  <c:v>145107.02910000004</c:v>
                </c:pt>
                <c:pt idx="151">
                  <c:v>281073.48220000009</c:v>
                </c:pt>
                <c:pt idx="152">
                  <c:v>422439.8176782325</c:v>
                </c:pt>
                <c:pt idx="153">
                  <c:v>521411.06231491017</c:v>
                </c:pt>
                <c:pt idx="154">
                  <c:v>588482.21695932967</c:v>
                </c:pt>
                <c:pt idx="155">
                  <c:v>620228.38143113581</c:v>
                </c:pt>
                <c:pt idx="156">
                  <c:v>624991.45571030572</c:v>
                </c:pt>
                <c:pt idx="157">
                  <c:v>544718.18856400729</c:v>
                </c:pt>
                <c:pt idx="158">
                  <c:v>517810.09478374291</c:v>
                </c:pt>
                <c:pt idx="159">
                  <c:v>475460.02126413625</c:v>
                </c:pt>
                <c:pt idx="160">
                  <c:v>398456.74870298675</c:v>
                </c:pt>
                <c:pt idx="161">
                  <c:v>268224.27680000011</c:v>
                </c:pt>
                <c:pt idx="162">
                  <c:v>132852.67530000006</c:v>
                </c:pt>
                <c:pt idx="163">
                  <c:v>41764.177600000003</c:v>
                </c:pt>
                <c:pt idx="164">
                  <c:v>2368.3508999999999</c:v>
                </c:pt>
                <c:pt idx="165">
                  <c:v>0</c:v>
                </c:pt>
                <c:pt idx="166">
                  <c:v>0</c:v>
                </c:pt>
                <c:pt idx="167">
                  <c:v>0</c:v>
                </c:pt>
                <c:pt idx="168">
                  <c:v>0</c:v>
                </c:pt>
                <c:pt idx="169">
                  <c:v>0</c:v>
                </c:pt>
                <c:pt idx="170">
                  <c:v>148.88</c:v>
                </c:pt>
                <c:pt idx="171">
                  <c:v>766.8950000000001</c:v>
                </c:pt>
                <c:pt idx="172">
                  <c:v>5664.7260999999999</c:v>
                </c:pt>
                <c:pt idx="173">
                  <c:v>53618.408299999996</c:v>
                </c:pt>
                <c:pt idx="174">
                  <c:v>155108.24145033903</c:v>
                </c:pt>
                <c:pt idx="175">
                  <c:v>304848.78315101762</c:v>
                </c:pt>
                <c:pt idx="176">
                  <c:v>453548.60003611178</c:v>
                </c:pt>
                <c:pt idx="177">
                  <c:v>526798.84406804817</c:v>
                </c:pt>
                <c:pt idx="178">
                  <c:v>531711.69796671462</c:v>
                </c:pt>
                <c:pt idx="179">
                  <c:v>562751.93443250319</c:v>
                </c:pt>
                <c:pt idx="180">
                  <c:v>579139.58125099365</c:v>
                </c:pt>
                <c:pt idx="181">
                  <c:v>565031.40077352501</c:v>
                </c:pt>
                <c:pt idx="182">
                  <c:v>511879.533390367</c:v>
                </c:pt>
                <c:pt idx="183">
                  <c:v>497462.50107804686</c:v>
                </c:pt>
                <c:pt idx="184">
                  <c:v>430632.65921691514</c:v>
                </c:pt>
                <c:pt idx="185">
                  <c:v>281832.95303191501</c:v>
                </c:pt>
                <c:pt idx="186">
                  <c:v>131857.98059999998</c:v>
                </c:pt>
                <c:pt idx="187">
                  <c:v>41016.594899999996</c:v>
                </c:pt>
                <c:pt idx="188">
                  <c:v>2189.3705999999997</c:v>
                </c:pt>
                <c:pt idx="189">
                  <c:v>0</c:v>
                </c:pt>
                <c:pt idx="190">
                  <c:v>0</c:v>
                </c:pt>
                <c:pt idx="191">
                  <c:v>0</c:v>
                </c:pt>
                <c:pt idx="192">
                  <c:v>0</c:v>
                </c:pt>
                <c:pt idx="193">
                  <c:v>0</c:v>
                </c:pt>
                <c:pt idx="194">
                  <c:v>0</c:v>
                </c:pt>
                <c:pt idx="195">
                  <c:v>335.67200000000003</c:v>
                </c:pt>
                <c:pt idx="196">
                  <c:v>5073.4976999999999</c:v>
                </c:pt>
                <c:pt idx="197">
                  <c:v>51849.738700000009</c:v>
                </c:pt>
                <c:pt idx="198">
                  <c:v>151707.20189999999</c:v>
                </c:pt>
                <c:pt idx="199">
                  <c:v>297332.11995099834</c:v>
                </c:pt>
                <c:pt idx="200">
                  <c:v>443768.83275826037</c:v>
                </c:pt>
                <c:pt idx="201">
                  <c:v>553468.16899291973</c:v>
                </c:pt>
                <c:pt idx="202">
                  <c:v>614004.46067002055</c:v>
                </c:pt>
                <c:pt idx="203">
                  <c:v>566022.8433703857</c:v>
                </c:pt>
                <c:pt idx="204">
                  <c:v>596590.00791080669</c:v>
                </c:pt>
                <c:pt idx="205">
                  <c:v>567872.20871932688</c:v>
                </c:pt>
                <c:pt idx="206">
                  <c:v>541919.13314974448</c:v>
                </c:pt>
                <c:pt idx="207">
                  <c:v>472589.04410651728</c:v>
                </c:pt>
                <c:pt idx="208">
                  <c:v>411571.39484124799</c:v>
                </c:pt>
                <c:pt idx="209">
                  <c:v>269854.02735753258</c:v>
                </c:pt>
                <c:pt idx="210">
                  <c:v>130987.91118115987</c:v>
                </c:pt>
                <c:pt idx="211">
                  <c:v>40929.112493960463</c:v>
                </c:pt>
                <c:pt idx="212">
                  <c:v>2236.3247000000001</c:v>
                </c:pt>
                <c:pt idx="213">
                  <c:v>0</c:v>
                </c:pt>
                <c:pt idx="214">
                  <c:v>0</c:v>
                </c:pt>
                <c:pt idx="215">
                  <c:v>0</c:v>
                </c:pt>
                <c:pt idx="216">
                  <c:v>0</c:v>
                </c:pt>
                <c:pt idx="217">
                  <c:v>0</c:v>
                </c:pt>
                <c:pt idx="218">
                  <c:v>148.88</c:v>
                </c:pt>
                <c:pt idx="219">
                  <c:v>671.34400000000005</c:v>
                </c:pt>
                <c:pt idx="220">
                  <c:v>5053.7131000000008</c:v>
                </c:pt>
                <c:pt idx="221">
                  <c:v>48918.162399999987</c:v>
                </c:pt>
                <c:pt idx="222">
                  <c:v>139883.31140000001</c:v>
                </c:pt>
                <c:pt idx="223">
                  <c:v>267078.16076904815</c:v>
                </c:pt>
                <c:pt idx="224">
                  <c:v>395350.33744249196</c:v>
                </c:pt>
                <c:pt idx="225">
                  <c:v>489890.73879978614</c:v>
                </c:pt>
                <c:pt idx="226">
                  <c:v>561629.55971981853</c:v>
                </c:pt>
                <c:pt idx="227">
                  <c:v>545106.52034772502</c:v>
                </c:pt>
                <c:pt idx="228">
                  <c:v>556500.6175247666</c:v>
                </c:pt>
                <c:pt idx="229">
                  <c:v>527880.51214992336</c:v>
                </c:pt>
                <c:pt idx="230">
                  <c:v>483439.71766777989</c:v>
                </c:pt>
                <c:pt idx="231">
                  <c:v>431266.75912196923</c:v>
                </c:pt>
                <c:pt idx="232">
                  <c:v>348223.92732937954</c:v>
                </c:pt>
                <c:pt idx="233">
                  <c:v>230475.08959999992</c:v>
                </c:pt>
                <c:pt idx="234">
                  <c:v>121307.6234</c:v>
                </c:pt>
                <c:pt idx="235">
                  <c:v>38172.671199999997</c:v>
                </c:pt>
                <c:pt idx="236">
                  <c:v>1638.7183</c:v>
                </c:pt>
                <c:pt idx="237">
                  <c:v>0</c:v>
                </c:pt>
                <c:pt idx="238">
                  <c:v>0</c:v>
                </c:pt>
                <c:pt idx="239">
                  <c:v>0</c:v>
                </c:pt>
                <c:pt idx="240">
                  <c:v>0</c:v>
                </c:pt>
                <c:pt idx="241">
                  <c:v>0</c:v>
                </c:pt>
                <c:pt idx="242">
                  <c:v>148.88</c:v>
                </c:pt>
                <c:pt idx="243">
                  <c:v>691.42900000000009</c:v>
                </c:pt>
                <c:pt idx="244">
                  <c:v>5559.9705000000013</c:v>
                </c:pt>
                <c:pt idx="245">
                  <c:v>47526.607399999979</c:v>
                </c:pt>
                <c:pt idx="246">
                  <c:v>134977.54320000001</c:v>
                </c:pt>
                <c:pt idx="247">
                  <c:v>262788.72190000006</c:v>
                </c:pt>
                <c:pt idx="248">
                  <c:v>396372.21869999997</c:v>
                </c:pt>
                <c:pt idx="249">
                  <c:v>487906.02230000013</c:v>
                </c:pt>
                <c:pt idx="250">
                  <c:v>535082.09118289303</c:v>
                </c:pt>
                <c:pt idx="251">
                  <c:v>545659.92626069952</c:v>
                </c:pt>
                <c:pt idx="252">
                  <c:v>547799.13890609215</c:v>
                </c:pt>
                <c:pt idx="253">
                  <c:v>515701.02560669754</c:v>
                </c:pt>
                <c:pt idx="254">
                  <c:v>480498.71355160285</c:v>
                </c:pt>
                <c:pt idx="255">
                  <c:v>413334.4998412868</c:v>
                </c:pt>
                <c:pt idx="256">
                  <c:v>332579.96789831098</c:v>
                </c:pt>
                <c:pt idx="257">
                  <c:v>226719.05459999986</c:v>
                </c:pt>
                <c:pt idx="258">
                  <c:v>120258.36238297979</c:v>
                </c:pt>
                <c:pt idx="259">
                  <c:v>37175.785400000001</c:v>
                </c:pt>
                <c:pt idx="260">
                  <c:v>1563.3083999999999</c:v>
                </c:pt>
                <c:pt idx="261">
                  <c:v>0</c:v>
                </c:pt>
                <c:pt idx="262">
                  <c:v>0</c:v>
                </c:pt>
                <c:pt idx="263">
                  <c:v>0</c:v>
                </c:pt>
                <c:pt idx="264">
                  <c:v>0</c:v>
                </c:pt>
                <c:pt idx="265">
                  <c:v>0</c:v>
                </c:pt>
                <c:pt idx="266">
                  <c:v>0</c:v>
                </c:pt>
                <c:pt idx="267">
                  <c:v>646.13400000000001</c:v>
                </c:pt>
                <c:pt idx="268">
                  <c:v>4031.5464999999995</c:v>
                </c:pt>
                <c:pt idx="269">
                  <c:v>41780.374399999993</c:v>
                </c:pt>
                <c:pt idx="270">
                  <c:v>120593.18149999999</c:v>
                </c:pt>
                <c:pt idx="271">
                  <c:v>238924.09159999999</c:v>
                </c:pt>
                <c:pt idx="272">
                  <c:v>368223.04998554057</c:v>
                </c:pt>
                <c:pt idx="273">
                  <c:v>446421.79921247897</c:v>
                </c:pt>
                <c:pt idx="274">
                  <c:v>490218.9242839475</c:v>
                </c:pt>
                <c:pt idx="275">
                  <c:v>497463.99078823446</c:v>
                </c:pt>
                <c:pt idx="276">
                  <c:v>502101.15109155898</c:v>
                </c:pt>
                <c:pt idx="277">
                  <c:v>470446.22437153559</c:v>
                </c:pt>
                <c:pt idx="278">
                  <c:v>443488.94789258024</c:v>
                </c:pt>
                <c:pt idx="279">
                  <c:v>372551.54944727797</c:v>
                </c:pt>
                <c:pt idx="280">
                  <c:v>296140.5784997766</c:v>
                </c:pt>
                <c:pt idx="281">
                  <c:v>208214.46579999992</c:v>
                </c:pt>
                <c:pt idx="282">
                  <c:v>113680.91210000002</c:v>
                </c:pt>
                <c:pt idx="283">
                  <c:v>36594.047300000006</c:v>
                </c:pt>
                <c:pt idx="284">
                  <c:v>1514.3083999999999</c:v>
                </c:pt>
                <c:pt idx="285">
                  <c:v>0</c:v>
                </c:pt>
                <c:pt idx="286">
                  <c:v>0</c:v>
                </c:pt>
                <c:pt idx="287">
                  <c:v>0</c:v>
                </c:pt>
                <c:pt idx="288">
                  <c:v>0</c:v>
                </c:pt>
                <c:pt idx="289">
                  <c:v>0</c:v>
                </c:pt>
                <c:pt idx="290">
                  <c:v>0</c:v>
                </c:pt>
                <c:pt idx="291">
                  <c:v>505.79100000000005</c:v>
                </c:pt>
                <c:pt idx="292">
                  <c:v>3328.8130999999998</c:v>
                </c:pt>
                <c:pt idx="293">
                  <c:v>38689.524099999995</c:v>
                </c:pt>
                <c:pt idx="294">
                  <c:v>124206.35999999999</c:v>
                </c:pt>
                <c:pt idx="295">
                  <c:v>240946.68920000002</c:v>
                </c:pt>
                <c:pt idx="296">
                  <c:v>367089.28749092773</c:v>
                </c:pt>
                <c:pt idx="297">
                  <c:v>450266.36207772075</c:v>
                </c:pt>
                <c:pt idx="298">
                  <c:v>524580.37600788288</c:v>
                </c:pt>
                <c:pt idx="299">
                  <c:v>526095.20616866043</c:v>
                </c:pt>
                <c:pt idx="300">
                  <c:v>537547.22548898752</c:v>
                </c:pt>
                <c:pt idx="301">
                  <c:v>474931.16407633643</c:v>
                </c:pt>
                <c:pt idx="302">
                  <c:v>480147.40272097872</c:v>
                </c:pt>
                <c:pt idx="303">
                  <c:v>407044.22172044008</c:v>
                </c:pt>
                <c:pt idx="304">
                  <c:v>335951.95386293967</c:v>
                </c:pt>
                <c:pt idx="305">
                  <c:v>227979.02309999999</c:v>
                </c:pt>
                <c:pt idx="306">
                  <c:v>120163.14830000003</c:v>
                </c:pt>
                <c:pt idx="307">
                  <c:v>37996.847800000003</c:v>
                </c:pt>
                <c:pt idx="308">
                  <c:v>1987.9351999999999</c:v>
                </c:pt>
                <c:pt idx="309">
                  <c:v>0</c:v>
                </c:pt>
                <c:pt idx="310">
                  <c:v>0</c:v>
                </c:pt>
                <c:pt idx="311">
                  <c:v>0</c:v>
                </c:pt>
                <c:pt idx="312">
                  <c:v>0</c:v>
                </c:pt>
                <c:pt idx="313">
                  <c:v>0</c:v>
                </c:pt>
                <c:pt idx="314">
                  <c:v>0</c:v>
                </c:pt>
                <c:pt idx="315">
                  <c:v>546.45100000000002</c:v>
                </c:pt>
                <c:pt idx="316">
                  <c:v>3914.1055999999994</c:v>
                </c:pt>
                <c:pt idx="317">
                  <c:v>40896.534100000004</c:v>
                </c:pt>
                <c:pt idx="318">
                  <c:v>127731.1979</c:v>
                </c:pt>
                <c:pt idx="319">
                  <c:v>254070.42569999993</c:v>
                </c:pt>
                <c:pt idx="320">
                  <c:v>385378.53603002388</c:v>
                </c:pt>
                <c:pt idx="321">
                  <c:v>487489.86406467186</c:v>
                </c:pt>
                <c:pt idx="322">
                  <c:v>536539.23163575376</c:v>
                </c:pt>
                <c:pt idx="323">
                  <c:v>506608.07513156941</c:v>
                </c:pt>
                <c:pt idx="324">
                  <c:v>539535.10162032407</c:v>
                </c:pt>
                <c:pt idx="325">
                  <c:v>485196.96288782533</c:v>
                </c:pt>
                <c:pt idx="326">
                  <c:v>448015.62607549719</c:v>
                </c:pt>
                <c:pt idx="327">
                  <c:v>397607.65425763908</c:v>
                </c:pt>
                <c:pt idx="328">
                  <c:v>300571.20709999994</c:v>
                </c:pt>
                <c:pt idx="329">
                  <c:v>192228.99820000003</c:v>
                </c:pt>
                <c:pt idx="330">
                  <c:v>104188.2118782139</c:v>
                </c:pt>
                <c:pt idx="331">
                  <c:v>34458.002999999997</c:v>
                </c:pt>
                <c:pt idx="332">
                  <c:v>2060.4775</c:v>
                </c:pt>
                <c:pt idx="333">
                  <c:v>0</c:v>
                </c:pt>
                <c:pt idx="334">
                  <c:v>0</c:v>
                </c:pt>
                <c:pt idx="335">
                  <c:v>0</c:v>
                </c:pt>
              </c:numCache>
            </c:numRef>
          </c:val>
          <c:extLst>
            <c:ext xmlns:c16="http://schemas.microsoft.com/office/drawing/2014/chart" uri="{C3380CC4-5D6E-409C-BE32-E72D297353CC}">
              <c16:uniqueId val="{00000008-E422-4242-A077-413DFBFF9F6A}"/>
            </c:ext>
          </c:extLst>
        </c:ser>
        <c:ser>
          <c:idx val="9"/>
          <c:order val="9"/>
          <c:tx>
            <c:strRef>
              <c:f>'64'!$M$2</c:f>
              <c:strCache>
                <c:ptCount val="1"/>
                <c:pt idx="0">
                  <c:v>Methane &amp; Hydrogen </c:v>
                </c:pt>
              </c:strCache>
            </c:strRef>
          </c:tx>
          <c:spPr>
            <a:solidFill>
              <a:schemeClr val="accent4">
                <a:lumMod val="60000"/>
              </a:schemeClr>
            </a:solidFill>
            <a:ln>
              <a:noFill/>
            </a:ln>
            <a:effectLst/>
          </c:spPr>
          <c:val>
            <c:numRef>
              <c:f>'64'!$M$3:$M$338</c:f>
              <c:numCache>
                <c:formatCode>General</c:formatCode>
                <c:ptCount val="336"/>
                <c:pt idx="0">
                  <c:v>10559.209126053938</c:v>
                </c:pt>
                <c:pt idx="1">
                  <c:v>10559.20912605394</c:v>
                </c:pt>
                <c:pt idx="2">
                  <c:v>10559.20912605394</c:v>
                </c:pt>
                <c:pt idx="3">
                  <c:v>10559.209126053938</c:v>
                </c:pt>
                <c:pt idx="4">
                  <c:v>10559.209126053938</c:v>
                </c:pt>
                <c:pt idx="5">
                  <c:v>10559.20912605394</c:v>
                </c:pt>
                <c:pt idx="6">
                  <c:v>10222.599706053939</c:v>
                </c:pt>
                <c:pt idx="7">
                  <c:v>7373.7050336337925</c:v>
                </c:pt>
                <c:pt idx="8">
                  <c:v>4016.4446530316682</c:v>
                </c:pt>
                <c:pt idx="9">
                  <c:v>3877.8456290598779</c:v>
                </c:pt>
                <c:pt idx="10">
                  <c:v>3877.8456290598779</c:v>
                </c:pt>
                <c:pt idx="11">
                  <c:v>3877.8456290598779</c:v>
                </c:pt>
                <c:pt idx="12">
                  <c:v>3877.8456290598779</c:v>
                </c:pt>
                <c:pt idx="13">
                  <c:v>3882.0991202066762</c:v>
                </c:pt>
                <c:pt idx="14">
                  <c:v>3901.0011673699591</c:v>
                </c:pt>
                <c:pt idx="15">
                  <c:v>3953.8923503620085</c:v>
                </c:pt>
                <c:pt idx="16">
                  <c:v>9709.8774782473047</c:v>
                </c:pt>
                <c:pt idx="17">
                  <c:v>10034.570185073948</c:v>
                </c:pt>
                <c:pt idx="18">
                  <c:v>10838.719327410472</c:v>
                </c:pt>
                <c:pt idx="19">
                  <c:v>10838.719327410472</c:v>
                </c:pt>
                <c:pt idx="20">
                  <c:v>10810.938971764474</c:v>
                </c:pt>
                <c:pt idx="21">
                  <c:v>10761.759721612816</c:v>
                </c:pt>
                <c:pt idx="22">
                  <c:v>10727.847455106017</c:v>
                </c:pt>
                <c:pt idx="23">
                  <c:v>7555.8251827247759</c:v>
                </c:pt>
                <c:pt idx="24">
                  <c:v>3457.1082569660707</c:v>
                </c:pt>
                <c:pt idx="25">
                  <c:v>2326.0565553777924</c:v>
                </c:pt>
                <c:pt idx="26">
                  <c:v>2326.0565553777924</c:v>
                </c:pt>
                <c:pt idx="27">
                  <c:v>2356.7517353329217</c:v>
                </c:pt>
                <c:pt idx="28">
                  <c:v>2326.0565553777919</c:v>
                </c:pt>
                <c:pt idx="29">
                  <c:v>2356.751735332924</c:v>
                </c:pt>
                <c:pt idx="30">
                  <c:v>643.47228800000005</c:v>
                </c:pt>
                <c:pt idx="31">
                  <c:v>530.2894926063575</c:v>
                </c:pt>
                <c:pt idx="32">
                  <c:v>473.07276538584637</c:v>
                </c:pt>
                <c:pt idx="33">
                  <c:v>488.83956113052739</c:v>
                </c:pt>
                <c:pt idx="34">
                  <c:v>503.20632708797416</c:v>
                </c:pt>
                <c:pt idx="35">
                  <c:v>510.72672696106781</c:v>
                </c:pt>
                <c:pt idx="36">
                  <c:v>514.87589796486543</c:v>
                </c:pt>
                <c:pt idx="37">
                  <c:v>644.66163662097665</c:v>
                </c:pt>
                <c:pt idx="38">
                  <c:v>651.97319318281916</c:v>
                </c:pt>
                <c:pt idx="39">
                  <c:v>643.45965176204891</c:v>
                </c:pt>
                <c:pt idx="40">
                  <c:v>746.71412900605742</c:v>
                </c:pt>
                <c:pt idx="41">
                  <c:v>780.35451577015112</c:v>
                </c:pt>
                <c:pt idx="42">
                  <c:v>780.35451577015112</c:v>
                </c:pt>
                <c:pt idx="43">
                  <c:v>780.35451577015112</c:v>
                </c:pt>
                <c:pt idx="44">
                  <c:v>3519.7142978240354</c:v>
                </c:pt>
                <c:pt idx="45">
                  <c:v>3490.0341056123825</c:v>
                </c:pt>
                <c:pt idx="46">
                  <c:v>3456.0136192244736</c:v>
                </c:pt>
                <c:pt idx="47">
                  <c:v>3429.6818714219098</c:v>
                </c:pt>
                <c:pt idx="48">
                  <c:v>3708.5090339554608</c:v>
                </c:pt>
                <c:pt idx="49">
                  <c:v>3708.5090339554608</c:v>
                </c:pt>
                <c:pt idx="50">
                  <c:v>3708.5090339554608</c:v>
                </c:pt>
                <c:pt idx="51">
                  <c:v>3708.5090339554608</c:v>
                </c:pt>
                <c:pt idx="52">
                  <c:v>3708.5090339554608</c:v>
                </c:pt>
                <c:pt idx="53">
                  <c:v>3431.6109028025162</c:v>
                </c:pt>
                <c:pt idx="54">
                  <c:v>673.67935684705515</c:v>
                </c:pt>
                <c:pt idx="55">
                  <c:v>596.14143484705505</c:v>
                </c:pt>
                <c:pt idx="56">
                  <c:v>596.14143484705505</c:v>
                </c:pt>
                <c:pt idx="57">
                  <c:v>596.14143484705505</c:v>
                </c:pt>
                <c:pt idx="58">
                  <c:v>596.14143484705505</c:v>
                </c:pt>
                <c:pt idx="59">
                  <c:v>603.84894123003392</c:v>
                </c:pt>
                <c:pt idx="60">
                  <c:v>600.27662295654864</c:v>
                </c:pt>
                <c:pt idx="61">
                  <c:v>599.99518803854448</c:v>
                </c:pt>
                <c:pt idx="62">
                  <c:v>605.78026373917419</c:v>
                </c:pt>
                <c:pt idx="63">
                  <c:v>618.09406766560403</c:v>
                </c:pt>
                <c:pt idx="64">
                  <c:v>883.18111466670632</c:v>
                </c:pt>
                <c:pt idx="65">
                  <c:v>949.29356928327672</c:v>
                </c:pt>
                <c:pt idx="66">
                  <c:v>3750.1391845399826</c:v>
                </c:pt>
                <c:pt idx="67">
                  <c:v>3779.0254845399827</c:v>
                </c:pt>
                <c:pt idx="68">
                  <c:v>3779.0254845399827</c:v>
                </c:pt>
                <c:pt idx="69">
                  <c:v>3769.207765560308</c:v>
                </c:pt>
                <c:pt idx="70">
                  <c:v>3683.4078195535712</c:v>
                </c:pt>
                <c:pt idx="71">
                  <c:v>3554.6709635733569</c:v>
                </c:pt>
                <c:pt idx="72">
                  <c:v>3477.6852748355523</c:v>
                </c:pt>
                <c:pt idx="73">
                  <c:v>3467.9577329457898</c:v>
                </c:pt>
                <c:pt idx="74">
                  <c:v>3467.9577329457898</c:v>
                </c:pt>
                <c:pt idx="75">
                  <c:v>3467.9577329457898</c:v>
                </c:pt>
                <c:pt idx="76">
                  <c:v>3514.5195716130711</c:v>
                </c:pt>
                <c:pt idx="77">
                  <c:v>3663.5444264923644</c:v>
                </c:pt>
                <c:pt idx="78">
                  <c:v>3547.8422603140448</c:v>
                </c:pt>
                <c:pt idx="79">
                  <c:v>3382.0361144185467</c:v>
                </c:pt>
                <c:pt idx="80">
                  <c:v>638.23564547932585</c:v>
                </c:pt>
                <c:pt idx="81">
                  <c:v>641.17340538751091</c:v>
                </c:pt>
                <c:pt idx="82">
                  <c:v>645.86912028112795</c:v>
                </c:pt>
                <c:pt idx="83">
                  <c:v>651.8540819832557</c:v>
                </c:pt>
                <c:pt idx="84">
                  <c:v>651.54813304708534</c:v>
                </c:pt>
                <c:pt idx="85">
                  <c:v>663.61128457287271</c:v>
                </c:pt>
                <c:pt idx="86">
                  <c:v>678.1175170429259</c:v>
                </c:pt>
                <c:pt idx="87">
                  <c:v>700.11566104941301</c:v>
                </c:pt>
                <c:pt idx="88">
                  <c:v>1067.8921925947579</c:v>
                </c:pt>
                <c:pt idx="89">
                  <c:v>1236.4009945638784</c:v>
                </c:pt>
                <c:pt idx="90">
                  <c:v>3326.0258250996608</c:v>
                </c:pt>
                <c:pt idx="91">
                  <c:v>3326.0258250996608</c:v>
                </c:pt>
                <c:pt idx="92">
                  <c:v>3321.1966491531016</c:v>
                </c:pt>
                <c:pt idx="93">
                  <c:v>3271.2768968968207</c:v>
                </c:pt>
                <c:pt idx="94">
                  <c:v>3222.2307431265549</c:v>
                </c:pt>
                <c:pt idx="95">
                  <c:v>3142.0023829899187</c:v>
                </c:pt>
                <c:pt idx="96">
                  <c:v>3094.0681050606731</c:v>
                </c:pt>
                <c:pt idx="97">
                  <c:v>3085.1276121669684</c:v>
                </c:pt>
                <c:pt idx="98">
                  <c:v>2949.8694901000649</c:v>
                </c:pt>
                <c:pt idx="99">
                  <c:v>2462.254789945508</c:v>
                </c:pt>
                <c:pt idx="100">
                  <c:v>2447.5252677022254</c:v>
                </c:pt>
                <c:pt idx="101">
                  <c:v>2176.5732760433548</c:v>
                </c:pt>
                <c:pt idx="102">
                  <c:v>2176.5732760433552</c:v>
                </c:pt>
                <c:pt idx="103">
                  <c:v>1201.260305959087</c:v>
                </c:pt>
                <c:pt idx="104">
                  <c:v>1213.6009715053274</c:v>
                </c:pt>
                <c:pt idx="105">
                  <c:v>1189.2006747889579</c:v>
                </c:pt>
                <c:pt idx="106">
                  <c:v>1190.196389682575</c:v>
                </c:pt>
                <c:pt idx="107">
                  <c:v>1195.2387513847027</c:v>
                </c:pt>
                <c:pt idx="108">
                  <c:v>1197.1324024485323</c:v>
                </c:pt>
                <c:pt idx="109">
                  <c:v>1201.9068025232198</c:v>
                </c:pt>
                <c:pt idx="110">
                  <c:v>1250.0707233341273</c:v>
                </c:pt>
                <c:pt idx="111">
                  <c:v>1271.1102286870146</c:v>
                </c:pt>
                <c:pt idx="112">
                  <c:v>1543.647891273934</c:v>
                </c:pt>
                <c:pt idx="113">
                  <c:v>5439.3704994780737</c:v>
                </c:pt>
                <c:pt idx="114">
                  <c:v>8544.047312586481</c:v>
                </c:pt>
                <c:pt idx="115">
                  <c:v>9214.7575687114095</c:v>
                </c:pt>
                <c:pt idx="116">
                  <c:v>10111.865354345022</c:v>
                </c:pt>
                <c:pt idx="117">
                  <c:v>8992.0347217049366</c:v>
                </c:pt>
                <c:pt idx="118">
                  <c:v>10020.459200825375</c:v>
                </c:pt>
                <c:pt idx="119">
                  <c:v>9962.8365095840436</c:v>
                </c:pt>
                <c:pt idx="120">
                  <c:v>9924.1030886214267</c:v>
                </c:pt>
                <c:pt idx="121">
                  <c:v>9927.3264302091575</c:v>
                </c:pt>
                <c:pt idx="122">
                  <c:v>9723.9996805624342</c:v>
                </c:pt>
                <c:pt idx="123">
                  <c:v>9788.7409195563796</c:v>
                </c:pt>
                <c:pt idx="124">
                  <c:v>9903.9646258680277</c:v>
                </c:pt>
                <c:pt idx="125">
                  <c:v>9717.4573237309942</c:v>
                </c:pt>
                <c:pt idx="126">
                  <c:v>9605.0824579411001</c:v>
                </c:pt>
                <c:pt idx="127">
                  <c:v>4742.1089848731453</c:v>
                </c:pt>
                <c:pt idx="128">
                  <c:v>892.43937058300901</c:v>
                </c:pt>
                <c:pt idx="129">
                  <c:v>890.87253654045583</c:v>
                </c:pt>
                <c:pt idx="130">
                  <c:v>888.80605143407286</c:v>
                </c:pt>
                <c:pt idx="131">
                  <c:v>891.76901313620067</c:v>
                </c:pt>
                <c:pt idx="132">
                  <c:v>893.9830642000303</c:v>
                </c:pt>
                <c:pt idx="133">
                  <c:v>894.55206845534951</c:v>
                </c:pt>
                <c:pt idx="134">
                  <c:v>910.98732832987071</c:v>
                </c:pt>
                <c:pt idx="135">
                  <c:v>940.43023202005793</c:v>
                </c:pt>
                <c:pt idx="136">
                  <c:v>4074.6837318434636</c:v>
                </c:pt>
                <c:pt idx="137">
                  <c:v>4200.2351299554612</c:v>
                </c:pt>
                <c:pt idx="138">
                  <c:v>4200.2351299554612</c:v>
                </c:pt>
                <c:pt idx="139">
                  <c:v>4200.2351299554612</c:v>
                </c:pt>
                <c:pt idx="140">
                  <c:v>4200.2351299554612</c:v>
                </c:pt>
                <c:pt idx="141">
                  <c:v>4200.2351299554612</c:v>
                </c:pt>
                <c:pt idx="142">
                  <c:v>4140.0130402921905</c:v>
                </c:pt>
                <c:pt idx="143">
                  <c:v>4098.1884438725419</c:v>
                </c:pt>
                <c:pt idx="144">
                  <c:v>3807.2424699554608</c:v>
                </c:pt>
                <c:pt idx="145">
                  <c:v>3807.2424699554608</c:v>
                </c:pt>
                <c:pt idx="146">
                  <c:v>3807.2424699554608</c:v>
                </c:pt>
                <c:pt idx="147">
                  <c:v>3807.2424699554608</c:v>
                </c:pt>
                <c:pt idx="148">
                  <c:v>3807.2424699554608</c:v>
                </c:pt>
                <c:pt idx="149">
                  <c:v>3764.6605980065888</c:v>
                </c:pt>
                <c:pt idx="150">
                  <c:v>3737.395333955461</c:v>
                </c:pt>
                <c:pt idx="151">
                  <c:v>3368.2137675597464</c:v>
                </c:pt>
                <c:pt idx="152">
                  <c:v>3385.8495505384699</c:v>
                </c:pt>
                <c:pt idx="153">
                  <c:v>1633.0817640888436</c:v>
                </c:pt>
                <c:pt idx="154">
                  <c:v>1637.3168789824606</c:v>
                </c:pt>
                <c:pt idx="155">
                  <c:v>1644.6150406845884</c:v>
                </c:pt>
                <c:pt idx="156">
                  <c:v>1649.606291748418</c:v>
                </c:pt>
                <c:pt idx="157">
                  <c:v>1653.3634960037373</c:v>
                </c:pt>
                <c:pt idx="158">
                  <c:v>1670.4384320523586</c:v>
                </c:pt>
                <c:pt idx="159">
                  <c:v>1696.2586043004458</c:v>
                </c:pt>
                <c:pt idx="160">
                  <c:v>3703.3997562257637</c:v>
                </c:pt>
                <c:pt idx="161">
                  <c:v>3813.0578699554608</c:v>
                </c:pt>
                <c:pt idx="162">
                  <c:v>3813.0578699554608</c:v>
                </c:pt>
                <c:pt idx="163">
                  <c:v>3813.0578699554608</c:v>
                </c:pt>
                <c:pt idx="164">
                  <c:v>3813.0578699554608</c:v>
                </c:pt>
                <c:pt idx="165">
                  <c:v>3778.3305028200439</c:v>
                </c:pt>
                <c:pt idx="166">
                  <c:v>3735.4177787237777</c:v>
                </c:pt>
                <c:pt idx="167">
                  <c:v>3704.4454801979255</c:v>
                </c:pt>
                <c:pt idx="168">
                  <c:v>3704.4454801979255</c:v>
                </c:pt>
                <c:pt idx="169">
                  <c:v>3598.9127443359339</c:v>
                </c:pt>
                <c:pt idx="170">
                  <c:v>3505.9279700867955</c:v>
                </c:pt>
                <c:pt idx="171">
                  <c:v>3491.2228956041849</c:v>
                </c:pt>
                <c:pt idx="172">
                  <c:v>3495.9119157993719</c:v>
                </c:pt>
                <c:pt idx="173">
                  <c:v>3512.6127197914338</c:v>
                </c:pt>
                <c:pt idx="174">
                  <c:v>3318.9312173447211</c:v>
                </c:pt>
                <c:pt idx="175">
                  <c:v>580.04982160428563</c:v>
                </c:pt>
                <c:pt idx="176">
                  <c:v>594.06132373194521</c:v>
                </c:pt>
                <c:pt idx="177">
                  <c:v>594.06132373194521</c:v>
                </c:pt>
                <c:pt idx="178">
                  <c:v>594.06132373194521</c:v>
                </c:pt>
                <c:pt idx="179">
                  <c:v>594.06132373194521</c:v>
                </c:pt>
                <c:pt idx="180">
                  <c:v>594.06132373194521</c:v>
                </c:pt>
                <c:pt idx="181">
                  <c:v>594.06132373194521</c:v>
                </c:pt>
                <c:pt idx="182">
                  <c:v>662.06132373194521</c:v>
                </c:pt>
                <c:pt idx="183">
                  <c:v>662.06132373194521</c:v>
                </c:pt>
                <c:pt idx="184">
                  <c:v>662.06132373194521</c:v>
                </c:pt>
                <c:pt idx="185">
                  <c:v>3633.2805576874061</c:v>
                </c:pt>
                <c:pt idx="186">
                  <c:v>3661.2107339554609</c:v>
                </c:pt>
                <c:pt idx="187">
                  <c:v>3661.2107339554609</c:v>
                </c:pt>
                <c:pt idx="188">
                  <c:v>3661.2107339554609</c:v>
                </c:pt>
                <c:pt idx="189">
                  <c:v>3661.2107339554609</c:v>
                </c:pt>
                <c:pt idx="190">
                  <c:v>3645.2881888661777</c:v>
                </c:pt>
                <c:pt idx="191">
                  <c:v>3564.6707402911015</c:v>
                </c:pt>
                <c:pt idx="192">
                  <c:v>3368.2949856807418</c:v>
                </c:pt>
                <c:pt idx="193">
                  <c:v>3341.13286857098</c:v>
                </c:pt>
                <c:pt idx="194">
                  <c:v>3352.5742203450845</c:v>
                </c:pt>
                <c:pt idx="195">
                  <c:v>3352.5742203450845</c:v>
                </c:pt>
                <c:pt idx="196">
                  <c:v>3352.5742203450845</c:v>
                </c:pt>
                <c:pt idx="197">
                  <c:v>3385.7110737849648</c:v>
                </c:pt>
                <c:pt idx="198">
                  <c:v>3291.2454099954034</c:v>
                </c:pt>
                <c:pt idx="199">
                  <c:v>3281.0287930916616</c:v>
                </c:pt>
                <c:pt idx="200">
                  <c:v>1300.83285211628</c:v>
                </c:pt>
                <c:pt idx="201">
                  <c:v>1303.5091557785697</c:v>
                </c:pt>
                <c:pt idx="202">
                  <c:v>1303.5091557785697</c:v>
                </c:pt>
                <c:pt idx="203">
                  <c:v>1303.5091557785697</c:v>
                </c:pt>
                <c:pt idx="204">
                  <c:v>1303.5091557785697</c:v>
                </c:pt>
                <c:pt idx="205">
                  <c:v>1305.1921902442227</c:v>
                </c:pt>
                <c:pt idx="206">
                  <c:v>1309.044824286776</c:v>
                </c:pt>
                <c:pt idx="207">
                  <c:v>1309.044824286776</c:v>
                </c:pt>
                <c:pt idx="208">
                  <c:v>1339.3677573190334</c:v>
                </c:pt>
                <c:pt idx="209">
                  <c:v>3799.8644835194218</c:v>
                </c:pt>
                <c:pt idx="210">
                  <c:v>3799.8644835194218</c:v>
                </c:pt>
                <c:pt idx="211">
                  <c:v>3799.8644835194218</c:v>
                </c:pt>
                <c:pt idx="212">
                  <c:v>3799.8644835194218</c:v>
                </c:pt>
                <c:pt idx="213">
                  <c:v>3773.3701089938822</c:v>
                </c:pt>
                <c:pt idx="214">
                  <c:v>3742.2906669695735</c:v>
                </c:pt>
                <c:pt idx="215">
                  <c:v>3737.395333955461</c:v>
                </c:pt>
                <c:pt idx="216">
                  <c:v>3737.395333955461</c:v>
                </c:pt>
                <c:pt idx="217">
                  <c:v>3737.395333955461</c:v>
                </c:pt>
                <c:pt idx="218">
                  <c:v>3642.1984607380309</c:v>
                </c:pt>
                <c:pt idx="219">
                  <c:v>3737.395333955461</c:v>
                </c:pt>
                <c:pt idx="220">
                  <c:v>3651.1625706620162</c:v>
                </c:pt>
                <c:pt idx="221">
                  <c:v>3625.3295226442588</c:v>
                </c:pt>
                <c:pt idx="222">
                  <c:v>3487.9079984401033</c:v>
                </c:pt>
                <c:pt idx="223">
                  <c:v>503.03084713620058</c:v>
                </c:pt>
                <c:pt idx="224">
                  <c:v>566.00885139151967</c:v>
                </c:pt>
                <c:pt idx="225">
                  <c:v>593.2743858725878</c:v>
                </c:pt>
                <c:pt idx="226">
                  <c:v>547.1492130936474</c:v>
                </c:pt>
                <c:pt idx="227">
                  <c:v>608.06132373194521</c:v>
                </c:pt>
                <c:pt idx="228">
                  <c:v>560.2996769234345</c:v>
                </c:pt>
                <c:pt idx="229">
                  <c:v>608.06132373194521</c:v>
                </c:pt>
                <c:pt idx="230">
                  <c:v>608.06132373194521</c:v>
                </c:pt>
                <c:pt idx="231">
                  <c:v>608.06132373194521</c:v>
                </c:pt>
                <c:pt idx="232">
                  <c:v>811.347250361796</c:v>
                </c:pt>
                <c:pt idx="233">
                  <c:v>3795.8014218395965</c:v>
                </c:pt>
                <c:pt idx="234">
                  <c:v>3865.6485578395968</c:v>
                </c:pt>
                <c:pt idx="235">
                  <c:v>3865.6485578395968</c:v>
                </c:pt>
                <c:pt idx="236">
                  <c:v>3865.6485578395968</c:v>
                </c:pt>
                <c:pt idx="237">
                  <c:v>3842.4579451777822</c:v>
                </c:pt>
                <c:pt idx="238">
                  <c:v>3807.2424699554608</c:v>
                </c:pt>
                <c:pt idx="239">
                  <c:v>3778.74705195351</c:v>
                </c:pt>
                <c:pt idx="240">
                  <c:v>3807.2424699554608</c:v>
                </c:pt>
                <c:pt idx="241">
                  <c:v>3807.2424699554608</c:v>
                </c:pt>
                <c:pt idx="242">
                  <c:v>3807.2424699554608</c:v>
                </c:pt>
                <c:pt idx="243">
                  <c:v>3697.6045769676393</c:v>
                </c:pt>
                <c:pt idx="244">
                  <c:v>3705.8360481839268</c:v>
                </c:pt>
                <c:pt idx="245">
                  <c:v>3729.3145184043888</c:v>
                </c:pt>
                <c:pt idx="246">
                  <c:v>3785.6110326366761</c:v>
                </c:pt>
                <c:pt idx="247">
                  <c:v>3367.6269438278014</c:v>
                </c:pt>
                <c:pt idx="248">
                  <c:v>3393.923045955461</c:v>
                </c:pt>
                <c:pt idx="249">
                  <c:v>1635.7352935483877</c:v>
                </c:pt>
                <c:pt idx="250">
                  <c:v>1635.7352935483877</c:v>
                </c:pt>
                <c:pt idx="251">
                  <c:v>1626.421616952643</c:v>
                </c:pt>
                <c:pt idx="252">
                  <c:v>1617.1401015373217</c:v>
                </c:pt>
                <c:pt idx="253">
                  <c:v>1599.0172722717921</c:v>
                </c:pt>
                <c:pt idx="254">
                  <c:v>1635.7352935483877</c:v>
                </c:pt>
                <c:pt idx="255">
                  <c:v>3414.1504440287963</c:v>
                </c:pt>
                <c:pt idx="256">
                  <c:v>3745.4743033202185</c:v>
                </c:pt>
                <c:pt idx="257">
                  <c:v>4398.9055672585409</c:v>
                </c:pt>
                <c:pt idx="258">
                  <c:v>4398.9055672585409</c:v>
                </c:pt>
                <c:pt idx="259">
                  <c:v>4398.9055672585409</c:v>
                </c:pt>
                <c:pt idx="260">
                  <c:v>4389.7947968036242</c:v>
                </c:pt>
                <c:pt idx="261">
                  <c:v>4334.7912466745438</c:v>
                </c:pt>
                <c:pt idx="262">
                  <c:v>4281.8174301804784</c:v>
                </c:pt>
                <c:pt idx="263">
                  <c:v>4267.9632199554608</c:v>
                </c:pt>
                <c:pt idx="264">
                  <c:v>4267.9632199554608</c:v>
                </c:pt>
                <c:pt idx="265">
                  <c:v>4267.9632199554608</c:v>
                </c:pt>
                <c:pt idx="266">
                  <c:v>4200.7395049677507</c:v>
                </c:pt>
                <c:pt idx="267">
                  <c:v>4258.4158862703925</c:v>
                </c:pt>
                <c:pt idx="268">
                  <c:v>4184.3244888554273</c:v>
                </c:pt>
                <c:pt idx="269">
                  <c:v>4253.3196307677881</c:v>
                </c:pt>
                <c:pt idx="270">
                  <c:v>4225.3969090468763</c:v>
                </c:pt>
                <c:pt idx="271">
                  <c:v>3818.6184938278011</c:v>
                </c:pt>
                <c:pt idx="272">
                  <c:v>3807.4885673977665</c:v>
                </c:pt>
                <c:pt idx="273">
                  <c:v>2049.3008149906937</c:v>
                </c:pt>
                <c:pt idx="274">
                  <c:v>1709.1840062160168</c:v>
                </c:pt>
                <c:pt idx="275">
                  <c:v>1709.1840062160181</c:v>
                </c:pt>
                <c:pt idx="276">
                  <c:v>1709.1840062160181</c:v>
                </c:pt>
                <c:pt idx="277">
                  <c:v>1709.1840062160181</c:v>
                </c:pt>
                <c:pt idx="278">
                  <c:v>3467.3717586230914</c:v>
                </c:pt>
                <c:pt idx="279">
                  <c:v>3467.3717586230914</c:v>
                </c:pt>
                <c:pt idx="280">
                  <c:v>4126.0847885259063</c:v>
                </c:pt>
                <c:pt idx="281">
                  <c:v>4122.6778408155424</c:v>
                </c:pt>
                <c:pt idx="282">
                  <c:v>4122.6778408155424</c:v>
                </c:pt>
                <c:pt idx="283">
                  <c:v>4122.6778408155424</c:v>
                </c:pt>
                <c:pt idx="284">
                  <c:v>4019.0483340263067</c:v>
                </c:pt>
                <c:pt idx="285">
                  <c:v>4060.9701906446262</c:v>
                </c:pt>
                <c:pt idx="286">
                  <c:v>4019.9138347457601</c:v>
                </c:pt>
                <c:pt idx="287">
                  <c:v>4122.6778408155424</c:v>
                </c:pt>
                <c:pt idx="288">
                  <c:v>4057.8294008814792</c:v>
                </c:pt>
                <c:pt idx="289">
                  <c:v>3972.2889823524706</c:v>
                </c:pt>
                <c:pt idx="290">
                  <c:v>3942.6778408155428</c:v>
                </c:pt>
                <c:pt idx="291">
                  <c:v>4122.6778408155424</c:v>
                </c:pt>
                <c:pt idx="292">
                  <c:v>3942.6778408155428</c:v>
                </c:pt>
                <c:pt idx="293">
                  <c:v>3942.6778408155415</c:v>
                </c:pt>
                <c:pt idx="294">
                  <c:v>3649.8744699554609</c:v>
                </c:pt>
                <c:pt idx="295">
                  <c:v>3231.0736279427911</c:v>
                </c:pt>
                <c:pt idx="296">
                  <c:v>502.69450530377071</c:v>
                </c:pt>
                <c:pt idx="297">
                  <c:v>499.2905705404558</c:v>
                </c:pt>
                <c:pt idx="298">
                  <c:v>536.82035989747499</c:v>
                </c:pt>
                <c:pt idx="299">
                  <c:v>552.12624713620062</c:v>
                </c:pt>
                <c:pt idx="300">
                  <c:v>580.33694133557924</c:v>
                </c:pt>
                <c:pt idx="301">
                  <c:v>575.60010245534932</c:v>
                </c:pt>
                <c:pt idx="302">
                  <c:v>604.51686861707071</c:v>
                </c:pt>
                <c:pt idx="303">
                  <c:v>640.86939100355801</c:v>
                </c:pt>
                <c:pt idx="304">
                  <c:v>3750.5537890119185</c:v>
                </c:pt>
                <c:pt idx="305">
                  <c:v>3911.1635200321334</c:v>
                </c:pt>
                <c:pt idx="306">
                  <c:v>3911.1635200321334</c:v>
                </c:pt>
                <c:pt idx="307">
                  <c:v>3911.1635200321334</c:v>
                </c:pt>
                <c:pt idx="308">
                  <c:v>3886.5104838461248</c:v>
                </c:pt>
                <c:pt idx="309">
                  <c:v>3848.6818285247437</c:v>
                </c:pt>
                <c:pt idx="310">
                  <c:v>3817.7875493509782</c:v>
                </c:pt>
                <c:pt idx="311">
                  <c:v>3807.2424699554608</c:v>
                </c:pt>
                <c:pt idx="312">
                  <c:v>3807.2424699554608</c:v>
                </c:pt>
                <c:pt idx="313">
                  <c:v>3807.2424699554608</c:v>
                </c:pt>
                <c:pt idx="314">
                  <c:v>3772.0018970714505</c:v>
                </c:pt>
                <c:pt idx="315">
                  <c:v>3754.0899018442879</c:v>
                </c:pt>
                <c:pt idx="316">
                  <c:v>3730.7136211162269</c:v>
                </c:pt>
                <c:pt idx="317">
                  <c:v>3750.8659768163889</c:v>
                </c:pt>
                <c:pt idx="318">
                  <c:v>3700.072413126376</c:v>
                </c:pt>
                <c:pt idx="319">
                  <c:v>3379.923045955461</c:v>
                </c:pt>
                <c:pt idx="320">
                  <c:v>621.99149999999997</c:v>
                </c:pt>
                <c:pt idx="321">
                  <c:v>594.06132373194521</c:v>
                </c:pt>
                <c:pt idx="322">
                  <c:v>594.06132373194521</c:v>
                </c:pt>
                <c:pt idx="323">
                  <c:v>594.06132373194521</c:v>
                </c:pt>
                <c:pt idx="324">
                  <c:v>594.06132373194521</c:v>
                </c:pt>
                <c:pt idx="325">
                  <c:v>594.06132373194521</c:v>
                </c:pt>
                <c:pt idx="326">
                  <c:v>594.06132373194521</c:v>
                </c:pt>
                <c:pt idx="327">
                  <c:v>662.06132373194521</c:v>
                </c:pt>
                <c:pt idx="328">
                  <c:v>4067.9080719554609</c:v>
                </c:pt>
                <c:pt idx="329">
                  <c:v>4067.9080719554609</c:v>
                </c:pt>
                <c:pt idx="330">
                  <c:v>4067.9080719554609</c:v>
                </c:pt>
                <c:pt idx="331">
                  <c:v>4067.9080719554609</c:v>
                </c:pt>
                <c:pt idx="332">
                  <c:v>4067.9080719554609</c:v>
                </c:pt>
                <c:pt idx="333">
                  <c:v>4067.9080719554609</c:v>
                </c:pt>
                <c:pt idx="334">
                  <c:v>4007.7132977253245</c:v>
                </c:pt>
                <c:pt idx="335">
                  <c:v>3936.2720582542825</c:v>
                </c:pt>
              </c:numCache>
            </c:numRef>
          </c:val>
          <c:extLst>
            <c:ext xmlns:c16="http://schemas.microsoft.com/office/drawing/2014/chart" uri="{C3380CC4-5D6E-409C-BE32-E72D297353CC}">
              <c16:uniqueId val="{00000009-E422-4242-A077-413DFBFF9F6A}"/>
            </c:ext>
          </c:extLst>
        </c:ser>
        <c:ser>
          <c:idx val="10"/>
          <c:order val="10"/>
          <c:tx>
            <c:strRef>
              <c:f>'64'!$N$2</c:f>
              <c:strCache>
                <c:ptCount val="1"/>
                <c:pt idx="0">
                  <c:v>Battery</c:v>
                </c:pt>
              </c:strCache>
            </c:strRef>
          </c:tx>
          <c:spPr>
            <a:solidFill>
              <a:schemeClr val="accent5">
                <a:lumMod val="60000"/>
              </a:schemeClr>
            </a:solidFill>
            <a:ln>
              <a:noFill/>
            </a:ln>
            <a:effectLst/>
          </c:spPr>
          <c:val>
            <c:numRef>
              <c:f>'64'!$N$3:$N$338</c:f>
              <c:numCache>
                <c:formatCode>General</c:formatCode>
                <c:ptCount val="336"/>
                <c:pt idx="0">
                  <c:v>19982.170000000002</c:v>
                </c:pt>
                <c:pt idx="1">
                  <c:v>17376.53</c:v>
                </c:pt>
                <c:pt idx="2">
                  <c:v>14213.080000000002</c:v>
                </c:pt>
                <c:pt idx="3">
                  <c:v>16371.62</c:v>
                </c:pt>
                <c:pt idx="4">
                  <c:v>39726.019999999997</c:v>
                </c:pt>
                <c:pt idx="5">
                  <c:v>34689.879999999997</c:v>
                </c:pt>
                <c:pt idx="6">
                  <c:v>18453.559999999998</c:v>
                </c:pt>
                <c:pt idx="7">
                  <c:v>639.87</c:v>
                </c:pt>
                <c:pt idx="8">
                  <c:v>136.13999999999999</c:v>
                </c:pt>
                <c:pt idx="9">
                  <c:v>0</c:v>
                </c:pt>
                <c:pt idx="10">
                  <c:v>0</c:v>
                </c:pt>
                <c:pt idx="11">
                  <c:v>0</c:v>
                </c:pt>
                <c:pt idx="12">
                  <c:v>23060.29</c:v>
                </c:pt>
                <c:pt idx="13">
                  <c:v>0</c:v>
                </c:pt>
                <c:pt idx="14">
                  <c:v>0</c:v>
                </c:pt>
                <c:pt idx="15">
                  <c:v>0</c:v>
                </c:pt>
                <c:pt idx="16">
                  <c:v>3364.11</c:v>
                </c:pt>
                <c:pt idx="17">
                  <c:v>31402.92</c:v>
                </c:pt>
                <c:pt idx="18">
                  <c:v>62980.58</c:v>
                </c:pt>
                <c:pt idx="19">
                  <c:v>61898.63</c:v>
                </c:pt>
                <c:pt idx="20">
                  <c:v>48706.710000000006</c:v>
                </c:pt>
                <c:pt idx="21">
                  <c:v>38834.81</c:v>
                </c:pt>
                <c:pt idx="22">
                  <c:v>23605.180000000004</c:v>
                </c:pt>
                <c:pt idx="23">
                  <c:v>50602.679999999993</c:v>
                </c:pt>
                <c:pt idx="24">
                  <c:v>22991.929999999993</c:v>
                </c:pt>
                <c:pt idx="25">
                  <c:v>14521.2</c:v>
                </c:pt>
                <c:pt idx="26">
                  <c:v>19824.919999999998</c:v>
                </c:pt>
                <c:pt idx="27">
                  <c:v>28741.449999999997</c:v>
                </c:pt>
                <c:pt idx="28">
                  <c:v>23833.589999999997</c:v>
                </c:pt>
                <c:pt idx="29">
                  <c:v>23029.72</c:v>
                </c:pt>
                <c:pt idx="30">
                  <c:v>25362.86</c:v>
                </c:pt>
                <c:pt idx="31">
                  <c:v>18721.68</c:v>
                </c:pt>
                <c:pt idx="32">
                  <c:v>11116.07</c:v>
                </c:pt>
                <c:pt idx="33">
                  <c:v>1559.16</c:v>
                </c:pt>
                <c:pt idx="34">
                  <c:v>930.49</c:v>
                </c:pt>
                <c:pt idx="35">
                  <c:v>0</c:v>
                </c:pt>
                <c:pt idx="36">
                  <c:v>8853.4500000000007</c:v>
                </c:pt>
                <c:pt idx="37">
                  <c:v>354.23</c:v>
                </c:pt>
                <c:pt idx="38">
                  <c:v>148.44999999999999</c:v>
                </c:pt>
                <c:pt idx="39">
                  <c:v>16052.08</c:v>
                </c:pt>
                <c:pt idx="40">
                  <c:v>787.14</c:v>
                </c:pt>
                <c:pt idx="41">
                  <c:v>7408.2000000000007</c:v>
                </c:pt>
                <c:pt idx="42">
                  <c:v>44171.760000000009</c:v>
                </c:pt>
                <c:pt idx="43">
                  <c:v>58066.16</c:v>
                </c:pt>
                <c:pt idx="44">
                  <c:v>67375.660000000018</c:v>
                </c:pt>
                <c:pt idx="45">
                  <c:v>68356.73</c:v>
                </c:pt>
                <c:pt idx="46">
                  <c:v>70251.14</c:v>
                </c:pt>
                <c:pt idx="47">
                  <c:v>64653.58</c:v>
                </c:pt>
                <c:pt idx="48">
                  <c:v>68010.13</c:v>
                </c:pt>
                <c:pt idx="49">
                  <c:v>58513.639999999992</c:v>
                </c:pt>
                <c:pt idx="50">
                  <c:v>80715.000000000015</c:v>
                </c:pt>
                <c:pt idx="51">
                  <c:v>68778.989999999991</c:v>
                </c:pt>
                <c:pt idx="52">
                  <c:v>59743.040000000008</c:v>
                </c:pt>
                <c:pt idx="53">
                  <c:v>35958.630000000005</c:v>
                </c:pt>
                <c:pt idx="54">
                  <c:v>24531.71</c:v>
                </c:pt>
                <c:pt idx="55">
                  <c:v>1850.01</c:v>
                </c:pt>
                <c:pt idx="56">
                  <c:v>718.75</c:v>
                </c:pt>
                <c:pt idx="57">
                  <c:v>181.48</c:v>
                </c:pt>
                <c:pt idx="58">
                  <c:v>306.70999999999998</c:v>
                </c:pt>
                <c:pt idx="59">
                  <c:v>22734.400000000001</c:v>
                </c:pt>
                <c:pt idx="60">
                  <c:v>5631.4</c:v>
                </c:pt>
                <c:pt idx="61">
                  <c:v>77.97</c:v>
                </c:pt>
                <c:pt idx="62">
                  <c:v>255.08</c:v>
                </c:pt>
                <c:pt idx="63">
                  <c:v>0</c:v>
                </c:pt>
                <c:pt idx="64">
                  <c:v>0</c:v>
                </c:pt>
                <c:pt idx="65">
                  <c:v>5575.57</c:v>
                </c:pt>
                <c:pt idx="66">
                  <c:v>13611.81</c:v>
                </c:pt>
                <c:pt idx="67">
                  <c:v>32881.439999999995</c:v>
                </c:pt>
                <c:pt idx="68">
                  <c:v>47012.110000000008</c:v>
                </c:pt>
                <c:pt idx="69">
                  <c:v>49005.919999999998</c:v>
                </c:pt>
                <c:pt idx="70">
                  <c:v>51483.360000000008</c:v>
                </c:pt>
                <c:pt idx="71">
                  <c:v>37344.379999999997</c:v>
                </c:pt>
                <c:pt idx="72">
                  <c:v>29080.880000000005</c:v>
                </c:pt>
                <c:pt idx="73">
                  <c:v>22197.37</c:v>
                </c:pt>
                <c:pt idx="74">
                  <c:v>18957.39</c:v>
                </c:pt>
                <c:pt idx="75">
                  <c:v>22530.289999999994</c:v>
                </c:pt>
                <c:pt idx="76">
                  <c:v>34050.659999999996</c:v>
                </c:pt>
                <c:pt idx="77">
                  <c:v>42162.159999999996</c:v>
                </c:pt>
                <c:pt idx="78">
                  <c:v>22857.58</c:v>
                </c:pt>
                <c:pt idx="79">
                  <c:v>7208.4299999999994</c:v>
                </c:pt>
                <c:pt idx="80">
                  <c:v>0</c:v>
                </c:pt>
                <c:pt idx="81">
                  <c:v>33.03</c:v>
                </c:pt>
                <c:pt idx="82">
                  <c:v>0</c:v>
                </c:pt>
                <c:pt idx="83">
                  <c:v>313.39999999999998</c:v>
                </c:pt>
                <c:pt idx="84">
                  <c:v>0</c:v>
                </c:pt>
                <c:pt idx="85">
                  <c:v>0</c:v>
                </c:pt>
                <c:pt idx="86">
                  <c:v>26543.440000000002</c:v>
                </c:pt>
                <c:pt idx="87">
                  <c:v>4377.83</c:v>
                </c:pt>
                <c:pt idx="88">
                  <c:v>124.14</c:v>
                </c:pt>
                <c:pt idx="89">
                  <c:v>248.74</c:v>
                </c:pt>
                <c:pt idx="90">
                  <c:v>19995.659999999993</c:v>
                </c:pt>
                <c:pt idx="91">
                  <c:v>58228.55</c:v>
                </c:pt>
                <c:pt idx="92">
                  <c:v>80681.87000000001</c:v>
                </c:pt>
                <c:pt idx="93">
                  <c:v>61437.109999999993</c:v>
                </c:pt>
                <c:pt idx="94">
                  <c:v>53935.919999999984</c:v>
                </c:pt>
                <c:pt idx="95">
                  <c:v>37221.57</c:v>
                </c:pt>
                <c:pt idx="96">
                  <c:v>23930.969999999994</c:v>
                </c:pt>
                <c:pt idx="97">
                  <c:v>17013.3</c:v>
                </c:pt>
                <c:pt idx="98">
                  <c:v>13506.140000000001</c:v>
                </c:pt>
                <c:pt idx="99">
                  <c:v>21296.52</c:v>
                </c:pt>
                <c:pt idx="100">
                  <c:v>21779.97</c:v>
                </c:pt>
                <c:pt idx="101">
                  <c:v>35251.43</c:v>
                </c:pt>
                <c:pt idx="102">
                  <c:v>23367.780000000002</c:v>
                </c:pt>
                <c:pt idx="103">
                  <c:v>3701.13</c:v>
                </c:pt>
                <c:pt idx="104">
                  <c:v>874.02</c:v>
                </c:pt>
                <c:pt idx="105">
                  <c:v>33.03</c:v>
                </c:pt>
                <c:pt idx="106">
                  <c:v>4996.22</c:v>
                </c:pt>
                <c:pt idx="107">
                  <c:v>148.44999999999999</c:v>
                </c:pt>
                <c:pt idx="108">
                  <c:v>0</c:v>
                </c:pt>
                <c:pt idx="109">
                  <c:v>18500.46</c:v>
                </c:pt>
                <c:pt idx="110">
                  <c:v>25934.5</c:v>
                </c:pt>
                <c:pt idx="111">
                  <c:v>1010.88</c:v>
                </c:pt>
                <c:pt idx="112">
                  <c:v>0</c:v>
                </c:pt>
                <c:pt idx="113">
                  <c:v>2657.52</c:v>
                </c:pt>
                <c:pt idx="114">
                  <c:v>20214.189999999999</c:v>
                </c:pt>
                <c:pt idx="115">
                  <c:v>34381.989999999991</c:v>
                </c:pt>
                <c:pt idx="116">
                  <c:v>40263.719999999994</c:v>
                </c:pt>
                <c:pt idx="117">
                  <c:v>30379.55</c:v>
                </c:pt>
                <c:pt idx="118">
                  <c:v>38292.149999999994</c:v>
                </c:pt>
                <c:pt idx="119">
                  <c:v>44398.39</c:v>
                </c:pt>
                <c:pt idx="120">
                  <c:v>45405.05</c:v>
                </c:pt>
                <c:pt idx="121">
                  <c:v>40171.449999999997</c:v>
                </c:pt>
                <c:pt idx="122">
                  <c:v>40313.939999999995</c:v>
                </c:pt>
                <c:pt idx="123">
                  <c:v>37481.630000000005</c:v>
                </c:pt>
                <c:pt idx="124">
                  <c:v>54254.580000000009</c:v>
                </c:pt>
                <c:pt idx="125">
                  <c:v>43825.270000000004</c:v>
                </c:pt>
                <c:pt idx="126">
                  <c:v>26008.62</c:v>
                </c:pt>
                <c:pt idx="127">
                  <c:v>3603.35</c:v>
                </c:pt>
                <c:pt idx="128">
                  <c:v>568.16999999999996</c:v>
                </c:pt>
                <c:pt idx="129">
                  <c:v>0</c:v>
                </c:pt>
                <c:pt idx="130">
                  <c:v>1020.95</c:v>
                </c:pt>
                <c:pt idx="131">
                  <c:v>0</c:v>
                </c:pt>
                <c:pt idx="132">
                  <c:v>116.66</c:v>
                </c:pt>
                <c:pt idx="133">
                  <c:v>339.74</c:v>
                </c:pt>
                <c:pt idx="134">
                  <c:v>2531.41</c:v>
                </c:pt>
                <c:pt idx="135">
                  <c:v>6668.15</c:v>
                </c:pt>
                <c:pt idx="136">
                  <c:v>1345.96</c:v>
                </c:pt>
                <c:pt idx="137">
                  <c:v>2964.3299999999995</c:v>
                </c:pt>
                <c:pt idx="138">
                  <c:v>48924.69999999999</c:v>
                </c:pt>
                <c:pt idx="139">
                  <c:v>85757.320000000022</c:v>
                </c:pt>
                <c:pt idx="140">
                  <c:v>88578.000000000015</c:v>
                </c:pt>
                <c:pt idx="141">
                  <c:v>83618.180000000008</c:v>
                </c:pt>
                <c:pt idx="142">
                  <c:v>72329.239999999991</c:v>
                </c:pt>
                <c:pt idx="143">
                  <c:v>75722.78</c:v>
                </c:pt>
                <c:pt idx="144">
                  <c:v>47628.369999999995</c:v>
                </c:pt>
                <c:pt idx="145">
                  <c:v>33297.15</c:v>
                </c:pt>
                <c:pt idx="146">
                  <c:v>25650.549999999996</c:v>
                </c:pt>
                <c:pt idx="147">
                  <c:v>31314.079999999994</c:v>
                </c:pt>
                <c:pt idx="148">
                  <c:v>50515.23</c:v>
                </c:pt>
                <c:pt idx="149">
                  <c:v>52951.739999999991</c:v>
                </c:pt>
                <c:pt idx="150">
                  <c:v>20601.46</c:v>
                </c:pt>
                <c:pt idx="151">
                  <c:v>548.1</c:v>
                </c:pt>
                <c:pt idx="152">
                  <c:v>0</c:v>
                </c:pt>
                <c:pt idx="153">
                  <c:v>0</c:v>
                </c:pt>
                <c:pt idx="154">
                  <c:v>0</c:v>
                </c:pt>
                <c:pt idx="155">
                  <c:v>0</c:v>
                </c:pt>
                <c:pt idx="156">
                  <c:v>670.15</c:v>
                </c:pt>
                <c:pt idx="157">
                  <c:v>255.08</c:v>
                </c:pt>
                <c:pt idx="158">
                  <c:v>1010.88</c:v>
                </c:pt>
                <c:pt idx="159">
                  <c:v>1211.6500000000001</c:v>
                </c:pt>
                <c:pt idx="160">
                  <c:v>2999.13</c:v>
                </c:pt>
                <c:pt idx="161">
                  <c:v>6128</c:v>
                </c:pt>
                <c:pt idx="162">
                  <c:v>64764.939999999988</c:v>
                </c:pt>
                <c:pt idx="163">
                  <c:v>80590.27</c:v>
                </c:pt>
                <c:pt idx="164">
                  <c:v>94719.930000000022</c:v>
                </c:pt>
                <c:pt idx="165">
                  <c:v>79682.420000000013</c:v>
                </c:pt>
                <c:pt idx="166">
                  <c:v>64071.350000000013</c:v>
                </c:pt>
                <c:pt idx="167">
                  <c:v>33502.05999999999</c:v>
                </c:pt>
                <c:pt idx="168">
                  <c:v>15814.65</c:v>
                </c:pt>
                <c:pt idx="169">
                  <c:v>11093.449999999999</c:v>
                </c:pt>
                <c:pt idx="170">
                  <c:v>12478.670000000002</c:v>
                </c:pt>
                <c:pt idx="171">
                  <c:v>11882.86</c:v>
                </c:pt>
                <c:pt idx="172">
                  <c:v>17080.89</c:v>
                </c:pt>
                <c:pt idx="173">
                  <c:v>26697.06</c:v>
                </c:pt>
                <c:pt idx="174">
                  <c:v>28083.64</c:v>
                </c:pt>
                <c:pt idx="175">
                  <c:v>4079.84</c:v>
                </c:pt>
                <c:pt idx="176">
                  <c:v>0</c:v>
                </c:pt>
                <c:pt idx="177">
                  <c:v>0</c:v>
                </c:pt>
                <c:pt idx="178">
                  <c:v>0</c:v>
                </c:pt>
                <c:pt idx="179">
                  <c:v>10664.699999999999</c:v>
                </c:pt>
                <c:pt idx="180">
                  <c:v>89.94</c:v>
                </c:pt>
                <c:pt idx="181">
                  <c:v>25.05</c:v>
                </c:pt>
                <c:pt idx="182">
                  <c:v>4365.09</c:v>
                </c:pt>
                <c:pt idx="183">
                  <c:v>27866.66</c:v>
                </c:pt>
                <c:pt idx="184">
                  <c:v>7.95</c:v>
                </c:pt>
                <c:pt idx="185">
                  <c:v>6456.9400000000005</c:v>
                </c:pt>
                <c:pt idx="186">
                  <c:v>57962.7</c:v>
                </c:pt>
                <c:pt idx="187">
                  <c:v>108139.35</c:v>
                </c:pt>
                <c:pt idx="188">
                  <c:v>100547.46</c:v>
                </c:pt>
                <c:pt idx="189">
                  <c:v>53839.810000000012</c:v>
                </c:pt>
                <c:pt idx="190">
                  <c:v>43856.480000000003</c:v>
                </c:pt>
                <c:pt idx="191">
                  <c:v>43565.829999999994</c:v>
                </c:pt>
                <c:pt idx="192">
                  <c:v>26430.309999999998</c:v>
                </c:pt>
                <c:pt idx="193">
                  <c:v>28020.809999999998</c:v>
                </c:pt>
                <c:pt idx="194">
                  <c:v>24992.34</c:v>
                </c:pt>
                <c:pt idx="195">
                  <c:v>32550.229999999996</c:v>
                </c:pt>
                <c:pt idx="196">
                  <c:v>45598.84</c:v>
                </c:pt>
                <c:pt idx="197">
                  <c:v>32888.85</c:v>
                </c:pt>
                <c:pt idx="198">
                  <c:v>8534.6099999999988</c:v>
                </c:pt>
                <c:pt idx="199">
                  <c:v>3201.92</c:v>
                </c:pt>
                <c:pt idx="200">
                  <c:v>60.82</c:v>
                </c:pt>
                <c:pt idx="201">
                  <c:v>0</c:v>
                </c:pt>
                <c:pt idx="202">
                  <c:v>465.98</c:v>
                </c:pt>
                <c:pt idx="203">
                  <c:v>148.44999999999999</c:v>
                </c:pt>
                <c:pt idx="204">
                  <c:v>0</c:v>
                </c:pt>
                <c:pt idx="205">
                  <c:v>19528.63</c:v>
                </c:pt>
                <c:pt idx="206">
                  <c:v>0</c:v>
                </c:pt>
                <c:pt idx="207">
                  <c:v>16200.53</c:v>
                </c:pt>
                <c:pt idx="208">
                  <c:v>0</c:v>
                </c:pt>
                <c:pt idx="209">
                  <c:v>46.900000000000006</c:v>
                </c:pt>
                <c:pt idx="210">
                  <c:v>26228.27</c:v>
                </c:pt>
                <c:pt idx="211">
                  <c:v>59617.32</c:v>
                </c:pt>
                <c:pt idx="212">
                  <c:v>58007.63</c:v>
                </c:pt>
                <c:pt idx="213">
                  <c:v>41270.159999999996</c:v>
                </c:pt>
                <c:pt idx="214">
                  <c:v>34738.480000000003</c:v>
                </c:pt>
                <c:pt idx="215">
                  <c:v>26720.720000000001</c:v>
                </c:pt>
                <c:pt idx="216">
                  <c:v>28944.33</c:v>
                </c:pt>
                <c:pt idx="217">
                  <c:v>28107.550000000003</c:v>
                </c:pt>
                <c:pt idx="218">
                  <c:v>22239.97</c:v>
                </c:pt>
                <c:pt idx="219">
                  <c:v>25026.359999999997</c:v>
                </c:pt>
                <c:pt idx="220">
                  <c:v>30732.639999999999</c:v>
                </c:pt>
                <c:pt idx="221">
                  <c:v>17909.54</c:v>
                </c:pt>
                <c:pt idx="222">
                  <c:v>22511.809999999998</c:v>
                </c:pt>
                <c:pt idx="223">
                  <c:v>1141.3699999999999</c:v>
                </c:pt>
                <c:pt idx="224">
                  <c:v>0</c:v>
                </c:pt>
                <c:pt idx="225">
                  <c:v>0</c:v>
                </c:pt>
                <c:pt idx="226">
                  <c:v>0</c:v>
                </c:pt>
                <c:pt idx="227">
                  <c:v>0</c:v>
                </c:pt>
                <c:pt idx="228">
                  <c:v>255.08</c:v>
                </c:pt>
                <c:pt idx="229">
                  <c:v>0</c:v>
                </c:pt>
                <c:pt idx="230">
                  <c:v>0</c:v>
                </c:pt>
                <c:pt idx="231">
                  <c:v>0</c:v>
                </c:pt>
                <c:pt idx="232">
                  <c:v>2333.9699999999998</c:v>
                </c:pt>
                <c:pt idx="233">
                  <c:v>1335.01</c:v>
                </c:pt>
                <c:pt idx="234">
                  <c:v>10935.03</c:v>
                </c:pt>
                <c:pt idx="235">
                  <c:v>33388.719999999994</c:v>
                </c:pt>
                <c:pt idx="236">
                  <c:v>47997.760000000002</c:v>
                </c:pt>
                <c:pt idx="237">
                  <c:v>42263.86</c:v>
                </c:pt>
                <c:pt idx="238">
                  <c:v>29057.629999999997</c:v>
                </c:pt>
                <c:pt idx="239">
                  <c:v>22961.499999999996</c:v>
                </c:pt>
                <c:pt idx="240">
                  <c:v>18970.600000000002</c:v>
                </c:pt>
                <c:pt idx="241">
                  <c:v>18303.09</c:v>
                </c:pt>
                <c:pt idx="242">
                  <c:v>27576.67</c:v>
                </c:pt>
                <c:pt idx="243">
                  <c:v>38387.759999999995</c:v>
                </c:pt>
                <c:pt idx="244">
                  <c:v>64953.9</c:v>
                </c:pt>
                <c:pt idx="245">
                  <c:v>65766.89</c:v>
                </c:pt>
                <c:pt idx="246">
                  <c:v>38712.79</c:v>
                </c:pt>
                <c:pt idx="247">
                  <c:v>8180.75</c:v>
                </c:pt>
                <c:pt idx="248">
                  <c:v>1460.2800000000002</c:v>
                </c:pt>
                <c:pt idx="249">
                  <c:v>1.7</c:v>
                </c:pt>
                <c:pt idx="250">
                  <c:v>0</c:v>
                </c:pt>
                <c:pt idx="251">
                  <c:v>1005.49</c:v>
                </c:pt>
                <c:pt idx="252">
                  <c:v>255.08</c:v>
                </c:pt>
                <c:pt idx="253">
                  <c:v>148.44999999999999</c:v>
                </c:pt>
                <c:pt idx="254">
                  <c:v>0</c:v>
                </c:pt>
                <c:pt idx="255">
                  <c:v>0</c:v>
                </c:pt>
                <c:pt idx="256">
                  <c:v>470.54</c:v>
                </c:pt>
                <c:pt idx="257">
                  <c:v>5135.21</c:v>
                </c:pt>
                <c:pt idx="258">
                  <c:v>34881.839999999989</c:v>
                </c:pt>
                <c:pt idx="259">
                  <c:v>65855.100000000006</c:v>
                </c:pt>
                <c:pt idx="260">
                  <c:v>81253.740000000005</c:v>
                </c:pt>
                <c:pt idx="261">
                  <c:v>76709.049999999988</c:v>
                </c:pt>
                <c:pt idx="262">
                  <c:v>85141.260000000009</c:v>
                </c:pt>
                <c:pt idx="263">
                  <c:v>75792.150000000009</c:v>
                </c:pt>
                <c:pt idx="264">
                  <c:v>44068.299999999996</c:v>
                </c:pt>
                <c:pt idx="265">
                  <c:v>33755.379999999997</c:v>
                </c:pt>
                <c:pt idx="266">
                  <c:v>37167.980000000003</c:v>
                </c:pt>
                <c:pt idx="267">
                  <c:v>42072.119999999988</c:v>
                </c:pt>
                <c:pt idx="268">
                  <c:v>48926.799999999996</c:v>
                </c:pt>
                <c:pt idx="269">
                  <c:v>42940.21</c:v>
                </c:pt>
                <c:pt idx="270">
                  <c:v>26425.279999999999</c:v>
                </c:pt>
                <c:pt idx="271">
                  <c:v>6162.66</c:v>
                </c:pt>
                <c:pt idx="272">
                  <c:v>21.09</c:v>
                </c:pt>
                <c:pt idx="273">
                  <c:v>0</c:v>
                </c:pt>
                <c:pt idx="274">
                  <c:v>0</c:v>
                </c:pt>
                <c:pt idx="275">
                  <c:v>804.32</c:v>
                </c:pt>
                <c:pt idx="276">
                  <c:v>151.13999999999999</c:v>
                </c:pt>
                <c:pt idx="277">
                  <c:v>766.02</c:v>
                </c:pt>
                <c:pt idx="278">
                  <c:v>2596.06</c:v>
                </c:pt>
                <c:pt idx="279">
                  <c:v>1324.1100000000001</c:v>
                </c:pt>
                <c:pt idx="280">
                  <c:v>9892.18</c:v>
                </c:pt>
                <c:pt idx="281">
                  <c:v>7030.6500000000005</c:v>
                </c:pt>
                <c:pt idx="282">
                  <c:v>37368.499999999993</c:v>
                </c:pt>
                <c:pt idx="283">
                  <c:v>69396.579999999987</c:v>
                </c:pt>
                <c:pt idx="284">
                  <c:v>70650.67</c:v>
                </c:pt>
                <c:pt idx="285">
                  <c:v>58558.239999999998</c:v>
                </c:pt>
                <c:pt idx="286">
                  <c:v>38812.720000000001</c:v>
                </c:pt>
                <c:pt idx="287">
                  <c:v>29189.359999999997</c:v>
                </c:pt>
                <c:pt idx="288">
                  <c:v>16357.01</c:v>
                </c:pt>
                <c:pt idx="289">
                  <c:v>13194.729999999998</c:v>
                </c:pt>
                <c:pt idx="290">
                  <c:v>19635.449999999997</c:v>
                </c:pt>
                <c:pt idx="291">
                  <c:v>15671.820000000002</c:v>
                </c:pt>
                <c:pt idx="292">
                  <c:v>12608.29</c:v>
                </c:pt>
                <c:pt idx="293">
                  <c:v>19706.139999999996</c:v>
                </c:pt>
                <c:pt idx="294">
                  <c:v>6261</c:v>
                </c:pt>
                <c:pt idx="295">
                  <c:v>54.010000000000005</c:v>
                </c:pt>
                <c:pt idx="296">
                  <c:v>0</c:v>
                </c:pt>
                <c:pt idx="297">
                  <c:v>18830.489999999998</c:v>
                </c:pt>
                <c:pt idx="298">
                  <c:v>251.21999999999997</c:v>
                </c:pt>
                <c:pt idx="299">
                  <c:v>5807.82</c:v>
                </c:pt>
                <c:pt idx="300">
                  <c:v>9301.84</c:v>
                </c:pt>
                <c:pt idx="301">
                  <c:v>13038.53</c:v>
                </c:pt>
                <c:pt idx="302">
                  <c:v>8132.13</c:v>
                </c:pt>
                <c:pt idx="303">
                  <c:v>148.44999999999999</c:v>
                </c:pt>
                <c:pt idx="304">
                  <c:v>260.60000000000002</c:v>
                </c:pt>
                <c:pt idx="305">
                  <c:v>13624.01</c:v>
                </c:pt>
                <c:pt idx="306">
                  <c:v>35079.58</c:v>
                </c:pt>
                <c:pt idx="307">
                  <c:v>56007.7</c:v>
                </c:pt>
                <c:pt idx="308">
                  <c:v>55201.55999999999</c:v>
                </c:pt>
                <c:pt idx="309">
                  <c:v>51506.91</c:v>
                </c:pt>
                <c:pt idx="310">
                  <c:v>44843.24</c:v>
                </c:pt>
                <c:pt idx="311">
                  <c:v>38877.53</c:v>
                </c:pt>
                <c:pt idx="312">
                  <c:v>42782.87</c:v>
                </c:pt>
                <c:pt idx="313">
                  <c:v>31476.09</c:v>
                </c:pt>
                <c:pt idx="314">
                  <c:v>47570.409999999996</c:v>
                </c:pt>
                <c:pt idx="315">
                  <c:v>59734.559999999983</c:v>
                </c:pt>
                <c:pt idx="316">
                  <c:v>47117.689999999995</c:v>
                </c:pt>
                <c:pt idx="317">
                  <c:v>34526.529999999992</c:v>
                </c:pt>
                <c:pt idx="318">
                  <c:v>15357.59</c:v>
                </c:pt>
                <c:pt idx="319">
                  <c:v>2602.31</c:v>
                </c:pt>
                <c:pt idx="320">
                  <c:v>5537.6900000000005</c:v>
                </c:pt>
                <c:pt idx="321">
                  <c:v>540.35</c:v>
                </c:pt>
                <c:pt idx="322">
                  <c:v>147.69</c:v>
                </c:pt>
                <c:pt idx="323">
                  <c:v>30392.629999999997</c:v>
                </c:pt>
                <c:pt idx="324">
                  <c:v>4.7699999999999996</c:v>
                </c:pt>
                <c:pt idx="325">
                  <c:v>18755.620000000003</c:v>
                </c:pt>
                <c:pt idx="326">
                  <c:v>11264.18</c:v>
                </c:pt>
                <c:pt idx="327">
                  <c:v>0</c:v>
                </c:pt>
                <c:pt idx="328">
                  <c:v>2016.19</c:v>
                </c:pt>
                <c:pt idx="329">
                  <c:v>21209.379999999997</c:v>
                </c:pt>
                <c:pt idx="330">
                  <c:v>72264.459999999992</c:v>
                </c:pt>
                <c:pt idx="331">
                  <c:v>90841.27</c:v>
                </c:pt>
                <c:pt idx="332">
                  <c:v>93604.030000000013</c:v>
                </c:pt>
                <c:pt idx="333">
                  <c:v>73686.650000000023</c:v>
                </c:pt>
                <c:pt idx="334">
                  <c:v>60386.19</c:v>
                </c:pt>
                <c:pt idx="335">
                  <c:v>48082.87</c:v>
                </c:pt>
              </c:numCache>
            </c:numRef>
          </c:val>
          <c:extLst>
            <c:ext xmlns:c16="http://schemas.microsoft.com/office/drawing/2014/chart" uri="{C3380CC4-5D6E-409C-BE32-E72D297353CC}">
              <c16:uniqueId val="{0000000A-E422-4242-A077-413DFBFF9F6A}"/>
            </c:ext>
          </c:extLst>
        </c:ser>
        <c:ser>
          <c:idx val="11"/>
          <c:order val="11"/>
          <c:tx>
            <c:strRef>
              <c:f>'64'!$O$2</c:f>
              <c:strCache>
                <c:ptCount val="1"/>
                <c:pt idx="0">
                  <c:v>DSR</c:v>
                </c:pt>
              </c:strCache>
            </c:strRef>
          </c:tx>
          <c:spPr>
            <a:solidFill>
              <a:schemeClr val="accent6">
                <a:lumMod val="60000"/>
              </a:schemeClr>
            </a:solidFill>
            <a:ln>
              <a:noFill/>
            </a:ln>
            <a:effectLst/>
          </c:spPr>
          <c:val>
            <c:numRef>
              <c:f>'64'!$O$3:$O$338</c:f>
              <c:numCache>
                <c:formatCode>General</c:formatCode>
                <c:ptCount val="336"/>
                <c:pt idx="0">
                  <c:v>431.07877094847731</c:v>
                </c:pt>
                <c:pt idx="1">
                  <c:v>0</c:v>
                </c:pt>
                <c:pt idx="2">
                  <c:v>0</c:v>
                </c:pt>
                <c:pt idx="3">
                  <c:v>0</c:v>
                </c:pt>
                <c:pt idx="4">
                  <c:v>0</c:v>
                </c:pt>
                <c:pt idx="5">
                  <c:v>890.93</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890.93</c:v>
                </c:pt>
                <c:pt idx="47">
                  <c:v>0</c:v>
                </c:pt>
                <c:pt idx="48">
                  <c:v>890.93</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890.93</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890.93</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890.93</c:v>
                </c:pt>
                <c:pt idx="144">
                  <c:v>0</c:v>
                </c:pt>
                <c:pt idx="145">
                  <c:v>890.93</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650.73599999999999</c:v>
                </c:pt>
                <c:pt idx="165">
                  <c:v>650.73599999999999</c:v>
                </c:pt>
                <c:pt idx="166">
                  <c:v>650.73599999999999</c:v>
                </c:pt>
                <c:pt idx="167">
                  <c:v>0</c:v>
                </c:pt>
                <c:pt idx="168">
                  <c:v>650.73599999999999</c:v>
                </c:pt>
                <c:pt idx="169">
                  <c:v>0</c:v>
                </c:pt>
                <c:pt idx="170">
                  <c:v>0</c:v>
                </c:pt>
                <c:pt idx="171">
                  <c:v>0</c:v>
                </c:pt>
                <c:pt idx="172">
                  <c:v>0</c:v>
                </c:pt>
                <c:pt idx="173">
                  <c:v>0</c:v>
                </c:pt>
                <c:pt idx="174">
                  <c:v>0</c:v>
                </c:pt>
                <c:pt idx="175">
                  <c:v>0</c:v>
                </c:pt>
                <c:pt idx="176">
                  <c:v>331.51216307683364</c:v>
                </c:pt>
                <c:pt idx="177">
                  <c:v>0</c:v>
                </c:pt>
                <c:pt idx="178">
                  <c:v>0</c:v>
                </c:pt>
                <c:pt idx="179">
                  <c:v>0</c:v>
                </c:pt>
                <c:pt idx="180">
                  <c:v>0</c:v>
                </c:pt>
                <c:pt idx="181">
                  <c:v>0</c:v>
                </c:pt>
                <c:pt idx="182">
                  <c:v>0</c:v>
                </c:pt>
                <c:pt idx="183">
                  <c:v>0</c:v>
                </c:pt>
                <c:pt idx="184">
                  <c:v>0</c:v>
                </c:pt>
                <c:pt idx="185">
                  <c:v>0</c:v>
                </c:pt>
                <c:pt idx="186">
                  <c:v>890.93</c:v>
                </c:pt>
                <c:pt idx="187">
                  <c:v>650.73599999999999</c:v>
                </c:pt>
                <c:pt idx="188">
                  <c:v>319.22383692316635</c:v>
                </c:pt>
                <c:pt idx="189">
                  <c:v>0</c:v>
                </c:pt>
                <c:pt idx="190">
                  <c:v>0</c:v>
                </c:pt>
                <c:pt idx="191">
                  <c:v>0</c:v>
                </c:pt>
                <c:pt idx="192">
                  <c:v>650.73599999999999</c:v>
                </c:pt>
                <c:pt idx="193">
                  <c:v>650.73599999999999</c:v>
                </c:pt>
                <c:pt idx="194">
                  <c:v>0</c:v>
                </c:pt>
                <c:pt idx="195">
                  <c:v>0</c:v>
                </c:pt>
                <c:pt idx="196">
                  <c:v>890.93</c:v>
                </c:pt>
                <c:pt idx="197">
                  <c:v>650.73599999999999</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650.73599999999999</c:v>
                </c:pt>
                <c:pt idx="237">
                  <c:v>0</c:v>
                </c:pt>
                <c:pt idx="238">
                  <c:v>650.73599999999999</c:v>
                </c:pt>
                <c:pt idx="239">
                  <c:v>1541.6659999999999</c:v>
                </c:pt>
                <c:pt idx="240">
                  <c:v>0</c:v>
                </c:pt>
                <c:pt idx="241">
                  <c:v>0</c:v>
                </c:pt>
                <c:pt idx="242">
                  <c:v>0</c:v>
                </c:pt>
                <c:pt idx="243">
                  <c:v>0</c:v>
                </c:pt>
                <c:pt idx="244">
                  <c:v>0</c:v>
                </c:pt>
                <c:pt idx="245">
                  <c:v>0</c:v>
                </c:pt>
                <c:pt idx="246">
                  <c:v>0</c:v>
                </c:pt>
                <c:pt idx="247">
                  <c:v>0</c:v>
                </c:pt>
                <c:pt idx="248">
                  <c:v>650.73599999999999</c:v>
                </c:pt>
                <c:pt idx="249">
                  <c:v>0</c:v>
                </c:pt>
                <c:pt idx="250">
                  <c:v>0</c:v>
                </c:pt>
                <c:pt idx="251">
                  <c:v>0</c:v>
                </c:pt>
                <c:pt idx="252">
                  <c:v>0</c:v>
                </c:pt>
                <c:pt idx="253">
                  <c:v>0</c:v>
                </c:pt>
                <c:pt idx="254">
                  <c:v>0</c:v>
                </c:pt>
                <c:pt idx="255">
                  <c:v>0</c:v>
                </c:pt>
                <c:pt idx="256">
                  <c:v>0</c:v>
                </c:pt>
                <c:pt idx="257">
                  <c:v>0</c:v>
                </c:pt>
                <c:pt idx="258">
                  <c:v>0</c:v>
                </c:pt>
                <c:pt idx="259">
                  <c:v>890.93</c:v>
                </c:pt>
                <c:pt idx="260">
                  <c:v>0</c:v>
                </c:pt>
                <c:pt idx="261">
                  <c:v>650.73599999999999</c:v>
                </c:pt>
                <c:pt idx="262">
                  <c:v>650.73599999999999</c:v>
                </c:pt>
                <c:pt idx="263">
                  <c:v>0</c:v>
                </c:pt>
                <c:pt idx="264">
                  <c:v>0</c:v>
                </c:pt>
                <c:pt idx="265">
                  <c:v>0</c:v>
                </c:pt>
                <c:pt idx="266">
                  <c:v>0</c:v>
                </c:pt>
                <c:pt idx="267">
                  <c:v>0</c:v>
                </c:pt>
                <c:pt idx="268">
                  <c:v>0</c:v>
                </c:pt>
                <c:pt idx="269">
                  <c:v>890.93</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890.93</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890.93</c:v>
                </c:pt>
                <c:pt idx="333">
                  <c:v>0</c:v>
                </c:pt>
                <c:pt idx="334">
                  <c:v>0</c:v>
                </c:pt>
                <c:pt idx="335">
                  <c:v>0</c:v>
                </c:pt>
              </c:numCache>
            </c:numRef>
          </c:val>
          <c:extLst>
            <c:ext xmlns:c16="http://schemas.microsoft.com/office/drawing/2014/chart" uri="{C3380CC4-5D6E-409C-BE32-E72D297353CC}">
              <c16:uniqueId val="{0000000B-E422-4242-A077-413DFBFF9F6A}"/>
            </c:ext>
          </c:extLst>
        </c:ser>
        <c:dLbls>
          <c:showLegendKey val="0"/>
          <c:showVal val="0"/>
          <c:showCatName val="0"/>
          <c:showSerName val="0"/>
          <c:showPercent val="0"/>
          <c:showBubbleSize val="0"/>
        </c:dLbls>
        <c:axId val="1677154639"/>
        <c:axId val="1677156559"/>
      </c:areaChart>
      <c:catAx>
        <c:axId val="1677154639"/>
        <c:scaling>
          <c:orientation val="minMax"/>
        </c:scaling>
        <c:delete val="1"/>
        <c:axPos val="b"/>
        <c:majorTickMark val="none"/>
        <c:minorTickMark val="none"/>
        <c:tickLblPos val="nextTo"/>
        <c:crossAx val="1677156559"/>
        <c:crosses val="autoZero"/>
        <c:auto val="1"/>
        <c:lblAlgn val="ctr"/>
        <c:lblOffset val="100"/>
        <c:noMultiLvlLbl val="0"/>
      </c:catAx>
      <c:valAx>
        <c:axId val="167715655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77154639"/>
        <c:crosses val="autoZero"/>
        <c:crossBetween val="midCat"/>
        <c:dispUnits>
          <c:builtInUnit val="thousands"/>
          <c:dispUnitsLbl>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it-IT"/>
                    <a:t>GW</a:t>
                  </a:r>
                </a:p>
              </c:rich>
            </c:tx>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dispUnitsLbl>
        </c:dispUnits>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kern="1200" spc="0" baseline="0">
                <a:solidFill>
                  <a:sysClr val="windowText" lastClr="000000">
                    <a:lumMod val="65000"/>
                    <a:lumOff val="35000"/>
                  </a:sysClr>
                </a:solidFill>
              </a:rPr>
              <a:t>Economic Variants, electricity demand for final use and electrolysis, EU27 (TWh)</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'65'!$B$5</c:f>
              <c:strCache>
                <c:ptCount val="1"/>
                <c:pt idx="0">
                  <c:v>Final demand (inc. T&amp;D losses, excl. pump storage )</c:v>
                </c:pt>
              </c:strCache>
            </c:strRef>
          </c:tx>
          <c:spPr>
            <a:solidFill>
              <a:schemeClr val="accent1"/>
            </a:solidFill>
            <a:ln>
              <a:noFill/>
            </a:ln>
            <a:effectLst/>
          </c:spPr>
          <c:invertIfNegative val="0"/>
          <c:cat>
            <c:multiLvlStrRef>
              <c:f>'65'!$C$3:$H$4</c:f>
              <c:multiLvlStrCache>
                <c:ptCount val="6"/>
                <c:lvl>
                  <c:pt idx="0">
                    <c:v>LEV</c:v>
                  </c:pt>
                  <c:pt idx="1">
                    <c:v>NT+</c:v>
                  </c:pt>
                  <c:pt idx="2">
                    <c:v>HEV</c:v>
                  </c:pt>
                  <c:pt idx="3">
                    <c:v>LEV</c:v>
                  </c:pt>
                  <c:pt idx="4">
                    <c:v>NT+</c:v>
                  </c:pt>
                  <c:pt idx="5">
                    <c:v>HEV</c:v>
                  </c:pt>
                </c:lvl>
                <c:lvl>
                  <c:pt idx="0">
                    <c:v>2035</c:v>
                  </c:pt>
                  <c:pt idx="3">
                    <c:v>2040</c:v>
                  </c:pt>
                </c:lvl>
              </c:multiLvlStrCache>
            </c:multiLvlStrRef>
          </c:cat>
          <c:val>
            <c:numRef>
              <c:f>'65'!$C$5:$H$5</c:f>
              <c:numCache>
                <c:formatCode>General</c:formatCode>
                <c:ptCount val="6"/>
                <c:pt idx="0">
                  <c:v>3528.7841891954927</c:v>
                </c:pt>
                <c:pt idx="1">
                  <c:v>3829.9199999999996</c:v>
                </c:pt>
                <c:pt idx="2">
                  <c:v>4112.9961858431279</c:v>
                </c:pt>
                <c:pt idx="3">
                  <c:v>3992.9028874641608</c:v>
                </c:pt>
                <c:pt idx="4">
                  <c:v>4327.8</c:v>
                </c:pt>
                <c:pt idx="5">
                  <c:v>4655.1523875648672</c:v>
                </c:pt>
              </c:numCache>
            </c:numRef>
          </c:val>
          <c:extLst>
            <c:ext xmlns:c16="http://schemas.microsoft.com/office/drawing/2014/chart" uri="{C3380CC4-5D6E-409C-BE32-E72D297353CC}">
              <c16:uniqueId val="{00000000-94A9-4627-BAD4-0DD558B923E2}"/>
            </c:ext>
          </c:extLst>
        </c:ser>
        <c:ser>
          <c:idx val="1"/>
          <c:order val="1"/>
          <c:tx>
            <c:strRef>
              <c:f>'65'!$B$6</c:f>
              <c:strCache>
                <c:ptCount val="1"/>
                <c:pt idx="0">
                  <c:v>Demand from network-connected electrolyser</c:v>
                </c:pt>
              </c:strCache>
            </c:strRef>
          </c:tx>
          <c:spPr>
            <a:solidFill>
              <a:schemeClr val="accent2"/>
            </a:solidFill>
            <a:ln>
              <a:noFill/>
            </a:ln>
            <a:effectLst/>
          </c:spPr>
          <c:invertIfNegative val="0"/>
          <c:cat>
            <c:multiLvlStrRef>
              <c:f>'65'!$C$3:$H$4</c:f>
              <c:multiLvlStrCache>
                <c:ptCount val="6"/>
                <c:lvl>
                  <c:pt idx="0">
                    <c:v>LEV</c:v>
                  </c:pt>
                  <c:pt idx="1">
                    <c:v>NT+</c:v>
                  </c:pt>
                  <c:pt idx="2">
                    <c:v>HEV</c:v>
                  </c:pt>
                  <c:pt idx="3">
                    <c:v>LEV</c:v>
                  </c:pt>
                  <c:pt idx="4">
                    <c:v>NT+</c:v>
                  </c:pt>
                  <c:pt idx="5">
                    <c:v>HEV</c:v>
                  </c:pt>
                </c:lvl>
                <c:lvl>
                  <c:pt idx="0">
                    <c:v>2035</c:v>
                  </c:pt>
                  <c:pt idx="3">
                    <c:v>2040</c:v>
                  </c:pt>
                </c:lvl>
              </c:multiLvlStrCache>
            </c:multiLvlStrRef>
          </c:cat>
          <c:val>
            <c:numRef>
              <c:f>'65'!$C$6:$H$6</c:f>
              <c:numCache>
                <c:formatCode>General</c:formatCode>
                <c:ptCount val="6"/>
                <c:pt idx="0">
                  <c:v>532.01007295667341</c:v>
                </c:pt>
                <c:pt idx="1">
                  <c:v>431.07</c:v>
                </c:pt>
                <c:pt idx="2">
                  <c:v>351.78724880447504</c:v>
                </c:pt>
                <c:pt idx="3">
                  <c:v>866.41324340775145</c:v>
                </c:pt>
                <c:pt idx="4">
                  <c:v>750.54</c:v>
                </c:pt>
                <c:pt idx="5">
                  <c:v>634.94677735209416</c:v>
                </c:pt>
              </c:numCache>
            </c:numRef>
          </c:val>
          <c:extLst>
            <c:ext xmlns:c16="http://schemas.microsoft.com/office/drawing/2014/chart" uri="{C3380CC4-5D6E-409C-BE32-E72D297353CC}">
              <c16:uniqueId val="{00000001-94A9-4627-BAD4-0DD558B923E2}"/>
            </c:ext>
          </c:extLst>
        </c:ser>
        <c:ser>
          <c:idx val="2"/>
          <c:order val="2"/>
          <c:tx>
            <c:strRef>
              <c:f>'65'!$B$7</c:f>
              <c:strCache>
                <c:ptCount val="1"/>
                <c:pt idx="0">
                  <c:v>Demand from offgrid electrolyser</c:v>
                </c:pt>
              </c:strCache>
            </c:strRef>
          </c:tx>
          <c:spPr>
            <a:solidFill>
              <a:schemeClr val="accent3"/>
            </a:solidFill>
            <a:ln>
              <a:noFill/>
            </a:ln>
            <a:effectLst/>
          </c:spPr>
          <c:invertIfNegative val="0"/>
          <c:cat>
            <c:multiLvlStrRef>
              <c:f>'65'!$C$3:$H$4</c:f>
              <c:multiLvlStrCache>
                <c:ptCount val="6"/>
                <c:lvl>
                  <c:pt idx="0">
                    <c:v>LEV</c:v>
                  </c:pt>
                  <c:pt idx="1">
                    <c:v>NT+</c:v>
                  </c:pt>
                  <c:pt idx="2">
                    <c:v>HEV</c:v>
                  </c:pt>
                  <c:pt idx="3">
                    <c:v>LEV</c:v>
                  </c:pt>
                  <c:pt idx="4">
                    <c:v>NT+</c:v>
                  </c:pt>
                  <c:pt idx="5">
                    <c:v>HEV</c:v>
                  </c:pt>
                </c:lvl>
                <c:lvl>
                  <c:pt idx="0">
                    <c:v>2035</c:v>
                  </c:pt>
                  <c:pt idx="3">
                    <c:v>2040</c:v>
                  </c:pt>
                </c:lvl>
              </c:multiLvlStrCache>
            </c:multiLvlStrRef>
          </c:cat>
          <c:val>
            <c:numRef>
              <c:f>'65'!$C$7:$H$7</c:f>
              <c:numCache>
                <c:formatCode>0.00</c:formatCode>
                <c:ptCount val="6"/>
                <c:pt idx="0" formatCode="General">
                  <c:v>39.494190649649987</c:v>
                </c:pt>
                <c:pt idx="1">
                  <c:v>42.385573819386913</c:v>
                </c:pt>
                <c:pt idx="2" formatCode="General">
                  <c:v>44.80475472882852</c:v>
                </c:pt>
                <c:pt idx="3" formatCode="General">
                  <c:v>52.090303370652535</c:v>
                </c:pt>
                <c:pt idx="4">
                  <c:v>55.662326977931244</c:v>
                </c:pt>
                <c:pt idx="5" formatCode="General">
                  <c:v>59.811548045955441</c:v>
                </c:pt>
              </c:numCache>
            </c:numRef>
          </c:val>
          <c:extLst>
            <c:ext xmlns:c16="http://schemas.microsoft.com/office/drawing/2014/chart" uri="{C3380CC4-5D6E-409C-BE32-E72D297353CC}">
              <c16:uniqueId val="{00000002-94A9-4627-BAD4-0DD558B923E2}"/>
            </c:ext>
          </c:extLst>
        </c:ser>
        <c:ser>
          <c:idx val="3"/>
          <c:order val="3"/>
          <c:tx>
            <c:strRef>
              <c:f>'65'!$B$8</c:f>
              <c:strCache>
                <c:ptCount val="1"/>
                <c:pt idx="0">
                  <c:v>Demand from shared electrolyser</c:v>
                </c:pt>
              </c:strCache>
            </c:strRef>
          </c:tx>
          <c:spPr>
            <a:solidFill>
              <a:schemeClr val="accent4"/>
            </a:solidFill>
            <a:ln>
              <a:noFill/>
            </a:ln>
            <a:effectLst/>
          </c:spPr>
          <c:invertIfNegative val="0"/>
          <c:cat>
            <c:multiLvlStrRef>
              <c:f>'65'!$C$3:$H$4</c:f>
              <c:multiLvlStrCache>
                <c:ptCount val="6"/>
                <c:lvl>
                  <c:pt idx="0">
                    <c:v>LEV</c:v>
                  </c:pt>
                  <c:pt idx="1">
                    <c:v>NT+</c:v>
                  </c:pt>
                  <c:pt idx="2">
                    <c:v>HEV</c:v>
                  </c:pt>
                  <c:pt idx="3">
                    <c:v>LEV</c:v>
                  </c:pt>
                  <c:pt idx="4">
                    <c:v>NT+</c:v>
                  </c:pt>
                  <c:pt idx="5">
                    <c:v>HEV</c:v>
                  </c:pt>
                </c:lvl>
                <c:lvl>
                  <c:pt idx="0">
                    <c:v>2035</c:v>
                  </c:pt>
                  <c:pt idx="3">
                    <c:v>2040</c:v>
                  </c:pt>
                </c:lvl>
              </c:multiLvlStrCache>
            </c:multiLvlStrRef>
          </c:cat>
          <c:val>
            <c:numRef>
              <c:f>'65'!$C$8:$H$8</c:f>
              <c:numCache>
                <c:formatCode>General</c:formatCode>
                <c:ptCount val="6"/>
                <c:pt idx="0">
                  <c:v>123.96613035842157</c:v>
                </c:pt>
                <c:pt idx="1">
                  <c:v>129.57099917149958</c:v>
                </c:pt>
                <c:pt idx="2">
                  <c:v>133.07873485266757</c:v>
                </c:pt>
                <c:pt idx="3">
                  <c:v>145.20666047242744</c:v>
                </c:pt>
                <c:pt idx="4">
                  <c:v>156.77564817594956</c:v>
                </c:pt>
                <c:pt idx="5">
                  <c:v>168.88971690635125</c:v>
                </c:pt>
              </c:numCache>
            </c:numRef>
          </c:val>
          <c:extLst>
            <c:ext xmlns:c16="http://schemas.microsoft.com/office/drawing/2014/chart" uri="{C3380CC4-5D6E-409C-BE32-E72D297353CC}">
              <c16:uniqueId val="{00000003-94A9-4627-BAD4-0DD558B923E2}"/>
            </c:ext>
          </c:extLst>
        </c:ser>
        <c:dLbls>
          <c:showLegendKey val="0"/>
          <c:showVal val="0"/>
          <c:showCatName val="0"/>
          <c:showSerName val="0"/>
          <c:showPercent val="0"/>
          <c:showBubbleSize val="0"/>
        </c:dLbls>
        <c:gapWidth val="150"/>
        <c:overlap val="100"/>
        <c:axId val="1689571392"/>
        <c:axId val="1689585792"/>
      </c:barChart>
      <c:catAx>
        <c:axId val="1689571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89585792"/>
        <c:crosses val="autoZero"/>
        <c:auto val="1"/>
        <c:lblAlgn val="ctr"/>
        <c:lblOffset val="100"/>
        <c:noMultiLvlLbl val="0"/>
      </c:catAx>
      <c:valAx>
        <c:axId val="168958579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895713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kern="1200" spc="0" baseline="0">
                <a:solidFill>
                  <a:sysClr val="windowText" lastClr="000000">
                    <a:lumMod val="65000"/>
                    <a:lumOff val="35000"/>
                  </a:sysClr>
                </a:solidFill>
              </a:rPr>
              <a:t>Economic variants, Share of electricity covered by RES and low carbon sources, EU27(%)</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'66'!$C$4</c:f>
              <c:strCache>
                <c:ptCount val="1"/>
                <c:pt idx="0">
                  <c:v>Wind and Solar</c:v>
                </c:pt>
              </c:strCache>
            </c:strRef>
          </c:tx>
          <c:spPr>
            <a:solidFill>
              <a:schemeClr val="accent1"/>
            </a:solidFill>
            <a:ln>
              <a:noFill/>
            </a:ln>
            <a:effectLst/>
          </c:spPr>
          <c:invertIfNegative val="0"/>
          <c:cat>
            <c:multiLvlStrRef>
              <c:f>'66'!$D$2:$I$3</c:f>
              <c:multiLvlStrCache>
                <c:ptCount val="6"/>
                <c:lvl>
                  <c:pt idx="0">
                    <c:v>LEV</c:v>
                  </c:pt>
                  <c:pt idx="1">
                    <c:v>NT+</c:v>
                  </c:pt>
                  <c:pt idx="2">
                    <c:v>HEV</c:v>
                  </c:pt>
                  <c:pt idx="3">
                    <c:v>LEV</c:v>
                  </c:pt>
                  <c:pt idx="4">
                    <c:v>NT+</c:v>
                  </c:pt>
                  <c:pt idx="5">
                    <c:v>HEV</c:v>
                  </c:pt>
                </c:lvl>
                <c:lvl>
                  <c:pt idx="0">
                    <c:v>2035</c:v>
                  </c:pt>
                  <c:pt idx="3">
                    <c:v>2040</c:v>
                  </c:pt>
                </c:lvl>
              </c:multiLvlStrCache>
            </c:multiLvlStrRef>
          </c:cat>
          <c:val>
            <c:numRef>
              <c:f>'66'!$D$4:$I$4</c:f>
              <c:numCache>
                <c:formatCode>0%</c:formatCode>
                <c:ptCount val="6"/>
                <c:pt idx="0">
                  <c:v>0.68689931300574969</c:v>
                </c:pt>
                <c:pt idx="1">
                  <c:v>0.67</c:v>
                </c:pt>
                <c:pt idx="2">
                  <c:v>0.6479512900840777</c:v>
                </c:pt>
                <c:pt idx="3">
                  <c:v>0.71314350226128853</c:v>
                </c:pt>
                <c:pt idx="4">
                  <c:v>0.7</c:v>
                </c:pt>
                <c:pt idx="5">
                  <c:v>0.68165679144681479</c:v>
                </c:pt>
              </c:numCache>
            </c:numRef>
          </c:val>
          <c:extLst>
            <c:ext xmlns:c16="http://schemas.microsoft.com/office/drawing/2014/chart" uri="{C3380CC4-5D6E-409C-BE32-E72D297353CC}">
              <c16:uniqueId val="{00000000-DCBB-460E-96FC-4F778C19EC1E}"/>
            </c:ext>
          </c:extLst>
        </c:ser>
        <c:ser>
          <c:idx val="1"/>
          <c:order val="1"/>
          <c:tx>
            <c:strRef>
              <c:f>'66'!$C$5</c:f>
              <c:strCache>
                <c:ptCount val="1"/>
                <c:pt idx="0">
                  <c:v>Other RES</c:v>
                </c:pt>
              </c:strCache>
            </c:strRef>
          </c:tx>
          <c:spPr>
            <a:solidFill>
              <a:schemeClr val="accent2"/>
            </a:solidFill>
            <a:ln>
              <a:noFill/>
            </a:ln>
            <a:effectLst/>
          </c:spPr>
          <c:invertIfNegative val="0"/>
          <c:cat>
            <c:multiLvlStrRef>
              <c:f>'66'!$D$2:$I$3</c:f>
              <c:multiLvlStrCache>
                <c:ptCount val="6"/>
                <c:lvl>
                  <c:pt idx="0">
                    <c:v>LEV</c:v>
                  </c:pt>
                  <c:pt idx="1">
                    <c:v>NT+</c:v>
                  </c:pt>
                  <c:pt idx="2">
                    <c:v>HEV</c:v>
                  </c:pt>
                  <c:pt idx="3">
                    <c:v>LEV</c:v>
                  </c:pt>
                  <c:pt idx="4">
                    <c:v>NT+</c:v>
                  </c:pt>
                  <c:pt idx="5">
                    <c:v>HEV</c:v>
                  </c:pt>
                </c:lvl>
                <c:lvl>
                  <c:pt idx="0">
                    <c:v>2035</c:v>
                  </c:pt>
                  <c:pt idx="3">
                    <c:v>2040</c:v>
                  </c:pt>
                </c:lvl>
              </c:multiLvlStrCache>
            </c:multiLvlStrRef>
          </c:cat>
          <c:val>
            <c:numRef>
              <c:f>'66'!$D$5:$I$5</c:f>
              <c:numCache>
                <c:formatCode>0%</c:formatCode>
                <c:ptCount val="6"/>
                <c:pt idx="0">
                  <c:v>0.16187313401878739</c:v>
                </c:pt>
                <c:pt idx="1">
                  <c:v>0.15</c:v>
                </c:pt>
                <c:pt idx="2">
                  <c:v>0.14862346231875498</c:v>
                </c:pt>
                <c:pt idx="3">
                  <c:v>0.14011401973220541</c:v>
                </c:pt>
                <c:pt idx="4">
                  <c:v>0.13</c:v>
                </c:pt>
                <c:pt idx="5">
                  <c:v>0.12993760242880623</c:v>
                </c:pt>
              </c:numCache>
            </c:numRef>
          </c:val>
          <c:extLst>
            <c:ext xmlns:c16="http://schemas.microsoft.com/office/drawing/2014/chart" uri="{C3380CC4-5D6E-409C-BE32-E72D297353CC}">
              <c16:uniqueId val="{00000001-DCBB-460E-96FC-4F778C19EC1E}"/>
            </c:ext>
          </c:extLst>
        </c:ser>
        <c:ser>
          <c:idx val="2"/>
          <c:order val="2"/>
          <c:tx>
            <c:strRef>
              <c:f>'66'!$C$6</c:f>
              <c:strCache>
                <c:ptCount val="1"/>
                <c:pt idx="0">
                  <c:v>Low Carbon</c:v>
                </c:pt>
              </c:strCache>
            </c:strRef>
          </c:tx>
          <c:spPr>
            <a:solidFill>
              <a:schemeClr val="accent3"/>
            </a:solidFill>
            <a:ln>
              <a:noFill/>
            </a:ln>
            <a:effectLst/>
          </c:spPr>
          <c:invertIfNegative val="0"/>
          <c:cat>
            <c:multiLvlStrRef>
              <c:f>'66'!$D$2:$I$3</c:f>
              <c:multiLvlStrCache>
                <c:ptCount val="6"/>
                <c:lvl>
                  <c:pt idx="0">
                    <c:v>LEV</c:v>
                  </c:pt>
                  <c:pt idx="1">
                    <c:v>NT+</c:v>
                  </c:pt>
                  <c:pt idx="2">
                    <c:v>HEV</c:v>
                  </c:pt>
                  <c:pt idx="3">
                    <c:v>LEV</c:v>
                  </c:pt>
                  <c:pt idx="4">
                    <c:v>NT+</c:v>
                  </c:pt>
                  <c:pt idx="5">
                    <c:v>HEV</c:v>
                  </c:pt>
                </c:lvl>
                <c:lvl>
                  <c:pt idx="0">
                    <c:v>2035</c:v>
                  </c:pt>
                  <c:pt idx="3">
                    <c:v>2040</c:v>
                  </c:pt>
                </c:lvl>
              </c:multiLvlStrCache>
            </c:multiLvlStrRef>
          </c:cat>
          <c:val>
            <c:numRef>
              <c:f>'66'!$D$6:$I$6</c:f>
              <c:numCache>
                <c:formatCode>0%</c:formatCode>
                <c:ptCount val="6"/>
                <c:pt idx="0">
                  <c:v>0.12930066058367415</c:v>
                </c:pt>
                <c:pt idx="1">
                  <c:v>0.14000000000000001</c:v>
                </c:pt>
                <c:pt idx="2">
                  <c:v>0.13724207694468121</c:v>
                </c:pt>
                <c:pt idx="3">
                  <c:v>0.13859363183444032</c:v>
                </c:pt>
                <c:pt idx="4">
                  <c:v>0.15</c:v>
                </c:pt>
                <c:pt idx="5">
                  <c:v>0.1486558948233829</c:v>
                </c:pt>
              </c:numCache>
            </c:numRef>
          </c:val>
          <c:extLst>
            <c:ext xmlns:c16="http://schemas.microsoft.com/office/drawing/2014/chart" uri="{C3380CC4-5D6E-409C-BE32-E72D297353CC}">
              <c16:uniqueId val="{00000002-DCBB-460E-96FC-4F778C19EC1E}"/>
            </c:ext>
          </c:extLst>
        </c:ser>
        <c:dLbls>
          <c:showLegendKey val="0"/>
          <c:showVal val="0"/>
          <c:showCatName val="0"/>
          <c:showSerName val="0"/>
          <c:showPercent val="0"/>
          <c:showBubbleSize val="0"/>
        </c:dLbls>
        <c:gapWidth val="150"/>
        <c:overlap val="100"/>
        <c:axId val="1738578176"/>
        <c:axId val="1814163936"/>
      </c:barChart>
      <c:catAx>
        <c:axId val="17385781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14163936"/>
        <c:crosses val="autoZero"/>
        <c:auto val="1"/>
        <c:lblAlgn val="ctr"/>
        <c:lblOffset val="100"/>
        <c:noMultiLvlLbl val="0"/>
      </c:catAx>
      <c:valAx>
        <c:axId val="181416393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385781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Power generation mix, Low/High economic variants, EU27</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'67'!$D$5</c:f>
              <c:strCache>
                <c:ptCount val="1"/>
                <c:pt idx="0">
                  <c:v>Wind Onshore</c:v>
                </c:pt>
              </c:strCache>
            </c:strRef>
          </c:tx>
          <c:spPr>
            <a:solidFill>
              <a:schemeClr val="accent1"/>
            </a:solidFill>
            <a:ln>
              <a:noFill/>
            </a:ln>
            <a:effectLst/>
          </c:spPr>
          <c:invertIfNegative val="0"/>
          <c:cat>
            <c:multiLvlStrRef>
              <c:f>'67'!$E$3:$J$4</c:f>
              <c:multiLvlStrCache>
                <c:ptCount val="6"/>
                <c:lvl>
                  <c:pt idx="0">
                    <c:v>LEV</c:v>
                  </c:pt>
                  <c:pt idx="1">
                    <c:v>NT+</c:v>
                  </c:pt>
                  <c:pt idx="2">
                    <c:v>HEV</c:v>
                  </c:pt>
                  <c:pt idx="3">
                    <c:v>LEV</c:v>
                  </c:pt>
                  <c:pt idx="4">
                    <c:v>NT+</c:v>
                  </c:pt>
                  <c:pt idx="5">
                    <c:v>HEV</c:v>
                  </c:pt>
                </c:lvl>
                <c:lvl>
                  <c:pt idx="0">
                    <c:v>2035</c:v>
                  </c:pt>
                  <c:pt idx="3">
                    <c:v>2040</c:v>
                  </c:pt>
                </c:lvl>
              </c:multiLvlStrCache>
            </c:multiLvlStrRef>
          </c:cat>
          <c:val>
            <c:numRef>
              <c:f>'67'!$E$5:$J$5</c:f>
              <c:numCache>
                <c:formatCode>0.00</c:formatCode>
                <c:ptCount val="6"/>
                <c:pt idx="0">
                  <c:v>1195.3108250430182</c:v>
                </c:pt>
                <c:pt idx="1">
                  <c:v>1209.8</c:v>
                </c:pt>
                <c:pt idx="2">
                  <c:v>1219.8148276429483</c:v>
                </c:pt>
                <c:pt idx="3">
                  <c:v>1283.9323937820741</c:v>
                </c:pt>
                <c:pt idx="4">
                  <c:v>1298.6600000000001</c:v>
                </c:pt>
                <c:pt idx="5">
                  <c:v>1307.6712210527139</c:v>
                </c:pt>
              </c:numCache>
            </c:numRef>
          </c:val>
          <c:extLst>
            <c:ext xmlns:c16="http://schemas.microsoft.com/office/drawing/2014/chart" uri="{C3380CC4-5D6E-409C-BE32-E72D297353CC}">
              <c16:uniqueId val="{00000000-D283-4F42-A0ED-381719142E1F}"/>
            </c:ext>
          </c:extLst>
        </c:ser>
        <c:ser>
          <c:idx val="1"/>
          <c:order val="1"/>
          <c:tx>
            <c:strRef>
              <c:f>'67'!$D$6</c:f>
              <c:strCache>
                <c:ptCount val="1"/>
                <c:pt idx="0">
                  <c:v>Wind Offshore</c:v>
                </c:pt>
              </c:strCache>
            </c:strRef>
          </c:tx>
          <c:spPr>
            <a:solidFill>
              <a:schemeClr val="accent2"/>
            </a:solidFill>
            <a:ln>
              <a:noFill/>
            </a:ln>
            <a:effectLst/>
          </c:spPr>
          <c:invertIfNegative val="0"/>
          <c:cat>
            <c:multiLvlStrRef>
              <c:f>'67'!$E$3:$J$4</c:f>
              <c:multiLvlStrCache>
                <c:ptCount val="6"/>
                <c:lvl>
                  <c:pt idx="0">
                    <c:v>LEV</c:v>
                  </c:pt>
                  <c:pt idx="1">
                    <c:v>NT+</c:v>
                  </c:pt>
                  <c:pt idx="2">
                    <c:v>HEV</c:v>
                  </c:pt>
                  <c:pt idx="3">
                    <c:v>LEV</c:v>
                  </c:pt>
                  <c:pt idx="4">
                    <c:v>NT+</c:v>
                  </c:pt>
                  <c:pt idx="5">
                    <c:v>HEV</c:v>
                  </c:pt>
                </c:lvl>
                <c:lvl>
                  <c:pt idx="0">
                    <c:v>2035</c:v>
                  </c:pt>
                  <c:pt idx="3">
                    <c:v>2040</c:v>
                  </c:pt>
                </c:lvl>
              </c:multiLvlStrCache>
            </c:multiLvlStrRef>
          </c:cat>
          <c:val>
            <c:numRef>
              <c:f>'67'!$E$6:$J$6</c:f>
              <c:numCache>
                <c:formatCode>0.00</c:formatCode>
                <c:ptCount val="6"/>
                <c:pt idx="0">
                  <c:v>586.3229696452637</c:v>
                </c:pt>
                <c:pt idx="1">
                  <c:v>609.73</c:v>
                </c:pt>
                <c:pt idx="2">
                  <c:v>622.94701600997178</c:v>
                </c:pt>
                <c:pt idx="3">
                  <c:v>918.1891542598521</c:v>
                </c:pt>
                <c:pt idx="4">
                  <c:v>944.44</c:v>
                </c:pt>
                <c:pt idx="5">
                  <c:v>961.52074949995404</c:v>
                </c:pt>
              </c:numCache>
            </c:numRef>
          </c:val>
          <c:extLst>
            <c:ext xmlns:c16="http://schemas.microsoft.com/office/drawing/2014/chart" uri="{C3380CC4-5D6E-409C-BE32-E72D297353CC}">
              <c16:uniqueId val="{00000001-D283-4F42-A0ED-381719142E1F}"/>
            </c:ext>
          </c:extLst>
        </c:ser>
        <c:ser>
          <c:idx val="2"/>
          <c:order val="2"/>
          <c:tx>
            <c:strRef>
              <c:f>'67'!$D$7</c:f>
              <c:strCache>
                <c:ptCount val="1"/>
                <c:pt idx="0">
                  <c:v>Solar</c:v>
                </c:pt>
              </c:strCache>
            </c:strRef>
          </c:tx>
          <c:spPr>
            <a:solidFill>
              <a:schemeClr val="accent3"/>
            </a:solidFill>
            <a:ln>
              <a:noFill/>
            </a:ln>
            <a:effectLst/>
          </c:spPr>
          <c:invertIfNegative val="0"/>
          <c:cat>
            <c:multiLvlStrRef>
              <c:f>'67'!$E$3:$J$4</c:f>
              <c:multiLvlStrCache>
                <c:ptCount val="6"/>
                <c:lvl>
                  <c:pt idx="0">
                    <c:v>LEV</c:v>
                  </c:pt>
                  <c:pt idx="1">
                    <c:v>NT+</c:v>
                  </c:pt>
                  <c:pt idx="2">
                    <c:v>HEV</c:v>
                  </c:pt>
                  <c:pt idx="3">
                    <c:v>LEV</c:v>
                  </c:pt>
                  <c:pt idx="4">
                    <c:v>NT+</c:v>
                  </c:pt>
                  <c:pt idx="5">
                    <c:v>HEV</c:v>
                  </c:pt>
                </c:lvl>
                <c:lvl>
                  <c:pt idx="0">
                    <c:v>2035</c:v>
                  </c:pt>
                  <c:pt idx="3">
                    <c:v>2040</c:v>
                  </c:pt>
                </c:lvl>
              </c:multiLvlStrCache>
            </c:multiLvlStrRef>
          </c:cat>
          <c:val>
            <c:numRef>
              <c:f>'67'!$E$7:$J$7</c:f>
              <c:numCache>
                <c:formatCode>0.00</c:formatCode>
                <c:ptCount val="6"/>
                <c:pt idx="0">
                  <c:v>925.25358993743282</c:v>
                </c:pt>
                <c:pt idx="1">
                  <c:v>952.36999999999989</c:v>
                </c:pt>
                <c:pt idx="2">
                  <c:v>970.60495486778552</c:v>
                </c:pt>
                <c:pt idx="3">
                  <c:v>1165.3583449435441</c:v>
                </c:pt>
                <c:pt idx="4">
                  <c:v>1198.9099999999999</c:v>
                </c:pt>
                <c:pt idx="5">
                  <c:v>1221.6226330005782</c:v>
                </c:pt>
              </c:numCache>
            </c:numRef>
          </c:val>
          <c:extLst>
            <c:ext xmlns:c16="http://schemas.microsoft.com/office/drawing/2014/chart" uri="{C3380CC4-5D6E-409C-BE32-E72D297353CC}">
              <c16:uniqueId val="{00000002-D283-4F42-A0ED-381719142E1F}"/>
            </c:ext>
          </c:extLst>
        </c:ser>
        <c:ser>
          <c:idx val="3"/>
          <c:order val="3"/>
          <c:tx>
            <c:strRef>
              <c:f>'67'!$D$8</c:f>
              <c:strCache>
                <c:ptCount val="1"/>
                <c:pt idx="0">
                  <c:v>SRES Electricity</c:v>
                </c:pt>
              </c:strCache>
            </c:strRef>
          </c:tx>
          <c:spPr>
            <a:solidFill>
              <a:schemeClr val="accent4"/>
            </a:solidFill>
            <a:ln>
              <a:noFill/>
            </a:ln>
            <a:effectLst/>
          </c:spPr>
          <c:invertIfNegative val="0"/>
          <c:cat>
            <c:multiLvlStrRef>
              <c:f>'67'!$E$3:$J$4</c:f>
              <c:multiLvlStrCache>
                <c:ptCount val="6"/>
                <c:lvl>
                  <c:pt idx="0">
                    <c:v>LEV</c:v>
                  </c:pt>
                  <c:pt idx="1">
                    <c:v>NT+</c:v>
                  </c:pt>
                  <c:pt idx="2">
                    <c:v>HEV</c:v>
                  </c:pt>
                  <c:pt idx="3">
                    <c:v>LEV</c:v>
                  </c:pt>
                  <c:pt idx="4">
                    <c:v>NT+</c:v>
                  </c:pt>
                  <c:pt idx="5">
                    <c:v>HEV</c:v>
                  </c:pt>
                </c:lvl>
                <c:lvl>
                  <c:pt idx="0">
                    <c:v>2035</c:v>
                  </c:pt>
                  <c:pt idx="3">
                    <c:v>2040</c:v>
                  </c:pt>
                </c:lvl>
              </c:multiLvlStrCache>
            </c:multiLvlStrRef>
          </c:cat>
          <c:val>
            <c:numRef>
              <c:f>'67'!$E$8:$J$8</c:f>
              <c:numCache>
                <c:formatCode>0.00</c:formatCode>
                <c:ptCount val="6"/>
                <c:pt idx="0">
                  <c:v>4.9661112326266004</c:v>
                </c:pt>
                <c:pt idx="1">
                  <c:v>5.63</c:v>
                </c:pt>
                <c:pt idx="2">
                  <c:v>6.2619025265248993</c:v>
                </c:pt>
                <c:pt idx="3">
                  <c:v>8.513028944165999</c:v>
                </c:pt>
                <c:pt idx="4">
                  <c:v>8.94</c:v>
                </c:pt>
                <c:pt idx="5">
                  <c:v>9.5672918492520012</c:v>
                </c:pt>
              </c:numCache>
            </c:numRef>
          </c:val>
          <c:extLst>
            <c:ext xmlns:c16="http://schemas.microsoft.com/office/drawing/2014/chart" uri="{C3380CC4-5D6E-409C-BE32-E72D297353CC}">
              <c16:uniqueId val="{00000003-D283-4F42-A0ED-381719142E1F}"/>
            </c:ext>
          </c:extLst>
        </c:ser>
        <c:ser>
          <c:idx val="4"/>
          <c:order val="4"/>
          <c:tx>
            <c:strRef>
              <c:f>'67'!$D$9</c:f>
              <c:strCache>
                <c:ptCount val="1"/>
                <c:pt idx="0">
                  <c:v>Hydro and pumped storage</c:v>
                </c:pt>
              </c:strCache>
            </c:strRef>
          </c:tx>
          <c:spPr>
            <a:solidFill>
              <a:schemeClr val="accent5"/>
            </a:solidFill>
            <a:ln>
              <a:noFill/>
            </a:ln>
            <a:effectLst/>
          </c:spPr>
          <c:invertIfNegative val="0"/>
          <c:cat>
            <c:multiLvlStrRef>
              <c:f>'67'!$E$3:$J$4</c:f>
              <c:multiLvlStrCache>
                <c:ptCount val="6"/>
                <c:lvl>
                  <c:pt idx="0">
                    <c:v>LEV</c:v>
                  </c:pt>
                  <c:pt idx="1">
                    <c:v>NT+</c:v>
                  </c:pt>
                  <c:pt idx="2">
                    <c:v>HEV</c:v>
                  </c:pt>
                  <c:pt idx="3">
                    <c:v>LEV</c:v>
                  </c:pt>
                  <c:pt idx="4">
                    <c:v>NT+</c:v>
                  </c:pt>
                  <c:pt idx="5">
                    <c:v>HEV</c:v>
                  </c:pt>
                </c:lvl>
                <c:lvl>
                  <c:pt idx="0">
                    <c:v>2035</c:v>
                  </c:pt>
                  <c:pt idx="3">
                    <c:v>2040</c:v>
                  </c:pt>
                </c:lvl>
              </c:multiLvlStrCache>
            </c:multiLvlStrRef>
          </c:cat>
          <c:val>
            <c:numRef>
              <c:f>'67'!$E$9:$J$9</c:f>
              <c:numCache>
                <c:formatCode>0.00</c:formatCode>
                <c:ptCount val="6"/>
                <c:pt idx="0">
                  <c:v>449.27642058518882</c:v>
                </c:pt>
                <c:pt idx="1">
                  <c:v>446.22999999999996</c:v>
                </c:pt>
                <c:pt idx="2">
                  <c:v>435.00257072418827</c:v>
                </c:pt>
                <c:pt idx="3">
                  <c:v>481.13501084077598</c:v>
                </c:pt>
                <c:pt idx="4">
                  <c:v>472.99</c:v>
                </c:pt>
                <c:pt idx="5">
                  <c:v>466.08757629675</c:v>
                </c:pt>
              </c:numCache>
            </c:numRef>
          </c:val>
          <c:extLst>
            <c:ext xmlns:c16="http://schemas.microsoft.com/office/drawing/2014/chart" uri="{C3380CC4-5D6E-409C-BE32-E72D297353CC}">
              <c16:uniqueId val="{00000004-D283-4F42-A0ED-381719142E1F}"/>
            </c:ext>
          </c:extLst>
        </c:ser>
        <c:ser>
          <c:idx val="5"/>
          <c:order val="5"/>
          <c:tx>
            <c:strRef>
              <c:f>'67'!$D$10</c:f>
              <c:strCache>
                <c:ptCount val="1"/>
                <c:pt idx="0">
                  <c:v>Biofuel</c:v>
                </c:pt>
              </c:strCache>
            </c:strRef>
          </c:tx>
          <c:spPr>
            <a:solidFill>
              <a:schemeClr val="accent6"/>
            </a:solidFill>
            <a:ln>
              <a:noFill/>
            </a:ln>
            <a:effectLst/>
          </c:spPr>
          <c:invertIfNegative val="0"/>
          <c:cat>
            <c:multiLvlStrRef>
              <c:f>'67'!$E$3:$J$4</c:f>
              <c:multiLvlStrCache>
                <c:ptCount val="6"/>
                <c:lvl>
                  <c:pt idx="0">
                    <c:v>LEV</c:v>
                  </c:pt>
                  <c:pt idx="1">
                    <c:v>NT+</c:v>
                  </c:pt>
                  <c:pt idx="2">
                    <c:v>HEV</c:v>
                  </c:pt>
                  <c:pt idx="3">
                    <c:v>LEV</c:v>
                  </c:pt>
                  <c:pt idx="4">
                    <c:v>NT+</c:v>
                  </c:pt>
                  <c:pt idx="5">
                    <c:v>HEV</c:v>
                  </c:pt>
                </c:lvl>
                <c:lvl>
                  <c:pt idx="0">
                    <c:v>2035</c:v>
                  </c:pt>
                  <c:pt idx="3">
                    <c:v>2040</c:v>
                  </c:pt>
                </c:lvl>
              </c:multiLvlStrCache>
            </c:multiLvlStrRef>
          </c:cat>
          <c:val>
            <c:numRef>
              <c:f>'67'!$E$10:$J$10</c:f>
              <c:numCache>
                <c:formatCode>0.00</c:formatCode>
                <c:ptCount val="6"/>
                <c:pt idx="0">
                  <c:v>16.441833320559198</c:v>
                </c:pt>
                <c:pt idx="1">
                  <c:v>26.2</c:v>
                </c:pt>
                <c:pt idx="2">
                  <c:v>31.9183384600259</c:v>
                </c:pt>
                <c:pt idx="3">
                  <c:v>16.875728291196001</c:v>
                </c:pt>
                <c:pt idx="4">
                  <c:v>26.95</c:v>
                </c:pt>
                <c:pt idx="5">
                  <c:v>30.629126262496001</c:v>
                </c:pt>
              </c:numCache>
            </c:numRef>
          </c:val>
          <c:extLst>
            <c:ext xmlns:c16="http://schemas.microsoft.com/office/drawing/2014/chart" uri="{C3380CC4-5D6E-409C-BE32-E72D297353CC}">
              <c16:uniqueId val="{00000005-D283-4F42-A0ED-381719142E1F}"/>
            </c:ext>
          </c:extLst>
        </c:ser>
        <c:ser>
          <c:idx val="6"/>
          <c:order val="6"/>
          <c:tx>
            <c:strRef>
              <c:f>'67'!$D$11</c:f>
              <c:strCache>
                <c:ptCount val="1"/>
                <c:pt idx="0">
                  <c:v>Other RES</c:v>
                </c:pt>
              </c:strCache>
            </c:strRef>
          </c:tx>
          <c:spPr>
            <a:solidFill>
              <a:schemeClr val="accent1">
                <a:lumMod val="60000"/>
              </a:schemeClr>
            </a:solidFill>
            <a:ln>
              <a:noFill/>
            </a:ln>
            <a:effectLst/>
          </c:spPr>
          <c:invertIfNegative val="0"/>
          <c:cat>
            <c:multiLvlStrRef>
              <c:f>'67'!$E$3:$J$4</c:f>
              <c:multiLvlStrCache>
                <c:ptCount val="6"/>
                <c:lvl>
                  <c:pt idx="0">
                    <c:v>LEV</c:v>
                  </c:pt>
                  <c:pt idx="1">
                    <c:v>NT+</c:v>
                  </c:pt>
                  <c:pt idx="2">
                    <c:v>HEV</c:v>
                  </c:pt>
                  <c:pt idx="3">
                    <c:v>LEV</c:v>
                  </c:pt>
                  <c:pt idx="4">
                    <c:v>NT+</c:v>
                  </c:pt>
                  <c:pt idx="5">
                    <c:v>HEV</c:v>
                  </c:pt>
                </c:lvl>
                <c:lvl>
                  <c:pt idx="0">
                    <c:v>2035</c:v>
                  </c:pt>
                  <c:pt idx="3">
                    <c:v>2040</c:v>
                  </c:pt>
                </c:lvl>
              </c:multiLvlStrCache>
            </c:multiLvlStrRef>
          </c:cat>
          <c:val>
            <c:numRef>
              <c:f>'67'!$E$11:$J$11</c:f>
              <c:numCache>
                <c:formatCode>0.00</c:formatCode>
                <c:ptCount val="6"/>
                <c:pt idx="0">
                  <c:v>173.35098966870279</c:v>
                </c:pt>
                <c:pt idx="1">
                  <c:v>177.48</c:v>
                </c:pt>
                <c:pt idx="2">
                  <c:v>179.82983645994651</c:v>
                </c:pt>
                <c:pt idx="3">
                  <c:v>165.283446931752</c:v>
                </c:pt>
                <c:pt idx="4">
                  <c:v>168.56</c:v>
                </c:pt>
                <c:pt idx="5">
                  <c:v>170.52704353242399</c:v>
                </c:pt>
              </c:numCache>
            </c:numRef>
          </c:val>
          <c:extLst>
            <c:ext xmlns:c16="http://schemas.microsoft.com/office/drawing/2014/chart" uri="{C3380CC4-5D6E-409C-BE32-E72D297353CC}">
              <c16:uniqueId val="{00000006-D283-4F42-A0ED-381719142E1F}"/>
            </c:ext>
          </c:extLst>
        </c:ser>
        <c:ser>
          <c:idx val="7"/>
          <c:order val="7"/>
          <c:tx>
            <c:strRef>
              <c:f>'67'!$D$12</c:f>
              <c:strCache>
                <c:ptCount val="1"/>
                <c:pt idx="0">
                  <c:v>Nuclear</c:v>
                </c:pt>
              </c:strCache>
            </c:strRef>
          </c:tx>
          <c:spPr>
            <a:solidFill>
              <a:schemeClr val="accent2">
                <a:lumMod val="60000"/>
              </a:schemeClr>
            </a:solidFill>
            <a:ln>
              <a:noFill/>
            </a:ln>
            <a:effectLst/>
          </c:spPr>
          <c:invertIfNegative val="0"/>
          <c:cat>
            <c:multiLvlStrRef>
              <c:f>'67'!$E$3:$J$4</c:f>
              <c:multiLvlStrCache>
                <c:ptCount val="6"/>
                <c:lvl>
                  <c:pt idx="0">
                    <c:v>LEV</c:v>
                  </c:pt>
                  <c:pt idx="1">
                    <c:v>NT+</c:v>
                  </c:pt>
                  <c:pt idx="2">
                    <c:v>HEV</c:v>
                  </c:pt>
                  <c:pt idx="3">
                    <c:v>LEV</c:v>
                  </c:pt>
                  <c:pt idx="4">
                    <c:v>NT+</c:v>
                  </c:pt>
                  <c:pt idx="5">
                    <c:v>HEV</c:v>
                  </c:pt>
                </c:lvl>
                <c:lvl>
                  <c:pt idx="0">
                    <c:v>2035</c:v>
                  </c:pt>
                  <c:pt idx="3">
                    <c:v>2040</c:v>
                  </c:pt>
                </c:lvl>
              </c:multiLvlStrCache>
            </c:multiLvlStrRef>
          </c:cat>
          <c:val>
            <c:numRef>
              <c:f>'67'!$E$12:$J$12</c:f>
              <c:numCache>
                <c:formatCode>0.00</c:formatCode>
                <c:ptCount val="6"/>
                <c:pt idx="0">
                  <c:v>481.21488963408541</c:v>
                </c:pt>
                <c:pt idx="1">
                  <c:v>549.64</c:v>
                </c:pt>
                <c:pt idx="2">
                  <c:v>590.28368537459846</c:v>
                </c:pt>
                <c:pt idx="3">
                  <c:v>593.82042059372816</c:v>
                </c:pt>
                <c:pt idx="4">
                  <c:v>686.37</c:v>
                </c:pt>
                <c:pt idx="5">
                  <c:v>730.31611276723208</c:v>
                </c:pt>
              </c:numCache>
            </c:numRef>
          </c:val>
          <c:extLst>
            <c:ext xmlns:c16="http://schemas.microsoft.com/office/drawing/2014/chart" uri="{C3380CC4-5D6E-409C-BE32-E72D297353CC}">
              <c16:uniqueId val="{00000007-D283-4F42-A0ED-381719142E1F}"/>
            </c:ext>
          </c:extLst>
        </c:ser>
        <c:ser>
          <c:idx val="8"/>
          <c:order val="8"/>
          <c:tx>
            <c:strRef>
              <c:f>'67'!$D$13</c:f>
              <c:strCache>
                <c:ptCount val="1"/>
                <c:pt idx="0">
                  <c:v>Natural Gas</c:v>
                </c:pt>
              </c:strCache>
            </c:strRef>
          </c:tx>
          <c:spPr>
            <a:solidFill>
              <a:schemeClr val="accent3">
                <a:lumMod val="60000"/>
              </a:schemeClr>
            </a:solidFill>
            <a:ln>
              <a:noFill/>
            </a:ln>
            <a:effectLst/>
          </c:spPr>
          <c:invertIfNegative val="0"/>
          <c:cat>
            <c:multiLvlStrRef>
              <c:f>'67'!$E$3:$J$4</c:f>
              <c:multiLvlStrCache>
                <c:ptCount val="6"/>
                <c:lvl>
                  <c:pt idx="0">
                    <c:v>LEV</c:v>
                  </c:pt>
                  <c:pt idx="1">
                    <c:v>NT+</c:v>
                  </c:pt>
                  <c:pt idx="2">
                    <c:v>HEV</c:v>
                  </c:pt>
                  <c:pt idx="3">
                    <c:v>LEV</c:v>
                  </c:pt>
                  <c:pt idx="4">
                    <c:v>NT+</c:v>
                  </c:pt>
                  <c:pt idx="5">
                    <c:v>HEV</c:v>
                  </c:pt>
                </c:lvl>
                <c:lvl>
                  <c:pt idx="0">
                    <c:v>2035</c:v>
                  </c:pt>
                  <c:pt idx="3">
                    <c:v>2040</c:v>
                  </c:pt>
                </c:lvl>
              </c:multiLvlStrCache>
            </c:multiLvlStrRef>
          </c:cat>
          <c:val>
            <c:numRef>
              <c:f>'67'!$E$13:$J$13</c:f>
              <c:numCache>
                <c:formatCode>0.00</c:formatCode>
                <c:ptCount val="6"/>
                <c:pt idx="0">
                  <c:v>74.106469600865211</c:v>
                </c:pt>
                <c:pt idx="1">
                  <c:v>129.69</c:v>
                </c:pt>
                <c:pt idx="2">
                  <c:v>227.5407231144672</c:v>
                </c:pt>
                <c:pt idx="3">
                  <c:v>28.469862652524004</c:v>
                </c:pt>
                <c:pt idx="4">
                  <c:v>80.819999999999993</c:v>
                </c:pt>
                <c:pt idx="5">
                  <c:v>162.23438341597802</c:v>
                </c:pt>
              </c:numCache>
            </c:numRef>
          </c:val>
          <c:extLst>
            <c:ext xmlns:c16="http://schemas.microsoft.com/office/drawing/2014/chart" uri="{C3380CC4-5D6E-409C-BE32-E72D297353CC}">
              <c16:uniqueId val="{00000008-D283-4F42-A0ED-381719142E1F}"/>
            </c:ext>
          </c:extLst>
        </c:ser>
        <c:ser>
          <c:idx val="9"/>
          <c:order val="9"/>
          <c:tx>
            <c:strRef>
              <c:f>'67'!$D$14</c:f>
              <c:strCache>
                <c:ptCount val="1"/>
                <c:pt idx="0">
                  <c:v>Crude Oil</c:v>
                </c:pt>
              </c:strCache>
            </c:strRef>
          </c:tx>
          <c:spPr>
            <a:solidFill>
              <a:schemeClr val="accent4">
                <a:lumMod val="60000"/>
              </a:schemeClr>
            </a:solidFill>
            <a:ln>
              <a:noFill/>
            </a:ln>
            <a:effectLst/>
          </c:spPr>
          <c:invertIfNegative val="0"/>
          <c:cat>
            <c:multiLvlStrRef>
              <c:f>'67'!$E$3:$J$4</c:f>
              <c:multiLvlStrCache>
                <c:ptCount val="6"/>
                <c:lvl>
                  <c:pt idx="0">
                    <c:v>LEV</c:v>
                  </c:pt>
                  <c:pt idx="1">
                    <c:v>NT+</c:v>
                  </c:pt>
                  <c:pt idx="2">
                    <c:v>HEV</c:v>
                  </c:pt>
                  <c:pt idx="3">
                    <c:v>LEV</c:v>
                  </c:pt>
                  <c:pt idx="4">
                    <c:v>NT+</c:v>
                  </c:pt>
                  <c:pt idx="5">
                    <c:v>HEV</c:v>
                  </c:pt>
                </c:lvl>
                <c:lvl>
                  <c:pt idx="0">
                    <c:v>2035</c:v>
                  </c:pt>
                  <c:pt idx="3">
                    <c:v>2040</c:v>
                  </c:pt>
                </c:lvl>
              </c:multiLvlStrCache>
            </c:multiLvlStrRef>
          </c:cat>
          <c:val>
            <c:numRef>
              <c:f>'67'!$E$14:$J$14</c:f>
              <c:numCache>
                <c:formatCode>0.00</c:formatCode>
                <c:ptCount val="6"/>
                <c:pt idx="0">
                  <c:v>9.4355967420000004E-4</c:v>
                </c:pt>
                <c:pt idx="1">
                  <c:v>0.03</c:v>
                </c:pt>
                <c:pt idx="2">
                  <c:v>0.13488373287719999</c:v>
                </c:pt>
                <c:pt idx="3">
                  <c:v>5.6878375088000005E-2</c:v>
                </c:pt>
                <c:pt idx="4">
                  <c:v>0.15</c:v>
                </c:pt>
                <c:pt idx="5">
                  <c:v>0.36714689833400005</c:v>
                </c:pt>
              </c:numCache>
            </c:numRef>
          </c:val>
          <c:extLst>
            <c:ext xmlns:c16="http://schemas.microsoft.com/office/drawing/2014/chart" uri="{C3380CC4-5D6E-409C-BE32-E72D297353CC}">
              <c16:uniqueId val="{00000009-D283-4F42-A0ED-381719142E1F}"/>
            </c:ext>
          </c:extLst>
        </c:ser>
        <c:ser>
          <c:idx val="10"/>
          <c:order val="10"/>
          <c:tx>
            <c:strRef>
              <c:f>'67'!$D$15</c:f>
              <c:strCache>
                <c:ptCount val="1"/>
                <c:pt idx="0">
                  <c:v>Coal</c:v>
                </c:pt>
              </c:strCache>
            </c:strRef>
          </c:tx>
          <c:spPr>
            <a:solidFill>
              <a:schemeClr val="accent5">
                <a:lumMod val="60000"/>
              </a:schemeClr>
            </a:solidFill>
            <a:ln>
              <a:noFill/>
            </a:ln>
            <a:effectLst/>
          </c:spPr>
          <c:invertIfNegative val="0"/>
          <c:cat>
            <c:multiLvlStrRef>
              <c:f>'67'!$E$3:$J$4</c:f>
              <c:multiLvlStrCache>
                <c:ptCount val="6"/>
                <c:lvl>
                  <c:pt idx="0">
                    <c:v>LEV</c:v>
                  </c:pt>
                  <c:pt idx="1">
                    <c:v>NT+</c:v>
                  </c:pt>
                  <c:pt idx="2">
                    <c:v>HEV</c:v>
                  </c:pt>
                  <c:pt idx="3">
                    <c:v>LEV</c:v>
                  </c:pt>
                  <c:pt idx="4">
                    <c:v>NT+</c:v>
                  </c:pt>
                  <c:pt idx="5">
                    <c:v>HEV</c:v>
                  </c:pt>
                </c:lvl>
                <c:lvl>
                  <c:pt idx="0">
                    <c:v>2035</c:v>
                  </c:pt>
                  <c:pt idx="3">
                    <c:v>2040</c:v>
                  </c:pt>
                </c:lvl>
              </c:multiLvlStrCache>
            </c:multiLvlStrRef>
          </c:cat>
          <c:val>
            <c:numRef>
              <c:f>'67'!$E$15:$J$15</c:f>
              <c:numCache>
                <c:formatCode>0.00</c:formatCode>
                <c:ptCount val="6"/>
                <c:pt idx="0">
                  <c:v>0.78985879855039998</c:v>
                </c:pt>
                <c:pt idx="1">
                  <c:v>2.0299999999999998</c:v>
                </c:pt>
                <c:pt idx="2">
                  <c:v>4.2860438899552999</c:v>
                </c:pt>
                <c:pt idx="3">
                  <c:v>0.10267718520200002</c:v>
                </c:pt>
                <c:pt idx="4">
                  <c:v>0.32</c:v>
                </c:pt>
                <c:pt idx="5">
                  <c:v>1.1201987914480003</c:v>
                </c:pt>
              </c:numCache>
            </c:numRef>
          </c:val>
          <c:extLst>
            <c:ext xmlns:c16="http://schemas.microsoft.com/office/drawing/2014/chart" uri="{C3380CC4-5D6E-409C-BE32-E72D297353CC}">
              <c16:uniqueId val="{0000000A-D283-4F42-A0ED-381719142E1F}"/>
            </c:ext>
          </c:extLst>
        </c:ser>
        <c:ser>
          <c:idx val="11"/>
          <c:order val="11"/>
          <c:tx>
            <c:strRef>
              <c:f>'67'!$D$16</c:f>
              <c:strCache>
                <c:ptCount val="1"/>
                <c:pt idx="0">
                  <c:v>Hydrogen</c:v>
                </c:pt>
              </c:strCache>
            </c:strRef>
          </c:tx>
          <c:spPr>
            <a:solidFill>
              <a:schemeClr val="accent6">
                <a:lumMod val="60000"/>
              </a:schemeClr>
            </a:solidFill>
            <a:ln>
              <a:noFill/>
            </a:ln>
            <a:effectLst/>
          </c:spPr>
          <c:invertIfNegative val="0"/>
          <c:cat>
            <c:multiLvlStrRef>
              <c:f>'67'!$E$3:$J$4</c:f>
              <c:multiLvlStrCache>
                <c:ptCount val="6"/>
                <c:lvl>
                  <c:pt idx="0">
                    <c:v>LEV</c:v>
                  </c:pt>
                  <c:pt idx="1">
                    <c:v>NT+</c:v>
                  </c:pt>
                  <c:pt idx="2">
                    <c:v>HEV</c:v>
                  </c:pt>
                  <c:pt idx="3">
                    <c:v>LEV</c:v>
                  </c:pt>
                  <c:pt idx="4">
                    <c:v>NT+</c:v>
                  </c:pt>
                  <c:pt idx="5">
                    <c:v>HEV</c:v>
                  </c:pt>
                </c:lvl>
                <c:lvl>
                  <c:pt idx="0">
                    <c:v>2035</c:v>
                  </c:pt>
                  <c:pt idx="3">
                    <c:v>2040</c:v>
                  </c:pt>
                </c:lvl>
              </c:multiLvlStrCache>
            </c:multiLvlStrRef>
          </c:cat>
          <c:val>
            <c:numRef>
              <c:f>'67'!$E$16:$J$16</c:f>
              <c:numCache>
                <c:formatCode>0.00</c:formatCode>
                <c:ptCount val="6"/>
                <c:pt idx="0">
                  <c:v>29.259413923260801</c:v>
                </c:pt>
                <c:pt idx="1">
                  <c:v>18.25</c:v>
                </c:pt>
                <c:pt idx="2">
                  <c:v>6.9397557491044992</c:v>
                </c:pt>
                <c:pt idx="3">
                  <c:v>62.275457747316011</c:v>
                </c:pt>
                <c:pt idx="4">
                  <c:v>32.68</c:v>
                </c:pt>
                <c:pt idx="5">
                  <c:v>33.052640751176</c:v>
                </c:pt>
              </c:numCache>
            </c:numRef>
          </c:val>
          <c:extLst>
            <c:ext xmlns:c16="http://schemas.microsoft.com/office/drawing/2014/chart" uri="{C3380CC4-5D6E-409C-BE32-E72D297353CC}">
              <c16:uniqueId val="{0000000B-D283-4F42-A0ED-381719142E1F}"/>
            </c:ext>
          </c:extLst>
        </c:ser>
        <c:ser>
          <c:idx val="12"/>
          <c:order val="12"/>
          <c:tx>
            <c:strRef>
              <c:f>'67'!$D$17</c:f>
              <c:strCache>
                <c:ptCount val="1"/>
                <c:pt idx="0">
                  <c:v>Other non RES</c:v>
                </c:pt>
              </c:strCache>
            </c:strRef>
          </c:tx>
          <c:spPr>
            <a:solidFill>
              <a:schemeClr val="accent1">
                <a:lumMod val="80000"/>
                <a:lumOff val="20000"/>
              </a:schemeClr>
            </a:solidFill>
            <a:ln>
              <a:noFill/>
            </a:ln>
            <a:effectLst/>
          </c:spPr>
          <c:invertIfNegative val="0"/>
          <c:cat>
            <c:multiLvlStrRef>
              <c:f>'67'!$E$3:$J$4</c:f>
              <c:multiLvlStrCache>
                <c:ptCount val="6"/>
                <c:lvl>
                  <c:pt idx="0">
                    <c:v>LEV</c:v>
                  </c:pt>
                  <c:pt idx="1">
                    <c:v>NT+</c:v>
                  </c:pt>
                  <c:pt idx="2">
                    <c:v>HEV</c:v>
                  </c:pt>
                  <c:pt idx="3">
                    <c:v>LEV</c:v>
                  </c:pt>
                  <c:pt idx="4">
                    <c:v>NT+</c:v>
                  </c:pt>
                  <c:pt idx="5">
                    <c:v>HEV</c:v>
                  </c:pt>
                </c:lvl>
                <c:lvl>
                  <c:pt idx="0">
                    <c:v>2035</c:v>
                  </c:pt>
                  <c:pt idx="3">
                    <c:v>2040</c:v>
                  </c:pt>
                </c:lvl>
              </c:multiLvlStrCache>
            </c:multiLvlStrRef>
          </c:cat>
          <c:val>
            <c:numRef>
              <c:f>'67'!$E$17:$J$17</c:f>
              <c:numCache>
                <c:formatCode>0.00</c:formatCode>
                <c:ptCount val="6"/>
                <c:pt idx="0">
                  <c:v>11.669301423820201</c:v>
                </c:pt>
                <c:pt idx="1">
                  <c:v>28.87</c:v>
                </c:pt>
                <c:pt idx="2">
                  <c:v>56.041429669935305</c:v>
                </c:pt>
                <c:pt idx="3">
                  <c:v>9.9468948455760007</c:v>
                </c:pt>
                <c:pt idx="4">
                  <c:v>22.41</c:v>
                </c:pt>
                <c:pt idx="5">
                  <c:v>40.397369436719998</c:v>
                </c:pt>
              </c:numCache>
            </c:numRef>
          </c:val>
          <c:extLst>
            <c:ext xmlns:c16="http://schemas.microsoft.com/office/drawing/2014/chart" uri="{C3380CC4-5D6E-409C-BE32-E72D297353CC}">
              <c16:uniqueId val="{0000000C-D283-4F42-A0ED-381719142E1F}"/>
            </c:ext>
          </c:extLst>
        </c:ser>
        <c:dLbls>
          <c:showLegendKey val="0"/>
          <c:showVal val="0"/>
          <c:showCatName val="0"/>
          <c:showSerName val="0"/>
          <c:showPercent val="0"/>
          <c:showBubbleSize val="0"/>
        </c:dLbls>
        <c:gapWidth val="150"/>
        <c:overlap val="100"/>
        <c:axId val="780677128"/>
        <c:axId val="780679176"/>
      </c:barChart>
      <c:catAx>
        <c:axId val="780677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0679176"/>
        <c:crosses val="autoZero"/>
        <c:auto val="1"/>
        <c:lblAlgn val="ctr"/>
        <c:lblOffset val="100"/>
        <c:noMultiLvlLbl val="0"/>
      </c:catAx>
      <c:valAx>
        <c:axId val="7806791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TWh</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06771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Economic</a:t>
            </a:r>
            <a:r>
              <a:rPr lang="en-GB" baseline="0"/>
              <a:t> Variants, </a:t>
            </a:r>
            <a:r>
              <a:rPr lang="en-GB"/>
              <a:t>Evolution of methane and hydrogen fired power generation, EU27</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'68'!$E$1:$E$2</c:f>
              <c:strCache>
                <c:ptCount val="2"/>
                <c:pt idx="0">
                  <c:v>2035</c:v>
                </c:pt>
                <c:pt idx="1">
                  <c:v>LEV</c:v>
                </c:pt>
              </c:strCache>
            </c:strRef>
          </c:tx>
          <c:spPr>
            <a:solidFill>
              <a:schemeClr val="accent1"/>
            </a:solidFill>
            <a:ln>
              <a:noFill/>
            </a:ln>
            <a:effectLst/>
          </c:spPr>
          <c:invertIfNegative val="0"/>
          <c:cat>
            <c:multiLvlStrRef>
              <c:f>'68'!$C$3:$D$4</c:f>
              <c:multiLvlStrCache>
                <c:ptCount val="2"/>
                <c:lvl>
                  <c:pt idx="0">
                    <c:v>Generation (TWh)</c:v>
                  </c:pt>
                  <c:pt idx="1">
                    <c:v>Generation (TWh)</c:v>
                  </c:pt>
                </c:lvl>
                <c:lvl>
                  <c:pt idx="0">
                    <c:v>Natural Gas</c:v>
                  </c:pt>
                  <c:pt idx="1">
                    <c:v>Hydrogen</c:v>
                  </c:pt>
                </c:lvl>
              </c:multiLvlStrCache>
            </c:multiLvlStrRef>
          </c:cat>
          <c:val>
            <c:numRef>
              <c:f>'68'!$E$3:$E$4</c:f>
              <c:numCache>
                <c:formatCode>0.0</c:formatCode>
                <c:ptCount val="2"/>
                <c:pt idx="0">
                  <c:v>74.106469600865211</c:v>
                </c:pt>
                <c:pt idx="1">
                  <c:v>29.259413923260801</c:v>
                </c:pt>
              </c:numCache>
            </c:numRef>
          </c:val>
          <c:extLst>
            <c:ext xmlns:c16="http://schemas.microsoft.com/office/drawing/2014/chart" uri="{C3380CC4-5D6E-409C-BE32-E72D297353CC}">
              <c16:uniqueId val="{00000000-D167-4596-A884-20C8BB8A26F9}"/>
            </c:ext>
          </c:extLst>
        </c:ser>
        <c:ser>
          <c:idx val="1"/>
          <c:order val="1"/>
          <c:tx>
            <c:strRef>
              <c:f>'68'!$F$1:$F$2</c:f>
              <c:strCache>
                <c:ptCount val="2"/>
                <c:pt idx="0">
                  <c:v>2035</c:v>
                </c:pt>
                <c:pt idx="1">
                  <c:v>NT+</c:v>
                </c:pt>
              </c:strCache>
            </c:strRef>
          </c:tx>
          <c:spPr>
            <a:solidFill>
              <a:schemeClr val="accent3"/>
            </a:solidFill>
            <a:ln>
              <a:noFill/>
            </a:ln>
            <a:effectLst/>
          </c:spPr>
          <c:invertIfNegative val="0"/>
          <c:cat>
            <c:multiLvlStrRef>
              <c:f>'68'!$C$3:$D$4</c:f>
              <c:multiLvlStrCache>
                <c:ptCount val="2"/>
                <c:lvl>
                  <c:pt idx="0">
                    <c:v>Generation (TWh)</c:v>
                  </c:pt>
                  <c:pt idx="1">
                    <c:v>Generation (TWh)</c:v>
                  </c:pt>
                </c:lvl>
                <c:lvl>
                  <c:pt idx="0">
                    <c:v>Natural Gas</c:v>
                  </c:pt>
                  <c:pt idx="1">
                    <c:v>Hydrogen</c:v>
                  </c:pt>
                </c:lvl>
              </c:multiLvlStrCache>
            </c:multiLvlStrRef>
          </c:cat>
          <c:val>
            <c:numRef>
              <c:f>'68'!$F$3:$F$4</c:f>
              <c:numCache>
                <c:formatCode>0.0</c:formatCode>
                <c:ptCount val="2"/>
                <c:pt idx="0">
                  <c:v>129.69255426153342</c:v>
                </c:pt>
                <c:pt idx="1">
                  <c:v>16.220884363278302</c:v>
                </c:pt>
              </c:numCache>
            </c:numRef>
          </c:val>
          <c:extLst>
            <c:ext xmlns:c16="http://schemas.microsoft.com/office/drawing/2014/chart" uri="{C3380CC4-5D6E-409C-BE32-E72D297353CC}">
              <c16:uniqueId val="{00000001-D167-4596-A884-20C8BB8A26F9}"/>
            </c:ext>
          </c:extLst>
        </c:ser>
        <c:ser>
          <c:idx val="2"/>
          <c:order val="2"/>
          <c:tx>
            <c:strRef>
              <c:f>'68'!$G$1:$G$2</c:f>
              <c:strCache>
                <c:ptCount val="2"/>
                <c:pt idx="0">
                  <c:v>2035</c:v>
                </c:pt>
                <c:pt idx="1">
                  <c:v>HEV</c:v>
                </c:pt>
              </c:strCache>
            </c:strRef>
          </c:tx>
          <c:spPr>
            <a:solidFill>
              <a:schemeClr val="accent5"/>
            </a:solidFill>
            <a:ln>
              <a:noFill/>
            </a:ln>
            <a:effectLst/>
          </c:spPr>
          <c:invertIfNegative val="0"/>
          <c:cat>
            <c:multiLvlStrRef>
              <c:f>'68'!$C$3:$D$4</c:f>
              <c:multiLvlStrCache>
                <c:ptCount val="2"/>
                <c:lvl>
                  <c:pt idx="0">
                    <c:v>Generation (TWh)</c:v>
                  </c:pt>
                  <c:pt idx="1">
                    <c:v>Generation (TWh)</c:v>
                  </c:pt>
                </c:lvl>
                <c:lvl>
                  <c:pt idx="0">
                    <c:v>Natural Gas</c:v>
                  </c:pt>
                  <c:pt idx="1">
                    <c:v>Hydrogen</c:v>
                  </c:pt>
                </c:lvl>
              </c:multiLvlStrCache>
            </c:multiLvlStrRef>
          </c:cat>
          <c:val>
            <c:numRef>
              <c:f>'68'!$G$3:$G$4</c:f>
              <c:numCache>
                <c:formatCode>0.0</c:formatCode>
                <c:ptCount val="2"/>
                <c:pt idx="0">
                  <c:v>227.5407231144672</c:v>
                </c:pt>
                <c:pt idx="1">
                  <c:v>6.94</c:v>
                </c:pt>
              </c:numCache>
            </c:numRef>
          </c:val>
          <c:extLst>
            <c:ext xmlns:c16="http://schemas.microsoft.com/office/drawing/2014/chart" uri="{C3380CC4-5D6E-409C-BE32-E72D297353CC}">
              <c16:uniqueId val="{00000002-D167-4596-A884-20C8BB8A26F9}"/>
            </c:ext>
          </c:extLst>
        </c:ser>
        <c:ser>
          <c:idx val="3"/>
          <c:order val="3"/>
          <c:tx>
            <c:strRef>
              <c:f>'68'!$H$1:$H$2</c:f>
              <c:strCache>
                <c:ptCount val="2"/>
                <c:pt idx="0">
                  <c:v>2040</c:v>
                </c:pt>
                <c:pt idx="1">
                  <c:v>LEV</c:v>
                </c:pt>
              </c:strCache>
            </c:strRef>
          </c:tx>
          <c:spPr>
            <a:solidFill>
              <a:schemeClr val="accent1">
                <a:lumMod val="60000"/>
              </a:schemeClr>
            </a:solidFill>
            <a:ln>
              <a:noFill/>
            </a:ln>
            <a:effectLst/>
          </c:spPr>
          <c:invertIfNegative val="0"/>
          <c:cat>
            <c:multiLvlStrRef>
              <c:f>'68'!$C$3:$D$4</c:f>
              <c:multiLvlStrCache>
                <c:ptCount val="2"/>
                <c:lvl>
                  <c:pt idx="0">
                    <c:v>Generation (TWh)</c:v>
                  </c:pt>
                  <c:pt idx="1">
                    <c:v>Generation (TWh)</c:v>
                  </c:pt>
                </c:lvl>
                <c:lvl>
                  <c:pt idx="0">
                    <c:v>Natural Gas</c:v>
                  </c:pt>
                  <c:pt idx="1">
                    <c:v>Hydrogen</c:v>
                  </c:pt>
                </c:lvl>
              </c:multiLvlStrCache>
            </c:multiLvlStrRef>
          </c:cat>
          <c:val>
            <c:numRef>
              <c:f>'68'!$H$3:$H$4</c:f>
              <c:numCache>
                <c:formatCode>0.0</c:formatCode>
                <c:ptCount val="2"/>
                <c:pt idx="0">
                  <c:v>28.469862652524004</c:v>
                </c:pt>
                <c:pt idx="1">
                  <c:v>62.275457747316011</c:v>
                </c:pt>
              </c:numCache>
            </c:numRef>
          </c:val>
          <c:extLst>
            <c:ext xmlns:c16="http://schemas.microsoft.com/office/drawing/2014/chart" uri="{C3380CC4-5D6E-409C-BE32-E72D297353CC}">
              <c16:uniqueId val="{00000003-D167-4596-A884-20C8BB8A26F9}"/>
            </c:ext>
          </c:extLst>
        </c:ser>
        <c:ser>
          <c:idx val="4"/>
          <c:order val="4"/>
          <c:tx>
            <c:strRef>
              <c:f>'68'!$I$1:$I$2</c:f>
              <c:strCache>
                <c:ptCount val="2"/>
                <c:pt idx="0">
                  <c:v>2040</c:v>
                </c:pt>
                <c:pt idx="1">
                  <c:v>NT+</c:v>
                </c:pt>
              </c:strCache>
            </c:strRef>
          </c:tx>
          <c:spPr>
            <a:solidFill>
              <a:schemeClr val="accent3">
                <a:lumMod val="60000"/>
              </a:schemeClr>
            </a:solidFill>
            <a:ln>
              <a:noFill/>
            </a:ln>
            <a:effectLst/>
          </c:spPr>
          <c:invertIfNegative val="0"/>
          <c:cat>
            <c:multiLvlStrRef>
              <c:f>'68'!$C$3:$D$4</c:f>
              <c:multiLvlStrCache>
                <c:ptCount val="2"/>
                <c:lvl>
                  <c:pt idx="0">
                    <c:v>Generation (TWh)</c:v>
                  </c:pt>
                  <c:pt idx="1">
                    <c:v>Generation (TWh)</c:v>
                  </c:pt>
                </c:lvl>
                <c:lvl>
                  <c:pt idx="0">
                    <c:v>Natural Gas</c:v>
                  </c:pt>
                  <c:pt idx="1">
                    <c:v>Hydrogen</c:v>
                  </c:pt>
                </c:lvl>
              </c:multiLvlStrCache>
            </c:multiLvlStrRef>
          </c:cat>
          <c:val>
            <c:numRef>
              <c:f>'68'!$I$3:$I$4</c:f>
              <c:numCache>
                <c:formatCode>0.0</c:formatCode>
                <c:ptCount val="2"/>
                <c:pt idx="0">
                  <c:v>80.819413508442011</c:v>
                </c:pt>
                <c:pt idx="1">
                  <c:v>32.361662007576001</c:v>
                </c:pt>
              </c:numCache>
            </c:numRef>
          </c:val>
          <c:extLst>
            <c:ext xmlns:c16="http://schemas.microsoft.com/office/drawing/2014/chart" uri="{C3380CC4-5D6E-409C-BE32-E72D297353CC}">
              <c16:uniqueId val="{00000004-D167-4596-A884-20C8BB8A26F9}"/>
            </c:ext>
          </c:extLst>
        </c:ser>
        <c:ser>
          <c:idx val="5"/>
          <c:order val="5"/>
          <c:tx>
            <c:strRef>
              <c:f>'68'!$J$1:$J$2</c:f>
              <c:strCache>
                <c:ptCount val="2"/>
                <c:pt idx="0">
                  <c:v>2040</c:v>
                </c:pt>
                <c:pt idx="1">
                  <c:v>HEV</c:v>
                </c:pt>
              </c:strCache>
            </c:strRef>
          </c:tx>
          <c:spPr>
            <a:solidFill>
              <a:schemeClr val="accent5">
                <a:lumMod val="60000"/>
              </a:schemeClr>
            </a:solidFill>
            <a:ln>
              <a:noFill/>
            </a:ln>
            <a:effectLst/>
          </c:spPr>
          <c:invertIfNegative val="0"/>
          <c:cat>
            <c:multiLvlStrRef>
              <c:f>'68'!$C$3:$D$4</c:f>
              <c:multiLvlStrCache>
                <c:ptCount val="2"/>
                <c:lvl>
                  <c:pt idx="0">
                    <c:v>Generation (TWh)</c:v>
                  </c:pt>
                  <c:pt idx="1">
                    <c:v>Generation (TWh)</c:v>
                  </c:pt>
                </c:lvl>
                <c:lvl>
                  <c:pt idx="0">
                    <c:v>Natural Gas</c:v>
                  </c:pt>
                  <c:pt idx="1">
                    <c:v>Hydrogen</c:v>
                  </c:pt>
                </c:lvl>
              </c:multiLvlStrCache>
            </c:multiLvlStrRef>
          </c:cat>
          <c:val>
            <c:numRef>
              <c:f>'68'!$J$3:$J$4</c:f>
              <c:numCache>
                <c:formatCode>0.0</c:formatCode>
                <c:ptCount val="2"/>
                <c:pt idx="0">
                  <c:v>162.23438341597802</c:v>
                </c:pt>
                <c:pt idx="1">
                  <c:v>33.042640751176002</c:v>
                </c:pt>
              </c:numCache>
            </c:numRef>
          </c:val>
          <c:extLst>
            <c:ext xmlns:c16="http://schemas.microsoft.com/office/drawing/2014/chart" uri="{C3380CC4-5D6E-409C-BE32-E72D297353CC}">
              <c16:uniqueId val="{00000005-D167-4596-A884-20C8BB8A26F9}"/>
            </c:ext>
          </c:extLst>
        </c:ser>
        <c:dLbls>
          <c:showLegendKey val="0"/>
          <c:showVal val="0"/>
          <c:showCatName val="0"/>
          <c:showSerName val="0"/>
          <c:showPercent val="0"/>
          <c:showBubbleSize val="0"/>
        </c:dLbls>
        <c:gapWidth val="219"/>
        <c:overlap val="-27"/>
        <c:axId val="1567770208"/>
        <c:axId val="1567772128"/>
      </c:barChart>
      <c:catAx>
        <c:axId val="1567770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67772128"/>
        <c:crosses val="autoZero"/>
        <c:auto val="1"/>
        <c:lblAlgn val="ctr"/>
        <c:lblOffset val="100"/>
        <c:noMultiLvlLbl val="0"/>
      </c:catAx>
      <c:valAx>
        <c:axId val="156777212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677702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nl-NL"/>
              <a:t>Energy demand in the built environment (TWh)</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spPr>
            <a:solidFill>
              <a:schemeClr val="accent1"/>
            </a:solidFill>
            <a:ln>
              <a:noFill/>
            </a:ln>
            <a:effectLst/>
          </c:spPr>
          <c:invertIfNegative val="0"/>
          <c:val>
            <c:numRef>
              <c:f>'14'!#REF!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'14'!#REF!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'14'!#REF!</c15:sqref>
                        </c15:formulaRef>
                      </c:ext>
                    </c:extLst>
                    <c:strCache>
                      <c:ptCount val="1"/>
                      <c:pt idx="0">
                        <c:v>#REF!</c:v>
                      </c:pt>
                    </c:strCache>
                  </c:strRef>
                </c15:cat>
              </c15:filteredCategoryTitle>
            </c:ext>
            <c:ext xmlns:c16="http://schemas.microsoft.com/office/drawing/2014/chart" uri="{C3380CC4-5D6E-409C-BE32-E72D297353CC}">
              <c16:uniqueId val="{00000000-186F-4A8D-BFF1-213657B98C24}"/>
            </c:ext>
          </c:extLst>
        </c:ser>
        <c:ser>
          <c:idx val="1"/>
          <c:order val="1"/>
          <c:spPr>
            <a:solidFill>
              <a:schemeClr val="accent2"/>
            </a:solidFill>
            <a:ln>
              <a:noFill/>
            </a:ln>
            <a:effectLst/>
          </c:spPr>
          <c:invertIfNegative val="0"/>
          <c:val>
            <c:numRef>
              <c:f>'14'!#REF!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'14'!#REF!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'14'!#REF!</c15:sqref>
                        </c15:formulaRef>
                      </c:ext>
                    </c:extLst>
                    <c:strCache>
                      <c:ptCount val="1"/>
                      <c:pt idx="0">
                        <c:v>#REF!</c:v>
                      </c:pt>
                    </c:strCache>
                  </c:strRef>
                </c15:cat>
              </c15:filteredCategoryTitle>
            </c:ext>
            <c:ext xmlns:c16="http://schemas.microsoft.com/office/drawing/2014/chart" uri="{C3380CC4-5D6E-409C-BE32-E72D297353CC}">
              <c16:uniqueId val="{00000001-186F-4A8D-BFF1-213657B98C24}"/>
            </c:ext>
          </c:extLst>
        </c:ser>
        <c:ser>
          <c:idx val="2"/>
          <c:order val="2"/>
          <c:spPr>
            <a:solidFill>
              <a:schemeClr val="accent3"/>
            </a:solidFill>
            <a:ln>
              <a:noFill/>
            </a:ln>
            <a:effectLst/>
          </c:spPr>
          <c:invertIfNegative val="0"/>
          <c:val>
            <c:numRef>
              <c:f>'14'!#REF!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'14'!#REF!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'14'!#REF!</c15:sqref>
                        </c15:formulaRef>
                      </c:ext>
                    </c:extLst>
                    <c:strCache>
                      <c:ptCount val="1"/>
                      <c:pt idx="0">
                        <c:v>#REF!</c:v>
                      </c:pt>
                    </c:strCache>
                  </c:strRef>
                </c15:cat>
              </c15:filteredCategoryTitle>
            </c:ext>
            <c:ext xmlns:c16="http://schemas.microsoft.com/office/drawing/2014/chart" uri="{C3380CC4-5D6E-409C-BE32-E72D297353CC}">
              <c16:uniqueId val="{00000002-186F-4A8D-BFF1-213657B98C24}"/>
            </c:ext>
          </c:extLst>
        </c:ser>
        <c:ser>
          <c:idx val="3"/>
          <c:order val="3"/>
          <c:spPr>
            <a:solidFill>
              <a:schemeClr val="accent4"/>
            </a:solidFill>
            <a:ln>
              <a:noFill/>
            </a:ln>
            <a:effectLst/>
          </c:spPr>
          <c:invertIfNegative val="0"/>
          <c:val>
            <c:numRef>
              <c:f>'14'!#REF!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'14'!#REF!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'14'!#REF!</c15:sqref>
                        </c15:formulaRef>
                      </c:ext>
                    </c:extLst>
                    <c:strCache>
                      <c:ptCount val="1"/>
                      <c:pt idx="0">
                        <c:v>#REF!</c:v>
                      </c:pt>
                    </c:strCache>
                  </c:strRef>
                </c15:cat>
              </c15:filteredCategoryTitle>
            </c:ext>
            <c:ext xmlns:c16="http://schemas.microsoft.com/office/drawing/2014/chart" uri="{C3380CC4-5D6E-409C-BE32-E72D297353CC}">
              <c16:uniqueId val="{00000003-186F-4A8D-BFF1-213657B98C24}"/>
            </c:ext>
          </c:extLst>
        </c:ser>
        <c:ser>
          <c:idx val="4"/>
          <c:order val="4"/>
          <c:spPr>
            <a:solidFill>
              <a:schemeClr val="accent5"/>
            </a:solidFill>
            <a:ln>
              <a:noFill/>
            </a:ln>
            <a:effectLst/>
          </c:spPr>
          <c:invertIfNegative val="0"/>
          <c:val>
            <c:numRef>
              <c:f>'14'!#REF!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'14'!#REF!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'14'!#REF!</c15:sqref>
                        </c15:formulaRef>
                      </c:ext>
                    </c:extLst>
                    <c:strCache>
                      <c:ptCount val="1"/>
                      <c:pt idx="0">
                        <c:v>#REF!</c:v>
                      </c:pt>
                    </c:strCache>
                  </c:strRef>
                </c15:cat>
              </c15:filteredCategoryTitle>
            </c:ext>
            <c:ext xmlns:c16="http://schemas.microsoft.com/office/drawing/2014/chart" uri="{C3380CC4-5D6E-409C-BE32-E72D297353CC}">
              <c16:uniqueId val="{00000004-186F-4A8D-BFF1-213657B98C24}"/>
            </c:ext>
          </c:extLst>
        </c:ser>
        <c:ser>
          <c:idx val="5"/>
          <c:order val="5"/>
          <c:spPr>
            <a:solidFill>
              <a:schemeClr val="accent6"/>
            </a:solidFill>
            <a:ln>
              <a:noFill/>
            </a:ln>
            <a:effectLst/>
          </c:spPr>
          <c:invertIfNegative val="0"/>
          <c:val>
            <c:numRef>
              <c:f>'14'!#REF!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'14'!#REF!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'14'!#REF!</c15:sqref>
                        </c15:formulaRef>
                      </c:ext>
                    </c:extLst>
                    <c:strCache>
                      <c:ptCount val="1"/>
                      <c:pt idx="0">
                        <c:v>#REF!</c:v>
                      </c:pt>
                    </c:strCache>
                  </c:strRef>
                </c15:cat>
              </c15:filteredCategoryTitle>
            </c:ext>
            <c:ext xmlns:c16="http://schemas.microsoft.com/office/drawing/2014/chart" uri="{C3380CC4-5D6E-409C-BE32-E72D297353CC}">
              <c16:uniqueId val="{00000005-186F-4A8D-BFF1-213657B98C24}"/>
            </c:ext>
          </c:extLst>
        </c:ser>
        <c:ser>
          <c:idx val="6"/>
          <c:order val="6"/>
          <c:spPr>
            <a:solidFill>
              <a:schemeClr val="accent1">
                <a:lumMod val="60000"/>
              </a:schemeClr>
            </a:solidFill>
            <a:ln>
              <a:noFill/>
            </a:ln>
            <a:effectLst/>
          </c:spPr>
          <c:invertIfNegative val="0"/>
          <c:val>
            <c:numRef>
              <c:f>'14'!#REF!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'14'!#REF!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'14'!#REF!</c15:sqref>
                        </c15:formulaRef>
                      </c:ext>
                    </c:extLst>
                    <c:strCache>
                      <c:ptCount val="1"/>
                      <c:pt idx="0">
                        <c:v>#REF!</c:v>
                      </c:pt>
                    </c:strCache>
                  </c:strRef>
                </c15:cat>
              </c15:filteredCategoryTitle>
            </c:ext>
            <c:ext xmlns:c16="http://schemas.microsoft.com/office/drawing/2014/chart" uri="{C3380CC4-5D6E-409C-BE32-E72D297353CC}">
              <c16:uniqueId val="{00000006-186F-4A8D-BFF1-213657B98C24}"/>
            </c:ext>
          </c:extLst>
        </c:ser>
        <c:ser>
          <c:idx val="7"/>
          <c:order val="7"/>
          <c:spPr>
            <a:solidFill>
              <a:schemeClr val="accent2">
                <a:lumMod val="60000"/>
              </a:schemeClr>
            </a:solidFill>
            <a:ln>
              <a:noFill/>
            </a:ln>
            <a:effectLst/>
          </c:spPr>
          <c:invertIfNegative val="0"/>
          <c:val>
            <c:numRef>
              <c:f>'14'!#REF!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'14'!#REF!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'14'!#REF!</c15:sqref>
                        </c15:formulaRef>
                      </c:ext>
                    </c:extLst>
                    <c:strCache>
                      <c:ptCount val="1"/>
                      <c:pt idx="0">
                        <c:v>#REF!</c:v>
                      </c:pt>
                    </c:strCache>
                  </c:strRef>
                </c15:cat>
              </c15:filteredCategoryTitle>
            </c:ext>
            <c:ext xmlns:c16="http://schemas.microsoft.com/office/drawing/2014/chart" uri="{C3380CC4-5D6E-409C-BE32-E72D297353CC}">
              <c16:uniqueId val="{00000007-186F-4A8D-BFF1-213657B98C24}"/>
            </c:ext>
          </c:extLst>
        </c:ser>
        <c:ser>
          <c:idx val="8"/>
          <c:order val="8"/>
          <c:spPr>
            <a:solidFill>
              <a:schemeClr val="accent3">
                <a:lumMod val="60000"/>
              </a:schemeClr>
            </a:solidFill>
            <a:ln>
              <a:noFill/>
            </a:ln>
            <a:effectLst/>
          </c:spPr>
          <c:invertIfNegative val="0"/>
          <c:val>
            <c:numRef>
              <c:f>'14'!#REF!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'14'!#REF!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'14'!#REF!</c15:sqref>
                        </c15:formulaRef>
                      </c:ext>
                    </c:extLst>
                    <c:strCache>
                      <c:ptCount val="1"/>
                      <c:pt idx="0">
                        <c:v>#REF!</c:v>
                      </c:pt>
                    </c:strCache>
                  </c:strRef>
                </c15:cat>
              </c15:filteredCategoryTitle>
            </c:ext>
            <c:ext xmlns:c16="http://schemas.microsoft.com/office/drawing/2014/chart" uri="{C3380CC4-5D6E-409C-BE32-E72D297353CC}">
              <c16:uniqueId val="{00000008-186F-4A8D-BFF1-213657B98C24}"/>
            </c:ext>
          </c:extLst>
        </c:ser>
        <c:dLbls>
          <c:showLegendKey val="0"/>
          <c:showVal val="0"/>
          <c:showCatName val="0"/>
          <c:showSerName val="0"/>
          <c:showPercent val="0"/>
          <c:showBubbleSize val="0"/>
        </c:dLbls>
        <c:gapWidth val="150"/>
        <c:overlap val="100"/>
        <c:axId val="2045107631"/>
        <c:axId val="2045108111"/>
      </c:barChart>
      <c:catAx>
        <c:axId val="20451076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2045108111"/>
        <c:crosses val="autoZero"/>
        <c:auto val="1"/>
        <c:lblAlgn val="ctr"/>
        <c:lblOffset val="100"/>
        <c:noMultiLvlLbl val="0"/>
      </c:catAx>
      <c:valAx>
        <c:axId val="204510811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2045107631"/>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pPr>
      <a:endParaRPr lang="en-US"/>
    </a:p>
  </c:tx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Economic Variants, Evolution of methane and hydrogen fired power generation running hours, EU27</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'69'!$D$3</c:f>
              <c:strCache>
                <c:ptCount val="1"/>
                <c:pt idx="0">
                  <c:v>Natural Gas</c:v>
                </c:pt>
              </c:strCache>
            </c:strRef>
          </c:tx>
          <c:spPr>
            <a:solidFill>
              <a:schemeClr val="accent1"/>
            </a:solidFill>
            <a:ln>
              <a:noFill/>
            </a:ln>
            <a:effectLst/>
          </c:spPr>
          <c:invertIfNegative val="0"/>
          <c:cat>
            <c:multiLvlStrRef>
              <c:f>'69'!$E$1:$J$2</c:f>
              <c:multiLvlStrCache>
                <c:ptCount val="6"/>
                <c:lvl>
                  <c:pt idx="0">
                    <c:v>LEV</c:v>
                  </c:pt>
                  <c:pt idx="1">
                    <c:v>NT+</c:v>
                  </c:pt>
                  <c:pt idx="2">
                    <c:v>HEV</c:v>
                  </c:pt>
                  <c:pt idx="3">
                    <c:v>LEV</c:v>
                  </c:pt>
                  <c:pt idx="4">
                    <c:v>NT+</c:v>
                  </c:pt>
                  <c:pt idx="5">
                    <c:v>HEV</c:v>
                  </c:pt>
                </c:lvl>
                <c:lvl>
                  <c:pt idx="0">
                    <c:v>2035</c:v>
                  </c:pt>
                  <c:pt idx="3">
                    <c:v>2040</c:v>
                  </c:pt>
                </c:lvl>
              </c:multiLvlStrCache>
            </c:multiLvlStrRef>
          </c:cat>
          <c:val>
            <c:numRef>
              <c:f>'69'!$E$3:$J$3</c:f>
              <c:numCache>
                <c:formatCode>0.00</c:formatCode>
                <c:ptCount val="6"/>
                <c:pt idx="0" formatCode="General">
                  <c:v>419.72172353564821</c:v>
                </c:pt>
                <c:pt idx="1">
                  <c:v>734.54831538427288</c:v>
                </c:pt>
                <c:pt idx="2" formatCode="General">
                  <c:v>1288.7374745353791</c:v>
                </c:pt>
                <c:pt idx="3" formatCode="General">
                  <c:v>227.03210244251437</c:v>
                </c:pt>
                <c:pt idx="4">
                  <c:v>644.49209295239916</c:v>
                </c:pt>
                <c:pt idx="5" formatCode="General">
                  <c:v>1293.7334333128263</c:v>
                </c:pt>
              </c:numCache>
            </c:numRef>
          </c:val>
          <c:extLst>
            <c:ext xmlns:c16="http://schemas.microsoft.com/office/drawing/2014/chart" uri="{C3380CC4-5D6E-409C-BE32-E72D297353CC}">
              <c16:uniqueId val="{00000000-B7DE-422C-844D-F3496C77E64C}"/>
            </c:ext>
          </c:extLst>
        </c:ser>
        <c:ser>
          <c:idx val="1"/>
          <c:order val="1"/>
          <c:tx>
            <c:strRef>
              <c:f>'69'!$D$4</c:f>
              <c:strCache>
                <c:ptCount val="1"/>
                <c:pt idx="0">
                  <c:v>Hydrogen</c:v>
                </c:pt>
              </c:strCache>
            </c:strRef>
          </c:tx>
          <c:spPr>
            <a:solidFill>
              <a:schemeClr val="accent2"/>
            </a:solidFill>
            <a:ln>
              <a:noFill/>
            </a:ln>
            <a:effectLst/>
          </c:spPr>
          <c:invertIfNegative val="0"/>
          <c:cat>
            <c:multiLvlStrRef>
              <c:f>'69'!$E$1:$J$2</c:f>
              <c:multiLvlStrCache>
                <c:ptCount val="6"/>
                <c:lvl>
                  <c:pt idx="0">
                    <c:v>LEV</c:v>
                  </c:pt>
                  <c:pt idx="1">
                    <c:v>NT+</c:v>
                  </c:pt>
                  <c:pt idx="2">
                    <c:v>HEV</c:v>
                  </c:pt>
                  <c:pt idx="3">
                    <c:v>LEV</c:v>
                  </c:pt>
                  <c:pt idx="4">
                    <c:v>NT+</c:v>
                  </c:pt>
                  <c:pt idx="5">
                    <c:v>HEV</c:v>
                  </c:pt>
                </c:lvl>
                <c:lvl>
                  <c:pt idx="0">
                    <c:v>2035</c:v>
                  </c:pt>
                  <c:pt idx="3">
                    <c:v>2040</c:v>
                  </c:pt>
                </c:lvl>
              </c:multiLvlStrCache>
            </c:multiLvlStrRef>
          </c:cat>
          <c:val>
            <c:numRef>
              <c:f>'69'!$E$4:$J$4</c:f>
              <c:numCache>
                <c:formatCode>0.00</c:formatCode>
                <c:ptCount val="6"/>
                <c:pt idx="0" formatCode="General">
                  <c:v>1432.6279232736874</c:v>
                </c:pt>
                <c:pt idx="1">
                  <c:v>794.22273938822036</c:v>
                </c:pt>
                <c:pt idx="2" formatCode="General">
                  <c:v>339.79108033200907</c:v>
                </c:pt>
                <c:pt idx="3" formatCode="General">
                  <c:v>884.17416053219245</c:v>
                </c:pt>
                <c:pt idx="4">
                  <c:v>459.46423156091947</c:v>
                </c:pt>
                <c:pt idx="5" formatCode="General">
                  <c:v>469.13262792029832</c:v>
                </c:pt>
              </c:numCache>
            </c:numRef>
          </c:val>
          <c:extLst>
            <c:ext xmlns:c16="http://schemas.microsoft.com/office/drawing/2014/chart" uri="{C3380CC4-5D6E-409C-BE32-E72D297353CC}">
              <c16:uniqueId val="{00000001-B7DE-422C-844D-F3496C77E64C}"/>
            </c:ext>
          </c:extLst>
        </c:ser>
        <c:dLbls>
          <c:showLegendKey val="0"/>
          <c:showVal val="0"/>
          <c:showCatName val="0"/>
          <c:showSerName val="0"/>
          <c:showPercent val="0"/>
          <c:showBubbleSize val="0"/>
        </c:dLbls>
        <c:gapWidth val="150"/>
        <c:axId val="160833792"/>
        <c:axId val="160834752"/>
      </c:barChart>
      <c:catAx>
        <c:axId val="1608337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0834752"/>
        <c:crosses val="autoZero"/>
        <c:auto val="1"/>
        <c:lblAlgn val="ctr"/>
        <c:lblOffset val="100"/>
        <c:noMultiLvlLbl val="0"/>
      </c:catAx>
      <c:valAx>
        <c:axId val="16083475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08337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Methane supply, EU27</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'70'!$C$5:$D$5</c:f>
              <c:strCache>
                <c:ptCount val="2"/>
                <c:pt idx="0">
                  <c:v>Imports</c:v>
                </c:pt>
                <c:pt idx="1">
                  <c:v>Methane</c:v>
                </c:pt>
              </c:strCache>
            </c:strRef>
          </c:tx>
          <c:spPr>
            <a:solidFill>
              <a:schemeClr val="accent1"/>
            </a:solidFill>
            <a:ln>
              <a:noFill/>
            </a:ln>
            <a:effectLst/>
          </c:spPr>
          <c:invertIfNegative val="0"/>
          <c:cat>
            <c:numRef>
              <c:f>'70'!$E$4:$I$4</c:f>
              <c:numCache>
                <c:formatCode>General</c:formatCode>
                <c:ptCount val="5"/>
                <c:pt idx="0">
                  <c:v>2023</c:v>
                </c:pt>
                <c:pt idx="1">
                  <c:v>2030</c:v>
                </c:pt>
                <c:pt idx="2">
                  <c:v>2035</c:v>
                </c:pt>
                <c:pt idx="3">
                  <c:v>2040</c:v>
                </c:pt>
                <c:pt idx="4">
                  <c:v>2050</c:v>
                </c:pt>
              </c:numCache>
            </c:numRef>
          </c:cat>
          <c:val>
            <c:numRef>
              <c:f>'70'!$E$5:$I$5</c:f>
              <c:numCache>
                <c:formatCode>#,##0.0</c:formatCode>
                <c:ptCount val="5"/>
                <c:pt idx="0">
                  <c:v>3480.2817333200001</c:v>
                </c:pt>
                <c:pt idx="1">
                  <c:v>2523.8267427191549</c:v>
                </c:pt>
                <c:pt idx="2">
                  <c:v>1798.5540881201932</c:v>
                </c:pt>
                <c:pt idx="3">
                  <c:v>1162.3260032502603</c:v>
                </c:pt>
                <c:pt idx="4">
                  <c:v>610.82747824751573</c:v>
                </c:pt>
              </c:numCache>
            </c:numRef>
          </c:val>
          <c:extLst>
            <c:ext xmlns:c16="http://schemas.microsoft.com/office/drawing/2014/chart" uri="{C3380CC4-5D6E-409C-BE32-E72D297353CC}">
              <c16:uniqueId val="{00000000-4329-4306-A135-B1EB18F5D2C7}"/>
            </c:ext>
          </c:extLst>
        </c:ser>
        <c:ser>
          <c:idx val="1"/>
          <c:order val="1"/>
          <c:tx>
            <c:strRef>
              <c:f>'70'!$C$6:$D$6</c:f>
              <c:strCache>
                <c:ptCount val="2"/>
                <c:pt idx="0">
                  <c:v>Imports</c:v>
                </c:pt>
                <c:pt idx="1">
                  <c:v>Biomethane</c:v>
                </c:pt>
              </c:strCache>
            </c:strRef>
          </c:tx>
          <c:spPr>
            <a:solidFill>
              <a:schemeClr val="accent2"/>
            </a:solidFill>
            <a:ln>
              <a:noFill/>
            </a:ln>
            <a:effectLst/>
          </c:spPr>
          <c:invertIfNegative val="0"/>
          <c:cat>
            <c:numRef>
              <c:f>'70'!$E$4:$I$4</c:f>
              <c:numCache>
                <c:formatCode>General</c:formatCode>
                <c:ptCount val="5"/>
                <c:pt idx="0">
                  <c:v>2023</c:v>
                </c:pt>
                <c:pt idx="1">
                  <c:v>2030</c:v>
                </c:pt>
                <c:pt idx="2">
                  <c:v>2035</c:v>
                </c:pt>
                <c:pt idx="3">
                  <c:v>2040</c:v>
                </c:pt>
                <c:pt idx="4">
                  <c:v>2050</c:v>
                </c:pt>
              </c:numCache>
            </c:numRef>
          </c:cat>
          <c:val>
            <c:numRef>
              <c:f>'70'!$E$6:$I$6</c:f>
              <c:numCache>
                <c:formatCode>#,##0.0</c:formatCode>
                <c:ptCount val="5"/>
                <c:pt idx="0">
                  <c:v>0</c:v>
                </c:pt>
                <c:pt idx="1">
                  <c:v>0.2</c:v>
                </c:pt>
                <c:pt idx="2">
                  <c:v>3.1</c:v>
                </c:pt>
                <c:pt idx="3">
                  <c:v>8.5</c:v>
                </c:pt>
                <c:pt idx="4">
                  <c:v>11.2</c:v>
                </c:pt>
              </c:numCache>
            </c:numRef>
          </c:val>
          <c:extLst>
            <c:ext xmlns:c16="http://schemas.microsoft.com/office/drawing/2014/chart" uri="{C3380CC4-5D6E-409C-BE32-E72D297353CC}">
              <c16:uniqueId val="{00000001-4329-4306-A135-B1EB18F5D2C7}"/>
            </c:ext>
          </c:extLst>
        </c:ser>
        <c:ser>
          <c:idx val="2"/>
          <c:order val="2"/>
          <c:tx>
            <c:strRef>
              <c:f>'70'!$C$7:$D$7</c:f>
              <c:strCache>
                <c:ptCount val="2"/>
                <c:pt idx="0">
                  <c:v>Imports</c:v>
                </c:pt>
                <c:pt idx="1">
                  <c:v>P2Methane</c:v>
                </c:pt>
              </c:strCache>
            </c:strRef>
          </c:tx>
          <c:spPr>
            <a:solidFill>
              <a:schemeClr val="accent3"/>
            </a:solidFill>
            <a:ln>
              <a:noFill/>
            </a:ln>
            <a:effectLst/>
          </c:spPr>
          <c:invertIfNegative val="0"/>
          <c:cat>
            <c:numRef>
              <c:f>'70'!$E$4:$I$4</c:f>
              <c:numCache>
                <c:formatCode>General</c:formatCode>
                <c:ptCount val="5"/>
                <c:pt idx="0">
                  <c:v>2023</c:v>
                </c:pt>
                <c:pt idx="1">
                  <c:v>2030</c:v>
                </c:pt>
                <c:pt idx="2">
                  <c:v>2035</c:v>
                </c:pt>
                <c:pt idx="3">
                  <c:v>2040</c:v>
                </c:pt>
                <c:pt idx="4">
                  <c:v>2050</c:v>
                </c:pt>
              </c:numCache>
            </c:numRef>
          </c:cat>
          <c:val>
            <c:numRef>
              <c:f>'70'!$E$7:$I$7</c:f>
              <c:numCache>
                <c:formatCode>#,##0.0</c:formatCode>
                <c:ptCount val="5"/>
                <c:pt idx="0">
                  <c:v>0</c:v>
                </c:pt>
                <c:pt idx="1">
                  <c:v>1.8932697041351316</c:v>
                </c:pt>
                <c:pt idx="2">
                  <c:v>10.287926610595633</c:v>
                </c:pt>
                <c:pt idx="3">
                  <c:v>22.950406278560347</c:v>
                </c:pt>
                <c:pt idx="4">
                  <c:v>47.813576201318959</c:v>
                </c:pt>
              </c:numCache>
            </c:numRef>
          </c:val>
          <c:extLst>
            <c:ext xmlns:c16="http://schemas.microsoft.com/office/drawing/2014/chart" uri="{C3380CC4-5D6E-409C-BE32-E72D297353CC}">
              <c16:uniqueId val="{00000002-4329-4306-A135-B1EB18F5D2C7}"/>
            </c:ext>
          </c:extLst>
        </c:ser>
        <c:ser>
          <c:idx val="3"/>
          <c:order val="3"/>
          <c:tx>
            <c:strRef>
              <c:f>'70'!$C$8:$D$8</c:f>
              <c:strCache>
                <c:ptCount val="2"/>
                <c:pt idx="0">
                  <c:v>Domestic gas production</c:v>
                </c:pt>
                <c:pt idx="1">
                  <c:v>Methane</c:v>
                </c:pt>
              </c:strCache>
            </c:strRef>
          </c:tx>
          <c:spPr>
            <a:solidFill>
              <a:schemeClr val="accent4"/>
            </a:solidFill>
            <a:ln>
              <a:noFill/>
            </a:ln>
            <a:effectLst/>
          </c:spPr>
          <c:invertIfNegative val="0"/>
          <c:cat>
            <c:numRef>
              <c:f>'70'!$E$4:$I$4</c:f>
              <c:numCache>
                <c:formatCode>General</c:formatCode>
                <c:ptCount val="5"/>
                <c:pt idx="0">
                  <c:v>2023</c:v>
                </c:pt>
                <c:pt idx="1">
                  <c:v>2030</c:v>
                </c:pt>
                <c:pt idx="2">
                  <c:v>2035</c:v>
                </c:pt>
                <c:pt idx="3">
                  <c:v>2040</c:v>
                </c:pt>
                <c:pt idx="4">
                  <c:v>2050</c:v>
                </c:pt>
              </c:numCache>
            </c:numRef>
          </c:cat>
          <c:val>
            <c:numRef>
              <c:f>'70'!$E$8:$I$8</c:f>
              <c:numCache>
                <c:formatCode>#,##0.0</c:formatCode>
                <c:ptCount val="5"/>
                <c:pt idx="0">
                  <c:v>341.45789322000002</c:v>
                </c:pt>
                <c:pt idx="1">
                  <c:v>360.58485462319101</c:v>
                </c:pt>
                <c:pt idx="2">
                  <c:v>263.96881121047397</c:v>
                </c:pt>
                <c:pt idx="3">
                  <c:v>171.2297520730832</c:v>
                </c:pt>
                <c:pt idx="4">
                  <c:v>8.1982028131408846</c:v>
                </c:pt>
              </c:numCache>
            </c:numRef>
          </c:val>
          <c:extLst>
            <c:ext xmlns:c16="http://schemas.microsoft.com/office/drawing/2014/chart" uri="{C3380CC4-5D6E-409C-BE32-E72D297353CC}">
              <c16:uniqueId val="{00000003-4329-4306-A135-B1EB18F5D2C7}"/>
            </c:ext>
          </c:extLst>
        </c:ser>
        <c:ser>
          <c:idx val="4"/>
          <c:order val="4"/>
          <c:tx>
            <c:strRef>
              <c:f>'70'!$C$9:$D$9</c:f>
              <c:strCache>
                <c:ptCount val="2"/>
                <c:pt idx="0">
                  <c:v>Domestic gas production</c:v>
                </c:pt>
                <c:pt idx="1">
                  <c:v>Biomethane and Biogas</c:v>
                </c:pt>
              </c:strCache>
            </c:strRef>
          </c:tx>
          <c:spPr>
            <a:solidFill>
              <a:schemeClr val="accent5"/>
            </a:solidFill>
            <a:ln>
              <a:noFill/>
            </a:ln>
            <a:effectLst/>
          </c:spPr>
          <c:invertIfNegative val="0"/>
          <c:cat>
            <c:numRef>
              <c:f>'70'!$E$4:$I$4</c:f>
              <c:numCache>
                <c:formatCode>General</c:formatCode>
                <c:ptCount val="5"/>
                <c:pt idx="0">
                  <c:v>2023</c:v>
                </c:pt>
                <c:pt idx="1">
                  <c:v>2030</c:v>
                </c:pt>
                <c:pt idx="2">
                  <c:v>2035</c:v>
                </c:pt>
                <c:pt idx="3">
                  <c:v>2040</c:v>
                </c:pt>
                <c:pt idx="4">
                  <c:v>2050</c:v>
                </c:pt>
              </c:numCache>
            </c:numRef>
          </c:cat>
          <c:val>
            <c:numRef>
              <c:f>'70'!$E$9:$I$9</c:f>
              <c:numCache>
                <c:formatCode>#,##0.0</c:formatCode>
                <c:ptCount val="5"/>
                <c:pt idx="0">
                  <c:v>184.42774916000002</c:v>
                </c:pt>
                <c:pt idx="1">
                  <c:v>298.54939338037366</c:v>
                </c:pt>
                <c:pt idx="2">
                  <c:v>424.56479616159885</c:v>
                </c:pt>
                <c:pt idx="3">
                  <c:v>613.48217809413757</c:v>
                </c:pt>
                <c:pt idx="4">
                  <c:v>836.0429032596038</c:v>
                </c:pt>
              </c:numCache>
            </c:numRef>
          </c:val>
          <c:extLst>
            <c:ext xmlns:c16="http://schemas.microsoft.com/office/drawing/2014/chart" uri="{C3380CC4-5D6E-409C-BE32-E72D297353CC}">
              <c16:uniqueId val="{00000004-4329-4306-A135-B1EB18F5D2C7}"/>
            </c:ext>
          </c:extLst>
        </c:ser>
        <c:ser>
          <c:idx val="5"/>
          <c:order val="5"/>
          <c:tx>
            <c:strRef>
              <c:f>'70'!$C$10:$D$10</c:f>
              <c:strCache>
                <c:ptCount val="2"/>
                <c:pt idx="0">
                  <c:v>Domestic gas production</c:v>
                </c:pt>
                <c:pt idx="1">
                  <c:v>P2Methane</c:v>
                </c:pt>
              </c:strCache>
            </c:strRef>
          </c:tx>
          <c:spPr>
            <a:solidFill>
              <a:schemeClr val="accent6"/>
            </a:solidFill>
            <a:ln>
              <a:noFill/>
            </a:ln>
            <a:effectLst/>
          </c:spPr>
          <c:invertIfNegative val="0"/>
          <c:cat>
            <c:numRef>
              <c:f>'70'!$E$4:$I$4</c:f>
              <c:numCache>
                <c:formatCode>General</c:formatCode>
                <c:ptCount val="5"/>
                <c:pt idx="0">
                  <c:v>2023</c:v>
                </c:pt>
                <c:pt idx="1">
                  <c:v>2030</c:v>
                </c:pt>
                <c:pt idx="2">
                  <c:v>2035</c:v>
                </c:pt>
                <c:pt idx="3">
                  <c:v>2040</c:v>
                </c:pt>
                <c:pt idx="4">
                  <c:v>2050</c:v>
                </c:pt>
              </c:numCache>
            </c:numRef>
          </c:cat>
          <c:val>
            <c:numRef>
              <c:f>'70'!$E$10:$I$10</c:f>
              <c:numCache>
                <c:formatCode>#,##0.0</c:formatCode>
                <c:ptCount val="5"/>
                <c:pt idx="0">
                  <c:v>0</c:v>
                </c:pt>
                <c:pt idx="1">
                  <c:v>1.6067302958648684</c:v>
                </c:pt>
                <c:pt idx="2">
                  <c:v>6.4116020756494416</c:v>
                </c:pt>
                <c:pt idx="3">
                  <c:v>7.0486510939297986</c:v>
                </c:pt>
                <c:pt idx="4">
                  <c:v>18.319505756776085</c:v>
                </c:pt>
              </c:numCache>
            </c:numRef>
          </c:val>
          <c:extLst>
            <c:ext xmlns:c16="http://schemas.microsoft.com/office/drawing/2014/chart" uri="{C3380CC4-5D6E-409C-BE32-E72D297353CC}">
              <c16:uniqueId val="{00000005-4329-4306-A135-B1EB18F5D2C7}"/>
            </c:ext>
          </c:extLst>
        </c:ser>
        <c:dLbls>
          <c:showLegendKey val="0"/>
          <c:showVal val="0"/>
          <c:showCatName val="0"/>
          <c:showSerName val="0"/>
          <c:showPercent val="0"/>
          <c:showBubbleSize val="0"/>
        </c:dLbls>
        <c:gapWidth val="150"/>
        <c:overlap val="100"/>
        <c:axId val="1973475335"/>
        <c:axId val="1973788679"/>
      </c:barChart>
      <c:catAx>
        <c:axId val="19734753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73788679"/>
        <c:crosses val="autoZero"/>
        <c:auto val="1"/>
        <c:lblAlgn val="ctr"/>
        <c:lblOffset val="100"/>
        <c:noMultiLvlLbl val="0"/>
      </c:catAx>
      <c:valAx>
        <c:axId val="197378867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TWh</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734753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Share of imported methane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'71'!$C$9</c:f>
              <c:strCache>
                <c:ptCount val="1"/>
                <c:pt idx="0">
                  <c:v>Imported methane</c:v>
                </c:pt>
              </c:strCache>
            </c:strRef>
          </c:tx>
          <c:spPr>
            <a:solidFill>
              <a:schemeClr val="accent1"/>
            </a:solidFill>
            <a:ln>
              <a:noFill/>
            </a:ln>
            <a:effectLst/>
          </c:spPr>
          <c:invertIfNegative val="0"/>
          <c:cat>
            <c:numRef>
              <c:f>'71'!$D$7:$G$7</c:f>
              <c:numCache>
                <c:formatCode>General</c:formatCode>
                <c:ptCount val="4"/>
                <c:pt idx="0">
                  <c:v>2030</c:v>
                </c:pt>
                <c:pt idx="1">
                  <c:v>2035</c:v>
                </c:pt>
                <c:pt idx="2">
                  <c:v>2040</c:v>
                </c:pt>
                <c:pt idx="3">
                  <c:v>2050</c:v>
                </c:pt>
              </c:numCache>
            </c:numRef>
          </c:cat>
          <c:val>
            <c:numRef>
              <c:f>'71'!$D$9:$G$9</c:f>
              <c:numCache>
                <c:formatCode>0%</c:formatCode>
                <c:ptCount val="4"/>
                <c:pt idx="0">
                  <c:v>0.79067814663245539</c:v>
                </c:pt>
                <c:pt idx="1">
                  <c:v>0.71935133632550197</c:v>
                </c:pt>
                <c:pt idx="2">
                  <c:v>0.60039865077844368</c:v>
                </c:pt>
                <c:pt idx="3">
                  <c:v>0.43658449379778136</c:v>
                </c:pt>
              </c:numCache>
            </c:numRef>
          </c:val>
          <c:extLst>
            <c:ext xmlns:c16="http://schemas.microsoft.com/office/drawing/2014/chart" uri="{C3380CC4-5D6E-409C-BE32-E72D297353CC}">
              <c16:uniqueId val="{00000000-2612-4029-AEE3-C59F62F04C98}"/>
            </c:ext>
          </c:extLst>
        </c:ser>
        <c:dLbls>
          <c:showLegendKey val="0"/>
          <c:showVal val="0"/>
          <c:showCatName val="0"/>
          <c:showSerName val="0"/>
          <c:showPercent val="0"/>
          <c:showBubbleSize val="0"/>
        </c:dLbls>
        <c:gapWidth val="219"/>
        <c:overlap val="-27"/>
        <c:axId val="1598801855"/>
        <c:axId val="1598806175"/>
      </c:barChart>
      <c:catAx>
        <c:axId val="15988018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98806175"/>
        <c:crosses val="autoZero"/>
        <c:auto val="1"/>
        <c:lblAlgn val="ctr"/>
        <c:lblOffset val="100"/>
        <c:noMultiLvlLbl val="0"/>
      </c:catAx>
      <c:valAx>
        <c:axId val="159880617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988018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Share of renewable</a:t>
            </a:r>
            <a:r>
              <a:rPr lang="en-US" baseline="0"/>
              <a:t> methane</a:t>
            </a:r>
            <a:r>
              <a:rPr lang="en-US"/>
              <a:t> in the methane grid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'72'!$C$8</c:f>
              <c:strCache>
                <c:ptCount val="1"/>
                <c:pt idx="0">
                  <c:v>Renewable gasses </c:v>
                </c:pt>
              </c:strCache>
            </c:strRef>
          </c:tx>
          <c:spPr>
            <a:solidFill>
              <a:schemeClr val="accent1"/>
            </a:solidFill>
            <a:ln>
              <a:noFill/>
            </a:ln>
            <a:effectLst/>
          </c:spPr>
          <c:invertIfNegative val="0"/>
          <c:cat>
            <c:numRef>
              <c:f>'72'!$D$7:$G$7</c:f>
              <c:numCache>
                <c:formatCode>General</c:formatCode>
                <c:ptCount val="4"/>
                <c:pt idx="0">
                  <c:v>2030</c:v>
                </c:pt>
                <c:pt idx="1">
                  <c:v>2035</c:v>
                </c:pt>
                <c:pt idx="2">
                  <c:v>2040</c:v>
                </c:pt>
                <c:pt idx="3">
                  <c:v>2050</c:v>
                </c:pt>
              </c:numCache>
            </c:numRef>
          </c:cat>
          <c:val>
            <c:numRef>
              <c:f>'72'!$D$8:$G$8</c:f>
              <c:numCache>
                <c:formatCode>0%</c:formatCode>
                <c:ptCount val="4"/>
                <c:pt idx="0">
                  <c:v>9.5752201361007122E-2</c:v>
                </c:pt>
                <c:pt idx="1">
                  <c:v>0.17945336158555006</c:v>
                </c:pt>
                <c:pt idx="2">
                  <c:v>0.329054751557111</c:v>
                </c:pt>
                <c:pt idx="3">
                  <c:v>0.59660757285551691</c:v>
                </c:pt>
              </c:numCache>
            </c:numRef>
          </c:val>
          <c:extLst>
            <c:ext xmlns:c16="http://schemas.microsoft.com/office/drawing/2014/chart" uri="{C3380CC4-5D6E-409C-BE32-E72D297353CC}">
              <c16:uniqueId val="{00000000-6E30-406E-ACA4-85CEC1E45DF8}"/>
            </c:ext>
          </c:extLst>
        </c:ser>
        <c:dLbls>
          <c:showLegendKey val="0"/>
          <c:showVal val="0"/>
          <c:showCatName val="0"/>
          <c:showSerName val="0"/>
          <c:showPercent val="0"/>
          <c:showBubbleSize val="0"/>
        </c:dLbls>
        <c:gapWidth val="219"/>
        <c:overlap val="-27"/>
        <c:axId val="1598801855"/>
        <c:axId val="1598806175"/>
      </c:barChart>
      <c:catAx>
        <c:axId val="15988018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98806175"/>
        <c:crosses val="autoZero"/>
        <c:auto val="1"/>
        <c:lblAlgn val="ctr"/>
        <c:lblOffset val="100"/>
        <c:noMultiLvlLbl val="0"/>
      </c:catAx>
      <c:valAx>
        <c:axId val="159880617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988018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Methane supply</a:t>
            </a:r>
            <a:r>
              <a:rPr lang="pl-PL"/>
              <a:t> for NT+, LEV nad HEV variants</a:t>
            </a:r>
            <a:r>
              <a:rPr lang="en-US"/>
              <a:t>, EU27</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'73'!$B$4</c:f>
              <c:strCache>
                <c:ptCount val="1"/>
                <c:pt idx="0">
                  <c:v>Imports Methane</c:v>
                </c:pt>
              </c:strCache>
            </c:strRef>
          </c:tx>
          <c:spPr>
            <a:solidFill>
              <a:schemeClr val="accent1"/>
            </a:solidFill>
            <a:ln>
              <a:noFill/>
            </a:ln>
            <a:effectLst/>
          </c:spPr>
          <c:invertIfNegative val="0"/>
          <c:cat>
            <c:multiLvlStrRef>
              <c:f>'73'!$C$2:$H$3</c:f>
              <c:multiLvlStrCache>
                <c:ptCount val="6"/>
                <c:lvl>
                  <c:pt idx="0">
                    <c:v>LEV</c:v>
                  </c:pt>
                  <c:pt idx="1">
                    <c:v>NT+</c:v>
                  </c:pt>
                  <c:pt idx="2">
                    <c:v>HEV</c:v>
                  </c:pt>
                  <c:pt idx="3">
                    <c:v>LEV</c:v>
                  </c:pt>
                  <c:pt idx="4">
                    <c:v>NT+</c:v>
                  </c:pt>
                  <c:pt idx="5">
                    <c:v>HEV</c:v>
                  </c:pt>
                </c:lvl>
                <c:lvl>
                  <c:pt idx="0">
                    <c:v>2035</c:v>
                  </c:pt>
                  <c:pt idx="3">
                    <c:v>2040</c:v>
                  </c:pt>
                </c:lvl>
              </c:multiLvlStrCache>
            </c:multiLvlStrRef>
          </c:cat>
          <c:val>
            <c:numRef>
              <c:f>'73'!$C$4:$H$4</c:f>
              <c:numCache>
                <c:formatCode>#,##0.00</c:formatCode>
                <c:ptCount val="6"/>
                <c:pt idx="0">
                  <c:v>1636.5465589078344</c:v>
                </c:pt>
                <c:pt idx="1">
                  <c:v>1798.5540881201932</c:v>
                </c:pt>
                <c:pt idx="2">
                  <c:v>2002.2019765987598</c:v>
                </c:pt>
                <c:pt idx="3">
                  <c:v>1080.1644225775099</c:v>
                </c:pt>
                <c:pt idx="4">
                  <c:v>1162.3260032502603</c:v>
                </c:pt>
                <c:pt idx="5">
                  <c:v>1293.4070214632957</c:v>
                </c:pt>
              </c:numCache>
            </c:numRef>
          </c:val>
          <c:extLst>
            <c:ext xmlns:c16="http://schemas.microsoft.com/office/drawing/2014/chart" uri="{C3380CC4-5D6E-409C-BE32-E72D297353CC}">
              <c16:uniqueId val="{00000000-4F0F-4619-B753-8F10711B58AD}"/>
            </c:ext>
          </c:extLst>
        </c:ser>
        <c:ser>
          <c:idx val="1"/>
          <c:order val="1"/>
          <c:tx>
            <c:strRef>
              <c:f>'73'!$B$5</c:f>
              <c:strCache>
                <c:ptCount val="1"/>
                <c:pt idx="0">
                  <c:v>Imports Biomethane</c:v>
                </c:pt>
              </c:strCache>
            </c:strRef>
          </c:tx>
          <c:spPr>
            <a:solidFill>
              <a:schemeClr val="accent2"/>
            </a:solidFill>
            <a:ln>
              <a:noFill/>
            </a:ln>
            <a:effectLst/>
          </c:spPr>
          <c:invertIfNegative val="0"/>
          <c:cat>
            <c:multiLvlStrRef>
              <c:f>'73'!$C$2:$H$3</c:f>
              <c:multiLvlStrCache>
                <c:ptCount val="6"/>
                <c:lvl>
                  <c:pt idx="0">
                    <c:v>LEV</c:v>
                  </c:pt>
                  <c:pt idx="1">
                    <c:v>NT+</c:v>
                  </c:pt>
                  <c:pt idx="2">
                    <c:v>HEV</c:v>
                  </c:pt>
                  <c:pt idx="3">
                    <c:v>LEV</c:v>
                  </c:pt>
                  <c:pt idx="4">
                    <c:v>NT+</c:v>
                  </c:pt>
                  <c:pt idx="5">
                    <c:v>HEV</c:v>
                  </c:pt>
                </c:lvl>
                <c:lvl>
                  <c:pt idx="0">
                    <c:v>2035</c:v>
                  </c:pt>
                  <c:pt idx="3">
                    <c:v>2040</c:v>
                  </c:pt>
                </c:lvl>
              </c:multiLvlStrCache>
            </c:multiLvlStrRef>
          </c:cat>
          <c:val>
            <c:numRef>
              <c:f>'73'!$C$5:$H$5</c:f>
              <c:numCache>
                <c:formatCode>#,##0.00</c:formatCode>
                <c:ptCount val="6"/>
                <c:pt idx="0">
                  <c:v>3.1</c:v>
                </c:pt>
                <c:pt idx="1">
                  <c:v>3.1</c:v>
                </c:pt>
                <c:pt idx="2">
                  <c:v>3.1</c:v>
                </c:pt>
                <c:pt idx="3">
                  <c:v>8.5</c:v>
                </c:pt>
                <c:pt idx="4">
                  <c:v>8.5</c:v>
                </c:pt>
                <c:pt idx="5">
                  <c:v>8.5</c:v>
                </c:pt>
              </c:numCache>
            </c:numRef>
          </c:val>
          <c:extLst>
            <c:ext xmlns:c16="http://schemas.microsoft.com/office/drawing/2014/chart" uri="{C3380CC4-5D6E-409C-BE32-E72D297353CC}">
              <c16:uniqueId val="{00000002-4F0F-4619-B753-8F10711B58AD}"/>
            </c:ext>
          </c:extLst>
        </c:ser>
        <c:ser>
          <c:idx val="2"/>
          <c:order val="2"/>
          <c:tx>
            <c:strRef>
              <c:f>'73'!$B$6</c:f>
              <c:strCache>
                <c:ptCount val="1"/>
                <c:pt idx="0">
                  <c:v>Imports P2Methane</c:v>
                </c:pt>
              </c:strCache>
            </c:strRef>
          </c:tx>
          <c:spPr>
            <a:solidFill>
              <a:schemeClr val="accent3"/>
            </a:solidFill>
            <a:ln>
              <a:noFill/>
            </a:ln>
            <a:effectLst/>
          </c:spPr>
          <c:invertIfNegative val="0"/>
          <c:cat>
            <c:multiLvlStrRef>
              <c:f>'73'!$C$2:$H$3</c:f>
              <c:multiLvlStrCache>
                <c:ptCount val="6"/>
                <c:lvl>
                  <c:pt idx="0">
                    <c:v>LEV</c:v>
                  </c:pt>
                  <c:pt idx="1">
                    <c:v>NT+</c:v>
                  </c:pt>
                  <c:pt idx="2">
                    <c:v>HEV</c:v>
                  </c:pt>
                  <c:pt idx="3">
                    <c:v>LEV</c:v>
                  </c:pt>
                  <c:pt idx="4">
                    <c:v>NT+</c:v>
                  </c:pt>
                  <c:pt idx="5">
                    <c:v>HEV</c:v>
                  </c:pt>
                </c:lvl>
                <c:lvl>
                  <c:pt idx="0">
                    <c:v>2035</c:v>
                  </c:pt>
                  <c:pt idx="3">
                    <c:v>2040</c:v>
                  </c:pt>
                </c:lvl>
              </c:multiLvlStrCache>
            </c:multiLvlStrRef>
          </c:cat>
          <c:val>
            <c:numRef>
              <c:f>'73'!$C$6:$H$6</c:f>
              <c:numCache>
                <c:formatCode>#,##0.00</c:formatCode>
                <c:ptCount val="6"/>
                <c:pt idx="0">
                  <c:v>10.031454450537282</c:v>
                </c:pt>
                <c:pt idx="1">
                  <c:v>10.287926610595633</c:v>
                </c:pt>
                <c:pt idx="2">
                  <c:v>11.68038051269248</c:v>
                </c:pt>
                <c:pt idx="3">
                  <c:v>20.779304507637075</c:v>
                </c:pt>
                <c:pt idx="4">
                  <c:v>22.950406278560347</c:v>
                </c:pt>
                <c:pt idx="5">
                  <c:v>25.84088865877866</c:v>
                </c:pt>
              </c:numCache>
            </c:numRef>
          </c:val>
          <c:extLst>
            <c:ext xmlns:c16="http://schemas.microsoft.com/office/drawing/2014/chart" uri="{C3380CC4-5D6E-409C-BE32-E72D297353CC}">
              <c16:uniqueId val="{00000004-4F0F-4619-B753-8F10711B58AD}"/>
            </c:ext>
          </c:extLst>
        </c:ser>
        <c:ser>
          <c:idx val="3"/>
          <c:order val="3"/>
          <c:tx>
            <c:strRef>
              <c:f>'73'!$B$7</c:f>
              <c:strCache>
                <c:ptCount val="1"/>
                <c:pt idx="0">
                  <c:v>Domestic gas production Methane</c:v>
                </c:pt>
              </c:strCache>
            </c:strRef>
          </c:tx>
          <c:spPr>
            <a:solidFill>
              <a:schemeClr val="accent4"/>
            </a:solidFill>
            <a:ln>
              <a:noFill/>
            </a:ln>
            <a:effectLst/>
          </c:spPr>
          <c:invertIfNegative val="0"/>
          <c:cat>
            <c:multiLvlStrRef>
              <c:f>'73'!$C$2:$H$3</c:f>
              <c:multiLvlStrCache>
                <c:ptCount val="6"/>
                <c:lvl>
                  <c:pt idx="0">
                    <c:v>LEV</c:v>
                  </c:pt>
                  <c:pt idx="1">
                    <c:v>NT+</c:v>
                  </c:pt>
                  <c:pt idx="2">
                    <c:v>HEV</c:v>
                  </c:pt>
                  <c:pt idx="3">
                    <c:v>LEV</c:v>
                  </c:pt>
                  <c:pt idx="4">
                    <c:v>NT+</c:v>
                  </c:pt>
                  <c:pt idx="5">
                    <c:v>HEV</c:v>
                  </c:pt>
                </c:lvl>
                <c:lvl>
                  <c:pt idx="0">
                    <c:v>2035</c:v>
                  </c:pt>
                  <c:pt idx="3">
                    <c:v>2040</c:v>
                  </c:pt>
                </c:lvl>
              </c:multiLvlStrCache>
            </c:multiLvlStrRef>
          </c:cat>
          <c:val>
            <c:numRef>
              <c:f>'73'!$C$7:$H$7</c:f>
              <c:numCache>
                <c:formatCode>#,##0.00</c:formatCode>
                <c:ptCount val="6"/>
                <c:pt idx="0">
                  <c:v>263.96881121047397</c:v>
                </c:pt>
                <c:pt idx="1">
                  <c:v>263.96881121047397</c:v>
                </c:pt>
                <c:pt idx="2">
                  <c:v>263.96881121047397</c:v>
                </c:pt>
                <c:pt idx="3">
                  <c:v>171.2297520730832</c:v>
                </c:pt>
                <c:pt idx="4">
                  <c:v>171.2297520730832</c:v>
                </c:pt>
                <c:pt idx="5">
                  <c:v>171.2297520730832</c:v>
                </c:pt>
              </c:numCache>
            </c:numRef>
          </c:val>
          <c:extLst>
            <c:ext xmlns:c16="http://schemas.microsoft.com/office/drawing/2014/chart" uri="{C3380CC4-5D6E-409C-BE32-E72D297353CC}">
              <c16:uniqueId val="{00000006-4F0F-4619-B753-8F10711B58AD}"/>
            </c:ext>
          </c:extLst>
        </c:ser>
        <c:ser>
          <c:idx val="4"/>
          <c:order val="4"/>
          <c:tx>
            <c:strRef>
              <c:f>'73'!$B$8</c:f>
              <c:strCache>
                <c:ptCount val="1"/>
                <c:pt idx="0">
                  <c:v>Domestic gas production Biomethane and Biogas</c:v>
                </c:pt>
              </c:strCache>
            </c:strRef>
          </c:tx>
          <c:spPr>
            <a:solidFill>
              <a:schemeClr val="accent5"/>
            </a:solidFill>
            <a:ln>
              <a:noFill/>
            </a:ln>
            <a:effectLst/>
          </c:spPr>
          <c:invertIfNegative val="0"/>
          <c:cat>
            <c:multiLvlStrRef>
              <c:f>'73'!$C$2:$H$3</c:f>
              <c:multiLvlStrCache>
                <c:ptCount val="6"/>
                <c:lvl>
                  <c:pt idx="0">
                    <c:v>LEV</c:v>
                  </c:pt>
                  <c:pt idx="1">
                    <c:v>NT+</c:v>
                  </c:pt>
                  <c:pt idx="2">
                    <c:v>HEV</c:v>
                  </c:pt>
                  <c:pt idx="3">
                    <c:v>LEV</c:v>
                  </c:pt>
                  <c:pt idx="4">
                    <c:v>NT+</c:v>
                  </c:pt>
                  <c:pt idx="5">
                    <c:v>HEV</c:v>
                  </c:pt>
                </c:lvl>
                <c:lvl>
                  <c:pt idx="0">
                    <c:v>2035</c:v>
                  </c:pt>
                  <c:pt idx="3">
                    <c:v>2040</c:v>
                  </c:pt>
                </c:lvl>
              </c:multiLvlStrCache>
            </c:multiLvlStrRef>
          </c:cat>
          <c:val>
            <c:numRef>
              <c:f>'73'!$C$8:$H$8</c:f>
              <c:numCache>
                <c:formatCode>#,##0.00</c:formatCode>
                <c:ptCount val="6"/>
                <c:pt idx="0">
                  <c:v>424.56479616159885</c:v>
                </c:pt>
                <c:pt idx="1">
                  <c:v>424.56479616159885</c:v>
                </c:pt>
                <c:pt idx="2">
                  <c:v>424.56479616159885</c:v>
                </c:pt>
                <c:pt idx="3">
                  <c:v>613.48217809413757</c:v>
                </c:pt>
                <c:pt idx="4">
                  <c:v>613.48217809413757</c:v>
                </c:pt>
                <c:pt idx="5">
                  <c:v>613.48217809413757</c:v>
                </c:pt>
              </c:numCache>
            </c:numRef>
          </c:val>
          <c:extLst>
            <c:ext xmlns:c16="http://schemas.microsoft.com/office/drawing/2014/chart" uri="{C3380CC4-5D6E-409C-BE32-E72D297353CC}">
              <c16:uniqueId val="{00000008-4F0F-4619-B753-8F10711B58AD}"/>
            </c:ext>
          </c:extLst>
        </c:ser>
        <c:ser>
          <c:idx val="5"/>
          <c:order val="5"/>
          <c:tx>
            <c:strRef>
              <c:f>'73'!$B$9</c:f>
              <c:strCache>
                <c:ptCount val="1"/>
                <c:pt idx="0">
                  <c:v>Domestic gas production P2Methane</c:v>
                </c:pt>
              </c:strCache>
            </c:strRef>
          </c:tx>
          <c:spPr>
            <a:solidFill>
              <a:schemeClr val="accent6"/>
            </a:solidFill>
            <a:ln>
              <a:noFill/>
            </a:ln>
            <a:effectLst/>
          </c:spPr>
          <c:invertIfNegative val="0"/>
          <c:cat>
            <c:multiLvlStrRef>
              <c:f>'73'!$C$2:$H$3</c:f>
              <c:multiLvlStrCache>
                <c:ptCount val="6"/>
                <c:lvl>
                  <c:pt idx="0">
                    <c:v>LEV</c:v>
                  </c:pt>
                  <c:pt idx="1">
                    <c:v>NT+</c:v>
                  </c:pt>
                  <c:pt idx="2">
                    <c:v>HEV</c:v>
                  </c:pt>
                  <c:pt idx="3">
                    <c:v>LEV</c:v>
                  </c:pt>
                  <c:pt idx="4">
                    <c:v>NT+</c:v>
                  </c:pt>
                  <c:pt idx="5">
                    <c:v>HEV</c:v>
                  </c:pt>
                </c:lvl>
                <c:lvl>
                  <c:pt idx="0">
                    <c:v>2035</c:v>
                  </c:pt>
                  <c:pt idx="3">
                    <c:v>2040</c:v>
                  </c:pt>
                </c:lvl>
              </c:multiLvlStrCache>
            </c:multiLvlStrRef>
          </c:cat>
          <c:val>
            <c:numRef>
              <c:f>'73'!$C$9:$H$9</c:f>
              <c:numCache>
                <c:formatCode>#,##0.00</c:formatCode>
                <c:ptCount val="6"/>
                <c:pt idx="0">
                  <c:v>6.6680742357077927</c:v>
                </c:pt>
                <c:pt idx="1">
                  <c:v>6.4116020756494416</c:v>
                </c:pt>
                <c:pt idx="2">
                  <c:v>5.0191481735525931</c:v>
                </c:pt>
                <c:pt idx="3">
                  <c:v>9.2197528648530707</c:v>
                </c:pt>
                <c:pt idx="4">
                  <c:v>7.0486510939297986</c:v>
                </c:pt>
                <c:pt idx="5">
                  <c:v>4.158168713711488</c:v>
                </c:pt>
              </c:numCache>
            </c:numRef>
          </c:val>
          <c:extLst>
            <c:ext xmlns:c16="http://schemas.microsoft.com/office/drawing/2014/chart" uri="{C3380CC4-5D6E-409C-BE32-E72D297353CC}">
              <c16:uniqueId val="{0000000A-4F0F-4619-B753-8F10711B58AD}"/>
            </c:ext>
          </c:extLst>
        </c:ser>
        <c:dLbls>
          <c:showLegendKey val="0"/>
          <c:showVal val="0"/>
          <c:showCatName val="0"/>
          <c:showSerName val="0"/>
          <c:showPercent val="0"/>
          <c:showBubbleSize val="0"/>
        </c:dLbls>
        <c:gapWidth val="150"/>
        <c:overlap val="100"/>
        <c:axId val="1906599943"/>
        <c:axId val="1906618375"/>
      </c:barChart>
      <c:catAx>
        <c:axId val="19065999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06618375"/>
        <c:crosses val="autoZero"/>
        <c:auto val="1"/>
        <c:lblAlgn val="ctr"/>
        <c:lblOffset val="100"/>
        <c:noMultiLvlLbl val="0"/>
      </c:catAx>
      <c:valAx>
        <c:axId val="190661837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TWh</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0659994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Hydrogen supply, EU27 in TWh LHV</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'74'!$C$6</c:f>
              <c:strCache>
                <c:ptCount val="1"/>
                <c:pt idx="0">
                  <c:v>Extra EU H2 imports (Pipelines)*</c:v>
                </c:pt>
              </c:strCache>
            </c:strRef>
          </c:tx>
          <c:spPr>
            <a:solidFill>
              <a:srgbClr val="FFC000"/>
            </a:solidFill>
            <a:ln>
              <a:noFill/>
            </a:ln>
            <a:effectLst/>
          </c:spPr>
          <c:invertIfNegative val="0"/>
          <c:cat>
            <c:numRef>
              <c:f>'74'!$E$5:$H$5</c:f>
              <c:numCache>
                <c:formatCode>General</c:formatCode>
                <c:ptCount val="4"/>
                <c:pt idx="0">
                  <c:v>2030</c:v>
                </c:pt>
                <c:pt idx="1">
                  <c:v>2035</c:v>
                </c:pt>
                <c:pt idx="2">
                  <c:v>2040</c:v>
                </c:pt>
                <c:pt idx="3">
                  <c:v>2050</c:v>
                </c:pt>
              </c:numCache>
            </c:numRef>
          </c:cat>
          <c:val>
            <c:numRef>
              <c:f>'74'!$E$6:$H$6</c:f>
              <c:numCache>
                <c:formatCode>General</c:formatCode>
                <c:ptCount val="4"/>
                <c:pt idx="0">
                  <c:v>36.84654902343528</c:v>
                </c:pt>
                <c:pt idx="1">
                  <c:v>55.42394472480953</c:v>
                </c:pt>
                <c:pt idx="2">
                  <c:v>135.22137201788615</c:v>
                </c:pt>
                <c:pt idx="3">
                  <c:v>194.47369401424095</c:v>
                </c:pt>
              </c:numCache>
            </c:numRef>
          </c:val>
          <c:extLst>
            <c:ext xmlns:c16="http://schemas.microsoft.com/office/drawing/2014/chart" uri="{C3380CC4-5D6E-409C-BE32-E72D297353CC}">
              <c16:uniqueId val="{00000000-DAAD-4FE6-ADB3-D6E19376D27E}"/>
            </c:ext>
          </c:extLst>
        </c:ser>
        <c:ser>
          <c:idx val="1"/>
          <c:order val="1"/>
          <c:tx>
            <c:strRef>
              <c:f>'74'!$C$7</c:f>
              <c:strCache>
                <c:ptCount val="1"/>
                <c:pt idx="0">
                  <c:v>Extra EU H2 imports (Ammonia via ship)</c:v>
                </c:pt>
              </c:strCache>
            </c:strRef>
          </c:tx>
          <c:spPr>
            <a:solidFill>
              <a:schemeClr val="accent2"/>
            </a:solidFill>
            <a:ln>
              <a:noFill/>
            </a:ln>
            <a:effectLst/>
          </c:spPr>
          <c:invertIfNegative val="0"/>
          <c:cat>
            <c:numRef>
              <c:f>'74'!$E$5:$H$5</c:f>
              <c:numCache>
                <c:formatCode>General</c:formatCode>
                <c:ptCount val="4"/>
                <c:pt idx="0">
                  <c:v>2030</c:v>
                </c:pt>
                <c:pt idx="1">
                  <c:v>2035</c:v>
                </c:pt>
                <c:pt idx="2">
                  <c:v>2040</c:v>
                </c:pt>
                <c:pt idx="3">
                  <c:v>2050</c:v>
                </c:pt>
              </c:numCache>
            </c:numRef>
          </c:cat>
          <c:val>
            <c:numRef>
              <c:f>'74'!$E$7:$H$7</c:f>
              <c:numCache>
                <c:formatCode>General</c:formatCode>
                <c:ptCount val="4"/>
                <c:pt idx="0">
                  <c:v>32.236799999999995</c:v>
                </c:pt>
                <c:pt idx="1">
                  <c:v>58.302208206780001</c:v>
                </c:pt>
                <c:pt idx="2">
                  <c:v>110.57805682553642</c:v>
                </c:pt>
                <c:pt idx="3">
                  <c:v>115.50106085520346</c:v>
                </c:pt>
              </c:numCache>
            </c:numRef>
          </c:val>
          <c:extLst>
            <c:ext xmlns:c16="http://schemas.microsoft.com/office/drawing/2014/chart" uri="{C3380CC4-5D6E-409C-BE32-E72D297353CC}">
              <c16:uniqueId val="{00000001-DAAD-4FE6-ADB3-D6E19376D27E}"/>
            </c:ext>
          </c:extLst>
        </c:ser>
        <c:ser>
          <c:idx val="2"/>
          <c:order val="2"/>
          <c:tx>
            <c:strRef>
              <c:f>'74'!$C$8</c:f>
              <c:strCache>
                <c:ptCount val="1"/>
                <c:pt idx="0">
                  <c:v>P2G</c:v>
                </c:pt>
              </c:strCache>
            </c:strRef>
          </c:tx>
          <c:spPr>
            <a:solidFill>
              <a:schemeClr val="accent3"/>
            </a:solidFill>
            <a:ln>
              <a:noFill/>
            </a:ln>
            <a:effectLst/>
          </c:spPr>
          <c:invertIfNegative val="0"/>
          <c:cat>
            <c:numRef>
              <c:f>'74'!$E$5:$H$5</c:f>
              <c:numCache>
                <c:formatCode>General</c:formatCode>
                <c:ptCount val="4"/>
                <c:pt idx="0">
                  <c:v>2030</c:v>
                </c:pt>
                <c:pt idx="1">
                  <c:v>2035</c:v>
                </c:pt>
                <c:pt idx="2">
                  <c:v>2040</c:v>
                </c:pt>
                <c:pt idx="3">
                  <c:v>2050</c:v>
                </c:pt>
              </c:numCache>
            </c:numRef>
          </c:cat>
          <c:val>
            <c:numRef>
              <c:f>'74'!$E$8:$H$8</c:f>
              <c:numCache>
                <c:formatCode>General</c:formatCode>
                <c:ptCount val="4"/>
                <c:pt idx="0">
                  <c:v>158.44629009783068</c:v>
                </c:pt>
                <c:pt idx="1">
                  <c:v>425.29427213320332</c:v>
                </c:pt>
                <c:pt idx="2">
                  <c:v>684.99934079981654</c:v>
                </c:pt>
                <c:pt idx="3">
                  <c:v>1208.8762782219626</c:v>
                </c:pt>
              </c:numCache>
            </c:numRef>
          </c:val>
          <c:extLst>
            <c:ext xmlns:c16="http://schemas.microsoft.com/office/drawing/2014/chart" uri="{C3380CC4-5D6E-409C-BE32-E72D297353CC}">
              <c16:uniqueId val="{00000002-DAAD-4FE6-ADB3-D6E19376D27E}"/>
            </c:ext>
          </c:extLst>
        </c:ser>
        <c:ser>
          <c:idx val="3"/>
          <c:order val="3"/>
          <c:tx>
            <c:strRef>
              <c:f>'74'!$C$9</c:f>
              <c:strCache>
                <c:ptCount val="1"/>
                <c:pt idx="0">
                  <c:v>SMR+CCS</c:v>
                </c:pt>
              </c:strCache>
            </c:strRef>
          </c:tx>
          <c:spPr>
            <a:solidFill>
              <a:srgbClr val="00B0F0"/>
            </a:solidFill>
            <a:ln>
              <a:noFill/>
            </a:ln>
            <a:effectLst/>
          </c:spPr>
          <c:invertIfNegative val="0"/>
          <c:cat>
            <c:numRef>
              <c:f>'74'!$E$5:$H$5</c:f>
              <c:numCache>
                <c:formatCode>General</c:formatCode>
                <c:ptCount val="4"/>
                <c:pt idx="0">
                  <c:v>2030</c:v>
                </c:pt>
                <c:pt idx="1">
                  <c:v>2035</c:v>
                </c:pt>
                <c:pt idx="2">
                  <c:v>2040</c:v>
                </c:pt>
                <c:pt idx="3">
                  <c:v>2050</c:v>
                </c:pt>
              </c:numCache>
            </c:numRef>
          </c:cat>
          <c:val>
            <c:numRef>
              <c:f>'74'!$E$9:$H$9</c:f>
              <c:numCache>
                <c:formatCode>General</c:formatCode>
                <c:ptCount val="4"/>
                <c:pt idx="0">
                  <c:v>32.8752608554204</c:v>
                </c:pt>
                <c:pt idx="1">
                  <c:v>87.760422634531508</c:v>
                </c:pt>
                <c:pt idx="2">
                  <c:v>75.816546232594007</c:v>
                </c:pt>
                <c:pt idx="3">
                  <c:v>142.04014214992358</c:v>
                </c:pt>
              </c:numCache>
            </c:numRef>
          </c:val>
          <c:extLst>
            <c:ext xmlns:c16="http://schemas.microsoft.com/office/drawing/2014/chart" uri="{C3380CC4-5D6E-409C-BE32-E72D297353CC}">
              <c16:uniqueId val="{00000003-DAAD-4FE6-ADB3-D6E19376D27E}"/>
            </c:ext>
          </c:extLst>
        </c:ser>
        <c:ser>
          <c:idx val="4"/>
          <c:order val="4"/>
          <c:tx>
            <c:strRef>
              <c:f>'74'!$C$10</c:f>
              <c:strCache>
                <c:ptCount val="1"/>
                <c:pt idx="0">
                  <c:v>SMR</c:v>
                </c:pt>
              </c:strCache>
            </c:strRef>
          </c:tx>
          <c:spPr>
            <a:solidFill>
              <a:schemeClr val="accent5">
                <a:lumMod val="40000"/>
                <a:lumOff val="60000"/>
              </a:schemeClr>
            </a:solidFill>
            <a:ln>
              <a:noFill/>
            </a:ln>
            <a:effectLst/>
          </c:spPr>
          <c:invertIfNegative val="0"/>
          <c:cat>
            <c:numRef>
              <c:f>'74'!$E$5:$H$5</c:f>
              <c:numCache>
                <c:formatCode>General</c:formatCode>
                <c:ptCount val="4"/>
                <c:pt idx="0">
                  <c:v>2030</c:v>
                </c:pt>
                <c:pt idx="1">
                  <c:v>2035</c:v>
                </c:pt>
                <c:pt idx="2">
                  <c:v>2040</c:v>
                </c:pt>
                <c:pt idx="3">
                  <c:v>2050</c:v>
                </c:pt>
              </c:numCache>
            </c:numRef>
          </c:cat>
          <c:val>
            <c:numRef>
              <c:f>'74'!$E$10:$H$10</c:f>
              <c:numCache>
                <c:formatCode>General</c:formatCode>
                <c:ptCount val="4"/>
                <c:pt idx="0">
                  <c:v>0.1449378257177</c:v>
                </c:pt>
                <c:pt idx="1">
                  <c:v>6.723061998505</c:v>
                </c:pt>
                <c:pt idx="2">
                  <c:v>6.5581646023419999</c:v>
                </c:pt>
                <c:pt idx="3">
                  <c:v>0</c:v>
                </c:pt>
              </c:numCache>
            </c:numRef>
          </c:val>
          <c:extLst>
            <c:ext xmlns:c16="http://schemas.microsoft.com/office/drawing/2014/chart" uri="{C3380CC4-5D6E-409C-BE32-E72D297353CC}">
              <c16:uniqueId val="{00000004-DAAD-4FE6-ADB3-D6E19376D27E}"/>
            </c:ext>
          </c:extLst>
        </c:ser>
        <c:ser>
          <c:idx val="5"/>
          <c:order val="5"/>
          <c:tx>
            <c:strRef>
              <c:f>'74'!$C$11</c:f>
              <c:strCache>
                <c:ptCount val="1"/>
                <c:pt idx="0">
                  <c:v>Pyrolysis</c:v>
                </c:pt>
              </c:strCache>
            </c:strRef>
          </c:tx>
          <c:spPr>
            <a:solidFill>
              <a:schemeClr val="accent6"/>
            </a:solidFill>
            <a:ln>
              <a:noFill/>
            </a:ln>
            <a:effectLst/>
          </c:spPr>
          <c:invertIfNegative val="0"/>
          <c:cat>
            <c:numRef>
              <c:f>'74'!$E$5:$H$5</c:f>
              <c:numCache>
                <c:formatCode>General</c:formatCode>
                <c:ptCount val="4"/>
                <c:pt idx="0">
                  <c:v>2030</c:v>
                </c:pt>
                <c:pt idx="1">
                  <c:v>2035</c:v>
                </c:pt>
                <c:pt idx="2">
                  <c:v>2040</c:v>
                </c:pt>
                <c:pt idx="3">
                  <c:v>2050</c:v>
                </c:pt>
              </c:numCache>
            </c:numRef>
          </c:cat>
          <c:val>
            <c:numRef>
              <c:f>'74'!$E$11:$H$11</c:f>
              <c:numCache>
                <c:formatCode>General</c:formatCode>
                <c:ptCount val="4"/>
                <c:pt idx="0">
                  <c:v>0</c:v>
                </c:pt>
                <c:pt idx="1">
                  <c:v>2.1860557553299999E-2</c:v>
                </c:pt>
                <c:pt idx="2">
                  <c:v>0.21449145426400001</c:v>
                </c:pt>
                <c:pt idx="3">
                  <c:v>9.9307990432099993E-2</c:v>
                </c:pt>
              </c:numCache>
            </c:numRef>
          </c:val>
          <c:extLst>
            <c:ext xmlns:c16="http://schemas.microsoft.com/office/drawing/2014/chart" uri="{C3380CC4-5D6E-409C-BE32-E72D297353CC}">
              <c16:uniqueId val="{00000005-DAAD-4FE6-ADB3-D6E19376D27E}"/>
            </c:ext>
          </c:extLst>
        </c:ser>
        <c:dLbls>
          <c:showLegendKey val="0"/>
          <c:showVal val="0"/>
          <c:showCatName val="0"/>
          <c:showSerName val="0"/>
          <c:showPercent val="0"/>
          <c:showBubbleSize val="0"/>
        </c:dLbls>
        <c:gapWidth val="150"/>
        <c:overlap val="100"/>
        <c:axId val="1513443551"/>
        <c:axId val="1513445471"/>
      </c:barChart>
      <c:catAx>
        <c:axId val="15134435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13445471"/>
        <c:crosses val="autoZero"/>
        <c:auto val="1"/>
        <c:lblAlgn val="ctr"/>
        <c:lblOffset val="100"/>
        <c:noMultiLvlLbl val="0"/>
      </c:catAx>
      <c:valAx>
        <c:axId val="151344547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TWh/year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134435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Imported Hydrogen share, EU27 in percent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'75'!$B$5</c:f>
              <c:strCache>
                <c:ptCount val="1"/>
                <c:pt idx="0">
                  <c:v>Imported Hydrogen</c:v>
                </c:pt>
              </c:strCache>
            </c:strRef>
          </c:tx>
          <c:spPr>
            <a:solidFill>
              <a:schemeClr val="accent1"/>
            </a:solidFill>
            <a:ln>
              <a:noFill/>
            </a:ln>
            <a:effectLst/>
          </c:spPr>
          <c:invertIfNegative val="0"/>
          <c:cat>
            <c:numRef>
              <c:f>'75'!$C$4:$F$4</c:f>
              <c:numCache>
                <c:formatCode>General</c:formatCode>
                <c:ptCount val="4"/>
                <c:pt idx="0">
                  <c:v>2030</c:v>
                </c:pt>
                <c:pt idx="1">
                  <c:v>2035</c:v>
                </c:pt>
                <c:pt idx="2">
                  <c:v>2040</c:v>
                </c:pt>
                <c:pt idx="3">
                  <c:v>2050</c:v>
                </c:pt>
              </c:numCache>
            </c:numRef>
          </c:cat>
          <c:val>
            <c:numRef>
              <c:f>'75'!$C$5:$F$5</c:f>
              <c:numCache>
                <c:formatCode>0%</c:formatCode>
                <c:ptCount val="4"/>
                <c:pt idx="0">
                  <c:v>0.265144471422879</c:v>
                </c:pt>
                <c:pt idx="1">
                  <c:v>0.17951306524712482</c:v>
                </c:pt>
                <c:pt idx="2">
                  <c:v>0.24255214750053261</c:v>
                </c:pt>
                <c:pt idx="3">
                  <c:v>0.18662042799085246</c:v>
                </c:pt>
              </c:numCache>
            </c:numRef>
          </c:val>
          <c:extLst>
            <c:ext xmlns:c16="http://schemas.microsoft.com/office/drawing/2014/chart" uri="{C3380CC4-5D6E-409C-BE32-E72D297353CC}">
              <c16:uniqueId val="{00000000-FEE6-4D9E-BD38-F40752E79C23}"/>
            </c:ext>
          </c:extLst>
        </c:ser>
        <c:dLbls>
          <c:showLegendKey val="0"/>
          <c:showVal val="0"/>
          <c:showCatName val="0"/>
          <c:showSerName val="0"/>
          <c:showPercent val="0"/>
          <c:showBubbleSize val="0"/>
        </c:dLbls>
        <c:gapWidth val="219"/>
        <c:overlap val="-27"/>
        <c:axId val="1805786111"/>
        <c:axId val="1805789951"/>
      </c:barChart>
      <c:catAx>
        <c:axId val="18057861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5789951"/>
        <c:crosses val="autoZero"/>
        <c:auto val="1"/>
        <c:lblAlgn val="ctr"/>
        <c:lblOffset val="100"/>
        <c:noMultiLvlLbl val="0"/>
      </c:catAx>
      <c:valAx>
        <c:axId val="180578995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578611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Hydrogen supply, Low/High economic variant, EU27 in TWh LHV</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'76'!$B$4</c:f>
              <c:strCache>
                <c:ptCount val="1"/>
                <c:pt idx="0">
                  <c:v>Extra EU H2 imports (Pipelines)</c:v>
                </c:pt>
              </c:strCache>
            </c:strRef>
          </c:tx>
          <c:spPr>
            <a:solidFill>
              <a:schemeClr val="accent1"/>
            </a:solidFill>
            <a:ln>
              <a:noFill/>
            </a:ln>
            <a:effectLst/>
          </c:spPr>
          <c:invertIfNegative val="0"/>
          <c:cat>
            <c:multiLvlStrRef>
              <c:f>'76'!$C$2:$H$3</c:f>
              <c:multiLvlStrCache>
                <c:ptCount val="6"/>
                <c:lvl>
                  <c:pt idx="0">
                    <c:v>LEV</c:v>
                  </c:pt>
                  <c:pt idx="1">
                    <c:v>NT+</c:v>
                  </c:pt>
                  <c:pt idx="2">
                    <c:v>HEV</c:v>
                  </c:pt>
                  <c:pt idx="3">
                    <c:v>LEV</c:v>
                  </c:pt>
                  <c:pt idx="4">
                    <c:v>NT+</c:v>
                  </c:pt>
                  <c:pt idx="5">
                    <c:v>HEV</c:v>
                  </c:pt>
                </c:lvl>
                <c:lvl>
                  <c:pt idx="0">
                    <c:v>2035</c:v>
                  </c:pt>
                  <c:pt idx="3">
                    <c:v>2040</c:v>
                  </c:pt>
                </c:lvl>
              </c:multiLvlStrCache>
            </c:multiLvlStrRef>
          </c:cat>
          <c:val>
            <c:numRef>
              <c:f>'76'!$C$4:$H$4</c:f>
              <c:numCache>
                <c:formatCode>General</c:formatCode>
                <c:ptCount val="6"/>
                <c:pt idx="0">
                  <c:v>52.656178036923393</c:v>
                </c:pt>
                <c:pt idx="1">
                  <c:v>55.42394472480953</c:v>
                </c:pt>
                <c:pt idx="2">
                  <c:v>91.26400927566668</c:v>
                </c:pt>
                <c:pt idx="3">
                  <c:v>116.38617249019821</c:v>
                </c:pt>
                <c:pt idx="4">
                  <c:v>135.22137201788615</c:v>
                </c:pt>
                <c:pt idx="5">
                  <c:v>174.15176934987227</c:v>
                </c:pt>
              </c:numCache>
            </c:numRef>
          </c:val>
          <c:extLst>
            <c:ext xmlns:c16="http://schemas.microsoft.com/office/drawing/2014/chart" uri="{C3380CC4-5D6E-409C-BE32-E72D297353CC}">
              <c16:uniqueId val="{00000000-2346-482E-9349-FF8CA2CEAB65}"/>
            </c:ext>
          </c:extLst>
        </c:ser>
        <c:ser>
          <c:idx val="1"/>
          <c:order val="1"/>
          <c:tx>
            <c:strRef>
              <c:f>'76'!$B$5</c:f>
              <c:strCache>
                <c:ptCount val="1"/>
                <c:pt idx="0">
                  <c:v>Extra EU H2 imports (Ammonia via ship)</c:v>
                </c:pt>
              </c:strCache>
            </c:strRef>
          </c:tx>
          <c:spPr>
            <a:solidFill>
              <a:schemeClr val="accent2"/>
            </a:solidFill>
            <a:ln>
              <a:noFill/>
            </a:ln>
            <a:effectLst/>
          </c:spPr>
          <c:invertIfNegative val="0"/>
          <c:cat>
            <c:multiLvlStrRef>
              <c:f>'76'!$C$2:$H$3</c:f>
              <c:multiLvlStrCache>
                <c:ptCount val="6"/>
                <c:lvl>
                  <c:pt idx="0">
                    <c:v>LEV</c:v>
                  </c:pt>
                  <c:pt idx="1">
                    <c:v>NT+</c:v>
                  </c:pt>
                  <c:pt idx="2">
                    <c:v>HEV</c:v>
                  </c:pt>
                  <c:pt idx="3">
                    <c:v>LEV</c:v>
                  </c:pt>
                  <c:pt idx="4">
                    <c:v>NT+</c:v>
                  </c:pt>
                  <c:pt idx="5">
                    <c:v>HEV</c:v>
                  </c:pt>
                </c:lvl>
                <c:lvl>
                  <c:pt idx="0">
                    <c:v>2035</c:v>
                  </c:pt>
                  <c:pt idx="3">
                    <c:v>2040</c:v>
                  </c:pt>
                </c:lvl>
              </c:multiLvlStrCache>
            </c:multiLvlStrRef>
          </c:cat>
          <c:val>
            <c:numRef>
              <c:f>'76'!$C$5:$H$5</c:f>
              <c:numCache>
                <c:formatCode>General</c:formatCode>
                <c:ptCount val="6"/>
                <c:pt idx="0">
                  <c:v>58.302208805805002</c:v>
                </c:pt>
                <c:pt idx="1">
                  <c:v>58.302208206780001</c:v>
                </c:pt>
                <c:pt idx="2">
                  <c:v>58.302221996429999</c:v>
                </c:pt>
                <c:pt idx="3">
                  <c:v>109.86606905023137</c:v>
                </c:pt>
                <c:pt idx="4">
                  <c:v>110.57805682553642</c:v>
                </c:pt>
                <c:pt idx="5">
                  <c:v>121.54696897622128</c:v>
                </c:pt>
              </c:numCache>
            </c:numRef>
          </c:val>
          <c:extLst>
            <c:ext xmlns:c16="http://schemas.microsoft.com/office/drawing/2014/chart" uri="{C3380CC4-5D6E-409C-BE32-E72D297353CC}">
              <c16:uniqueId val="{00000002-2346-482E-9349-FF8CA2CEAB65}"/>
            </c:ext>
          </c:extLst>
        </c:ser>
        <c:ser>
          <c:idx val="2"/>
          <c:order val="2"/>
          <c:tx>
            <c:strRef>
              <c:f>'76'!$B$6</c:f>
              <c:strCache>
                <c:ptCount val="1"/>
                <c:pt idx="0">
                  <c:v>P2G</c:v>
                </c:pt>
              </c:strCache>
            </c:strRef>
          </c:tx>
          <c:spPr>
            <a:solidFill>
              <a:schemeClr val="accent3"/>
            </a:solidFill>
            <a:ln>
              <a:noFill/>
            </a:ln>
            <a:effectLst/>
          </c:spPr>
          <c:invertIfNegative val="0"/>
          <c:cat>
            <c:multiLvlStrRef>
              <c:f>'76'!$C$2:$H$3</c:f>
              <c:multiLvlStrCache>
                <c:ptCount val="6"/>
                <c:lvl>
                  <c:pt idx="0">
                    <c:v>LEV</c:v>
                  </c:pt>
                  <c:pt idx="1">
                    <c:v>NT+</c:v>
                  </c:pt>
                  <c:pt idx="2">
                    <c:v>HEV</c:v>
                  </c:pt>
                  <c:pt idx="3">
                    <c:v>LEV</c:v>
                  </c:pt>
                  <c:pt idx="4">
                    <c:v>NT+</c:v>
                  </c:pt>
                  <c:pt idx="5">
                    <c:v>HEV</c:v>
                  </c:pt>
                </c:lvl>
                <c:lvl>
                  <c:pt idx="0">
                    <c:v>2035</c:v>
                  </c:pt>
                  <c:pt idx="3">
                    <c:v>2040</c:v>
                  </c:pt>
                </c:lvl>
              </c:multiLvlStrCache>
            </c:multiLvlStrRef>
          </c:cat>
          <c:val>
            <c:numRef>
              <c:f>'76'!$C$6:$H$6</c:f>
              <c:numCache>
                <c:formatCode>General</c:formatCode>
                <c:ptCount val="6"/>
                <c:pt idx="0">
                  <c:v>488.46387898543003</c:v>
                </c:pt>
                <c:pt idx="1">
                  <c:v>425.29427213320332</c:v>
                </c:pt>
                <c:pt idx="2">
                  <c:v>370.76951687015833</c:v>
                </c:pt>
                <c:pt idx="3">
                  <c:v>755.23424714810471</c:v>
                </c:pt>
                <c:pt idx="4">
                  <c:v>684.99934079981654</c:v>
                </c:pt>
                <c:pt idx="5">
                  <c:v>610.90309738659448</c:v>
                </c:pt>
              </c:numCache>
            </c:numRef>
          </c:val>
          <c:extLst>
            <c:ext xmlns:c16="http://schemas.microsoft.com/office/drawing/2014/chart" uri="{C3380CC4-5D6E-409C-BE32-E72D297353CC}">
              <c16:uniqueId val="{00000004-2346-482E-9349-FF8CA2CEAB65}"/>
            </c:ext>
          </c:extLst>
        </c:ser>
        <c:ser>
          <c:idx val="3"/>
          <c:order val="3"/>
          <c:tx>
            <c:strRef>
              <c:f>'76'!$B$7</c:f>
              <c:strCache>
                <c:ptCount val="1"/>
                <c:pt idx="0">
                  <c:v>SMR+CCS</c:v>
                </c:pt>
              </c:strCache>
            </c:strRef>
          </c:tx>
          <c:spPr>
            <a:solidFill>
              <a:schemeClr val="accent4"/>
            </a:solidFill>
            <a:ln>
              <a:noFill/>
            </a:ln>
            <a:effectLst/>
          </c:spPr>
          <c:invertIfNegative val="0"/>
          <c:cat>
            <c:multiLvlStrRef>
              <c:f>'76'!$C$2:$H$3</c:f>
              <c:multiLvlStrCache>
                <c:ptCount val="6"/>
                <c:lvl>
                  <c:pt idx="0">
                    <c:v>LEV</c:v>
                  </c:pt>
                  <c:pt idx="1">
                    <c:v>NT+</c:v>
                  </c:pt>
                  <c:pt idx="2">
                    <c:v>HEV</c:v>
                  </c:pt>
                  <c:pt idx="3">
                    <c:v>LEV</c:v>
                  </c:pt>
                  <c:pt idx="4">
                    <c:v>NT+</c:v>
                  </c:pt>
                  <c:pt idx="5">
                    <c:v>HEV</c:v>
                  </c:pt>
                </c:lvl>
                <c:lvl>
                  <c:pt idx="0">
                    <c:v>2035</c:v>
                  </c:pt>
                  <c:pt idx="3">
                    <c:v>2040</c:v>
                  </c:pt>
                </c:lvl>
              </c:multiLvlStrCache>
            </c:multiLvlStrRef>
          </c:cat>
          <c:val>
            <c:numRef>
              <c:f>'76'!$C$7:$H$7</c:f>
              <c:numCache>
                <c:formatCode>General</c:formatCode>
                <c:ptCount val="6"/>
                <c:pt idx="0">
                  <c:v>17.962522881969999</c:v>
                </c:pt>
                <c:pt idx="1">
                  <c:v>87.760422634531508</c:v>
                </c:pt>
                <c:pt idx="2">
                  <c:v>97.004025879517997</c:v>
                </c:pt>
                <c:pt idx="3">
                  <c:v>31.370858302924006</c:v>
                </c:pt>
                <c:pt idx="4">
                  <c:v>75.816546232594007</c:v>
                </c:pt>
                <c:pt idx="5">
                  <c:v>108.69067763925801</c:v>
                </c:pt>
              </c:numCache>
            </c:numRef>
          </c:val>
          <c:extLst>
            <c:ext xmlns:c16="http://schemas.microsoft.com/office/drawing/2014/chart" uri="{C3380CC4-5D6E-409C-BE32-E72D297353CC}">
              <c16:uniqueId val="{00000006-2346-482E-9349-FF8CA2CEAB65}"/>
            </c:ext>
          </c:extLst>
        </c:ser>
        <c:ser>
          <c:idx val="4"/>
          <c:order val="4"/>
          <c:tx>
            <c:strRef>
              <c:f>'76'!$B$8</c:f>
              <c:strCache>
                <c:ptCount val="1"/>
                <c:pt idx="0">
                  <c:v>SMR</c:v>
                </c:pt>
              </c:strCache>
            </c:strRef>
          </c:tx>
          <c:spPr>
            <a:solidFill>
              <a:schemeClr val="accent5"/>
            </a:solidFill>
            <a:ln>
              <a:noFill/>
            </a:ln>
            <a:effectLst/>
          </c:spPr>
          <c:invertIfNegative val="0"/>
          <c:cat>
            <c:multiLvlStrRef>
              <c:f>'76'!$C$2:$H$3</c:f>
              <c:multiLvlStrCache>
                <c:ptCount val="6"/>
                <c:lvl>
                  <c:pt idx="0">
                    <c:v>LEV</c:v>
                  </c:pt>
                  <c:pt idx="1">
                    <c:v>NT+</c:v>
                  </c:pt>
                  <c:pt idx="2">
                    <c:v>HEV</c:v>
                  </c:pt>
                  <c:pt idx="3">
                    <c:v>LEV</c:v>
                  </c:pt>
                  <c:pt idx="4">
                    <c:v>NT+</c:v>
                  </c:pt>
                  <c:pt idx="5">
                    <c:v>HEV</c:v>
                  </c:pt>
                </c:lvl>
                <c:lvl>
                  <c:pt idx="0">
                    <c:v>2035</c:v>
                  </c:pt>
                  <c:pt idx="3">
                    <c:v>2040</c:v>
                  </c:pt>
                </c:lvl>
              </c:multiLvlStrCache>
            </c:multiLvlStrRef>
          </c:cat>
          <c:val>
            <c:numRef>
              <c:f>'76'!$C$8:$H$8</c:f>
              <c:numCache>
                <c:formatCode>General</c:formatCode>
                <c:ptCount val="6"/>
                <c:pt idx="0">
                  <c:v>0.44980617758770003</c:v>
                </c:pt>
                <c:pt idx="1">
                  <c:v>6.723061998505</c:v>
                </c:pt>
                <c:pt idx="2">
                  <c:v>20.903766471312299</c:v>
                </c:pt>
                <c:pt idx="3">
                  <c:v>1.7045455788580002</c:v>
                </c:pt>
                <c:pt idx="4">
                  <c:v>6.5581646023419999</c:v>
                </c:pt>
                <c:pt idx="5">
                  <c:v>13.142974396133999</c:v>
                </c:pt>
              </c:numCache>
            </c:numRef>
          </c:val>
          <c:extLst>
            <c:ext xmlns:c16="http://schemas.microsoft.com/office/drawing/2014/chart" uri="{C3380CC4-5D6E-409C-BE32-E72D297353CC}">
              <c16:uniqueId val="{00000008-2346-482E-9349-FF8CA2CEAB65}"/>
            </c:ext>
          </c:extLst>
        </c:ser>
        <c:ser>
          <c:idx val="5"/>
          <c:order val="5"/>
          <c:tx>
            <c:strRef>
              <c:f>'76'!$B$9</c:f>
              <c:strCache>
                <c:ptCount val="1"/>
                <c:pt idx="0">
                  <c:v>Pyrolysis</c:v>
                </c:pt>
              </c:strCache>
            </c:strRef>
          </c:tx>
          <c:spPr>
            <a:solidFill>
              <a:schemeClr val="accent6"/>
            </a:solidFill>
            <a:ln>
              <a:noFill/>
            </a:ln>
            <a:effectLst/>
          </c:spPr>
          <c:invertIfNegative val="0"/>
          <c:cat>
            <c:multiLvlStrRef>
              <c:f>'76'!$C$2:$H$3</c:f>
              <c:multiLvlStrCache>
                <c:ptCount val="6"/>
                <c:lvl>
                  <c:pt idx="0">
                    <c:v>LEV</c:v>
                  </c:pt>
                  <c:pt idx="1">
                    <c:v>NT+</c:v>
                  </c:pt>
                  <c:pt idx="2">
                    <c:v>HEV</c:v>
                  </c:pt>
                  <c:pt idx="3">
                    <c:v>LEV</c:v>
                  </c:pt>
                  <c:pt idx="4">
                    <c:v>NT+</c:v>
                  </c:pt>
                  <c:pt idx="5">
                    <c:v>HEV</c:v>
                  </c:pt>
                </c:lvl>
                <c:lvl>
                  <c:pt idx="0">
                    <c:v>2035</c:v>
                  </c:pt>
                  <c:pt idx="3">
                    <c:v>2040</c:v>
                  </c:pt>
                </c:lvl>
              </c:multiLvlStrCache>
            </c:multiLvlStrRef>
          </c:cat>
          <c:val>
            <c:numRef>
              <c:f>'76'!$C$9:$H$9</c:f>
              <c:numCache>
                <c:formatCode>General</c:formatCode>
                <c:ptCount val="6"/>
                <c:pt idx="0">
                  <c:v>6.9709215499000002E-3</c:v>
                </c:pt>
                <c:pt idx="1">
                  <c:v>2.1860557553299999E-2</c:v>
                </c:pt>
                <c:pt idx="2">
                  <c:v>7.9025556616399997E-2</c:v>
                </c:pt>
                <c:pt idx="3">
                  <c:v>0.101151546294</c:v>
                </c:pt>
                <c:pt idx="4">
                  <c:v>0.21449145426400001</c:v>
                </c:pt>
                <c:pt idx="5">
                  <c:v>0.50236277555000008</c:v>
                </c:pt>
              </c:numCache>
            </c:numRef>
          </c:val>
          <c:extLst>
            <c:ext xmlns:c16="http://schemas.microsoft.com/office/drawing/2014/chart" uri="{C3380CC4-5D6E-409C-BE32-E72D297353CC}">
              <c16:uniqueId val="{0000000A-2346-482E-9349-FF8CA2CEAB65}"/>
            </c:ext>
          </c:extLst>
        </c:ser>
        <c:dLbls>
          <c:showLegendKey val="0"/>
          <c:showVal val="0"/>
          <c:showCatName val="0"/>
          <c:showSerName val="0"/>
          <c:showPercent val="0"/>
          <c:showBubbleSize val="0"/>
        </c:dLbls>
        <c:gapWidth val="150"/>
        <c:overlap val="100"/>
        <c:axId val="2135556103"/>
        <c:axId val="2135558151"/>
      </c:barChart>
      <c:catAx>
        <c:axId val="21355561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35558151"/>
        <c:crosses val="autoZero"/>
        <c:auto val="1"/>
        <c:lblAlgn val="ctr"/>
        <c:lblOffset val="100"/>
        <c:noMultiLvlLbl val="0"/>
      </c:catAx>
      <c:valAx>
        <c:axId val="213555815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TWh/year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3555610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H2 storage capacity and usage</a:t>
            </a:r>
          </a:p>
        </c:rich>
      </c:tx>
      <c:layout>
        <c:manualLayout>
          <c:xMode val="edge"/>
          <c:yMode val="edge"/>
          <c:x val="0.28409011373578302"/>
          <c:y val="2.77777777777777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802537182852144"/>
          <c:y val="0.15782407407407409"/>
          <c:w val="0.85697462817147851"/>
          <c:h val="0.6153546952464275"/>
        </c:manualLayout>
      </c:layout>
      <c:barChart>
        <c:barDir val="col"/>
        <c:grouping val="clustered"/>
        <c:varyColors val="0"/>
        <c:ser>
          <c:idx val="0"/>
          <c:order val="0"/>
          <c:tx>
            <c:strRef>
              <c:f>'77'!$B$6</c:f>
              <c:strCache>
                <c:ptCount val="1"/>
                <c:pt idx="0">
                  <c:v>Working gas volume</c:v>
                </c:pt>
              </c:strCache>
            </c:strRef>
          </c:tx>
          <c:spPr>
            <a:solidFill>
              <a:schemeClr val="accent1"/>
            </a:solidFill>
            <a:ln>
              <a:noFill/>
            </a:ln>
            <a:effectLst/>
          </c:spPr>
          <c:invertIfNegative val="0"/>
          <c:cat>
            <c:numRef>
              <c:f>'77'!$C$5:$F$5</c:f>
              <c:numCache>
                <c:formatCode>General</c:formatCode>
                <c:ptCount val="4"/>
                <c:pt idx="0">
                  <c:v>2030</c:v>
                </c:pt>
                <c:pt idx="1">
                  <c:v>2035</c:v>
                </c:pt>
                <c:pt idx="2">
                  <c:v>2040</c:v>
                </c:pt>
                <c:pt idx="3">
                  <c:v>2050</c:v>
                </c:pt>
              </c:numCache>
            </c:numRef>
          </c:cat>
          <c:val>
            <c:numRef>
              <c:f>'77'!$C$6:$F$6</c:f>
              <c:numCache>
                <c:formatCode>0</c:formatCode>
                <c:ptCount val="4"/>
                <c:pt idx="0">
                  <c:v>5.4939999999999998</c:v>
                </c:pt>
                <c:pt idx="1">
                  <c:v>26.09</c:v>
                </c:pt>
                <c:pt idx="2">
                  <c:v>43.093000000000004</c:v>
                </c:pt>
                <c:pt idx="3">
                  <c:v>63.869</c:v>
                </c:pt>
              </c:numCache>
            </c:numRef>
          </c:val>
          <c:extLst>
            <c:ext xmlns:c16="http://schemas.microsoft.com/office/drawing/2014/chart" uri="{C3380CC4-5D6E-409C-BE32-E72D297353CC}">
              <c16:uniqueId val="{00000000-5B73-44C9-8918-CE8D308FA74C}"/>
            </c:ext>
          </c:extLst>
        </c:ser>
        <c:ser>
          <c:idx val="1"/>
          <c:order val="1"/>
          <c:tx>
            <c:strRef>
              <c:f>'77'!$B$7</c:f>
              <c:strCache>
                <c:ptCount val="1"/>
                <c:pt idx="0">
                  <c:v>Dispatch</c:v>
                </c:pt>
              </c:strCache>
            </c:strRef>
          </c:tx>
          <c:spPr>
            <a:solidFill>
              <a:schemeClr val="accent2"/>
            </a:solidFill>
            <a:ln>
              <a:noFill/>
            </a:ln>
            <a:effectLst/>
          </c:spPr>
          <c:invertIfNegative val="0"/>
          <c:cat>
            <c:numRef>
              <c:f>'77'!$C$5:$F$5</c:f>
              <c:numCache>
                <c:formatCode>General</c:formatCode>
                <c:ptCount val="4"/>
                <c:pt idx="0">
                  <c:v>2030</c:v>
                </c:pt>
                <c:pt idx="1">
                  <c:v>2035</c:v>
                </c:pt>
                <c:pt idx="2">
                  <c:v>2040</c:v>
                </c:pt>
                <c:pt idx="3">
                  <c:v>2050</c:v>
                </c:pt>
              </c:numCache>
            </c:numRef>
          </c:cat>
          <c:val>
            <c:numRef>
              <c:f>'77'!$C$7:$F$7</c:f>
              <c:numCache>
                <c:formatCode>0</c:formatCode>
                <c:ptCount val="4"/>
                <c:pt idx="0">
                  <c:v>24.021465744562903</c:v>
                </c:pt>
                <c:pt idx="1">
                  <c:v>76.200451105853091</c:v>
                </c:pt>
                <c:pt idx="2">
                  <c:v>125.406815910056</c:v>
                </c:pt>
                <c:pt idx="3">
                  <c:v>197.63656399243911</c:v>
                </c:pt>
              </c:numCache>
            </c:numRef>
          </c:val>
          <c:extLst>
            <c:ext xmlns:c16="http://schemas.microsoft.com/office/drawing/2014/chart" uri="{C3380CC4-5D6E-409C-BE32-E72D297353CC}">
              <c16:uniqueId val="{00000001-5B73-44C9-8918-CE8D308FA74C}"/>
            </c:ext>
          </c:extLst>
        </c:ser>
        <c:dLbls>
          <c:showLegendKey val="0"/>
          <c:showVal val="0"/>
          <c:showCatName val="0"/>
          <c:showSerName val="0"/>
          <c:showPercent val="0"/>
          <c:showBubbleSize val="0"/>
        </c:dLbls>
        <c:gapWidth val="219"/>
        <c:overlap val="-27"/>
        <c:axId val="1152514015"/>
        <c:axId val="1152515935"/>
      </c:barChart>
      <c:catAx>
        <c:axId val="11525140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52515935"/>
        <c:crosses val="autoZero"/>
        <c:auto val="1"/>
        <c:lblAlgn val="ctr"/>
        <c:lblOffset val="100"/>
        <c:noMultiLvlLbl val="0"/>
      </c:catAx>
      <c:valAx>
        <c:axId val="115251593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TWh</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5251401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H2 storage capacity and usage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805314960629921"/>
          <c:y val="0.17171296296296296"/>
          <c:w val="0.81139129483814521"/>
          <c:h val="0.6153546952464275"/>
        </c:manualLayout>
      </c:layout>
      <c:barChart>
        <c:barDir val="col"/>
        <c:grouping val="clustered"/>
        <c:varyColors val="0"/>
        <c:ser>
          <c:idx val="0"/>
          <c:order val="0"/>
          <c:tx>
            <c:strRef>
              <c:f>'78'!$B$3</c:f>
              <c:strCache>
                <c:ptCount val="1"/>
                <c:pt idx="0">
                  <c:v>Working gas volume</c:v>
                </c:pt>
              </c:strCache>
            </c:strRef>
          </c:tx>
          <c:spPr>
            <a:solidFill>
              <a:schemeClr val="accent1"/>
            </a:solidFill>
            <a:ln>
              <a:noFill/>
            </a:ln>
            <a:effectLst/>
          </c:spPr>
          <c:invertIfNegative val="0"/>
          <c:cat>
            <c:numRef>
              <c:f>'78'!$C$2:$D$2</c:f>
              <c:numCache>
                <c:formatCode>General</c:formatCode>
                <c:ptCount val="2"/>
                <c:pt idx="0">
                  <c:v>2035</c:v>
                </c:pt>
                <c:pt idx="1">
                  <c:v>2040</c:v>
                </c:pt>
              </c:numCache>
            </c:numRef>
          </c:cat>
          <c:val>
            <c:numRef>
              <c:f>'78'!$C$3:$D$3</c:f>
              <c:numCache>
                <c:formatCode>0</c:formatCode>
                <c:ptCount val="2"/>
                <c:pt idx="0">
                  <c:v>26.09</c:v>
                </c:pt>
                <c:pt idx="1">
                  <c:v>43.093000000000004</c:v>
                </c:pt>
              </c:numCache>
            </c:numRef>
          </c:val>
          <c:extLst>
            <c:ext xmlns:c16="http://schemas.microsoft.com/office/drawing/2014/chart" uri="{C3380CC4-5D6E-409C-BE32-E72D297353CC}">
              <c16:uniqueId val="{00000000-D2DF-495F-A640-72F3893046A4}"/>
            </c:ext>
          </c:extLst>
        </c:ser>
        <c:ser>
          <c:idx val="1"/>
          <c:order val="1"/>
          <c:tx>
            <c:strRef>
              <c:f>'78'!$B$4</c:f>
              <c:strCache>
                <c:ptCount val="1"/>
                <c:pt idx="0">
                  <c:v>Dispatch LEV</c:v>
                </c:pt>
              </c:strCache>
            </c:strRef>
          </c:tx>
          <c:spPr>
            <a:solidFill>
              <a:schemeClr val="accent2"/>
            </a:solidFill>
            <a:ln>
              <a:noFill/>
            </a:ln>
            <a:effectLst/>
          </c:spPr>
          <c:invertIfNegative val="0"/>
          <c:cat>
            <c:numRef>
              <c:f>'78'!$C$2:$D$2</c:f>
              <c:numCache>
                <c:formatCode>General</c:formatCode>
                <c:ptCount val="2"/>
                <c:pt idx="0">
                  <c:v>2035</c:v>
                </c:pt>
                <c:pt idx="1">
                  <c:v>2040</c:v>
                </c:pt>
              </c:numCache>
            </c:numRef>
          </c:cat>
          <c:val>
            <c:numRef>
              <c:f>'78'!$C$4:$D$4</c:f>
              <c:numCache>
                <c:formatCode>General</c:formatCode>
                <c:ptCount val="2"/>
                <c:pt idx="0">
                  <c:v>62.42806269995981</c:v>
                </c:pt>
                <c:pt idx="1">
                  <c:v>112.77573244394202</c:v>
                </c:pt>
              </c:numCache>
            </c:numRef>
          </c:val>
          <c:extLst>
            <c:ext xmlns:c16="http://schemas.microsoft.com/office/drawing/2014/chart" uri="{C3380CC4-5D6E-409C-BE32-E72D297353CC}">
              <c16:uniqueId val="{00000001-D2DF-495F-A640-72F3893046A4}"/>
            </c:ext>
          </c:extLst>
        </c:ser>
        <c:ser>
          <c:idx val="2"/>
          <c:order val="2"/>
          <c:tx>
            <c:strRef>
              <c:f>'78'!$B$5</c:f>
              <c:strCache>
                <c:ptCount val="1"/>
                <c:pt idx="0">
                  <c:v>Dispatch NT+</c:v>
                </c:pt>
              </c:strCache>
            </c:strRef>
          </c:tx>
          <c:spPr>
            <a:solidFill>
              <a:schemeClr val="accent3"/>
            </a:solidFill>
            <a:ln>
              <a:noFill/>
            </a:ln>
            <a:effectLst/>
          </c:spPr>
          <c:invertIfNegative val="0"/>
          <c:cat>
            <c:numRef>
              <c:f>'78'!$C$2:$D$2</c:f>
              <c:numCache>
                <c:formatCode>General</c:formatCode>
                <c:ptCount val="2"/>
                <c:pt idx="0">
                  <c:v>2035</c:v>
                </c:pt>
                <c:pt idx="1">
                  <c:v>2040</c:v>
                </c:pt>
              </c:numCache>
            </c:numRef>
          </c:cat>
          <c:val>
            <c:numRef>
              <c:f>'78'!$C$5:$D$5</c:f>
              <c:numCache>
                <c:formatCode>0</c:formatCode>
                <c:ptCount val="2"/>
                <c:pt idx="0">
                  <c:v>76.200451105853091</c:v>
                </c:pt>
                <c:pt idx="1">
                  <c:v>125.406815910056</c:v>
                </c:pt>
              </c:numCache>
            </c:numRef>
          </c:val>
          <c:extLst>
            <c:ext xmlns:c16="http://schemas.microsoft.com/office/drawing/2014/chart" uri="{C3380CC4-5D6E-409C-BE32-E72D297353CC}">
              <c16:uniqueId val="{00000002-D2DF-495F-A640-72F3893046A4}"/>
            </c:ext>
          </c:extLst>
        </c:ser>
        <c:ser>
          <c:idx val="3"/>
          <c:order val="3"/>
          <c:tx>
            <c:strRef>
              <c:f>'78'!$B$6</c:f>
              <c:strCache>
                <c:ptCount val="1"/>
                <c:pt idx="0">
                  <c:v>Dispatch HEV</c:v>
                </c:pt>
              </c:strCache>
            </c:strRef>
          </c:tx>
          <c:spPr>
            <a:solidFill>
              <a:schemeClr val="accent4"/>
            </a:solidFill>
            <a:ln>
              <a:noFill/>
            </a:ln>
            <a:effectLst/>
          </c:spPr>
          <c:invertIfNegative val="0"/>
          <c:cat>
            <c:numRef>
              <c:f>'78'!$C$2:$D$2</c:f>
              <c:numCache>
                <c:formatCode>General</c:formatCode>
                <c:ptCount val="2"/>
                <c:pt idx="0">
                  <c:v>2035</c:v>
                </c:pt>
                <c:pt idx="1">
                  <c:v>2040</c:v>
                </c:pt>
              </c:numCache>
            </c:numRef>
          </c:cat>
          <c:val>
            <c:numRef>
              <c:f>'78'!$C$6:$D$6</c:f>
              <c:numCache>
                <c:formatCode>General</c:formatCode>
                <c:ptCount val="2"/>
                <c:pt idx="0">
                  <c:v>79.353995882317605</c:v>
                </c:pt>
                <c:pt idx="1">
                  <c:v>124.26640265041001</c:v>
                </c:pt>
              </c:numCache>
            </c:numRef>
          </c:val>
          <c:extLst>
            <c:ext xmlns:c16="http://schemas.microsoft.com/office/drawing/2014/chart" uri="{C3380CC4-5D6E-409C-BE32-E72D297353CC}">
              <c16:uniqueId val="{00000003-D2DF-495F-A640-72F3893046A4}"/>
            </c:ext>
          </c:extLst>
        </c:ser>
        <c:dLbls>
          <c:showLegendKey val="0"/>
          <c:showVal val="0"/>
          <c:showCatName val="0"/>
          <c:showSerName val="0"/>
          <c:showPercent val="0"/>
          <c:showBubbleSize val="0"/>
        </c:dLbls>
        <c:gapWidth val="219"/>
        <c:overlap val="-27"/>
        <c:axId val="1426346639"/>
        <c:axId val="1426338479"/>
      </c:barChart>
      <c:catAx>
        <c:axId val="142634663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26338479"/>
        <c:crosses val="autoZero"/>
        <c:auto val="1"/>
        <c:lblAlgn val="ctr"/>
        <c:lblOffset val="100"/>
        <c:noMultiLvlLbl val="0"/>
      </c:catAx>
      <c:valAx>
        <c:axId val="142633847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TWh</a:t>
                </a:r>
              </a:p>
              <a:p>
                <a:pPr>
                  <a:defRPr/>
                </a:pPr>
                <a:endParaRPr lang="en-GB"/>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2634663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nl-NL"/>
              <a:t>Energy demand built environment, EU27 (TWh)</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'10'!$B$6</c:f>
              <c:strCache>
                <c:ptCount val="1"/>
                <c:pt idx="0">
                  <c:v>Ammonia</c:v>
                </c:pt>
              </c:strCache>
            </c:strRef>
          </c:tx>
          <c:spPr>
            <a:solidFill>
              <a:schemeClr val="accent1"/>
            </a:solidFill>
            <a:ln>
              <a:noFill/>
            </a:ln>
            <a:effectLst/>
          </c:spPr>
          <c:invertIfNegative val="0"/>
          <c:cat>
            <c:multiLvlStrRef>
              <c:f>'10'!$C$4:$H$5</c:f>
              <c:multiLvlStrCache>
                <c:ptCount val="6"/>
                <c:lvl>
                  <c:pt idx="0">
                    <c:v>2019</c:v>
                  </c:pt>
                  <c:pt idx="1">
                    <c:v>2023</c:v>
                  </c:pt>
                  <c:pt idx="2">
                    <c:v>2030</c:v>
                  </c:pt>
                  <c:pt idx="3">
                    <c:v>2035</c:v>
                  </c:pt>
                  <c:pt idx="4">
                    <c:v>2040</c:v>
                  </c:pt>
                  <c:pt idx="5">
                    <c:v>2050</c:v>
                  </c:pt>
                </c:lvl>
                <c:lvl>
                  <c:pt idx="0">
                    <c:v>Ref.</c:v>
                  </c:pt>
                  <c:pt idx="2">
                    <c:v>NT</c:v>
                  </c:pt>
                </c:lvl>
              </c:multiLvlStrCache>
            </c:multiLvlStrRef>
          </c:cat>
          <c:val>
            <c:numRef>
              <c:f>'10'!$C$6:$H$6</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0003-4387-95BD-746E734BE680}"/>
            </c:ext>
          </c:extLst>
        </c:ser>
        <c:ser>
          <c:idx val="1"/>
          <c:order val="1"/>
          <c:tx>
            <c:strRef>
              <c:f>'10'!$B$7</c:f>
              <c:strCache>
                <c:ptCount val="1"/>
                <c:pt idx="0">
                  <c:v>Biomass</c:v>
                </c:pt>
              </c:strCache>
            </c:strRef>
          </c:tx>
          <c:spPr>
            <a:solidFill>
              <a:schemeClr val="accent2"/>
            </a:solidFill>
            <a:ln>
              <a:noFill/>
            </a:ln>
            <a:effectLst/>
          </c:spPr>
          <c:invertIfNegative val="0"/>
          <c:cat>
            <c:multiLvlStrRef>
              <c:f>'10'!$C$4:$H$5</c:f>
              <c:multiLvlStrCache>
                <c:ptCount val="6"/>
                <c:lvl>
                  <c:pt idx="0">
                    <c:v>2019</c:v>
                  </c:pt>
                  <c:pt idx="1">
                    <c:v>2023</c:v>
                  </c:pt>
                  <c:pt idx="2">
                    <c:v>2030</c:v>
                  </c:pt>
                  <c:pt idx="3">
                    <c:v>2035</c:v>
                  </c:pt>
                  <c:pt idx="4">
                    <c:v>2040</c:v>
                  </c:pt>
                  <c:pt idx="5">
                    <c:v>2050</c:v>
                  </c:pt>
                </c:lvl>
                <c:lvl>
                  <c:pt idx="0">
                    <c:v>Ref.</c:v>
                  </c:pt>
                  <c:pt idx="2">
                    <c:v>NT</c:v>
                  </c:pt>
                </c:lvl>
              </c:multiLvlStrCache>
            </c:multiLvlStrRef>
          </c:cat>
          <c:val>
            <c:numRef>
              <c:f>'10'!$C$7:$H$7</c:f>
              <c:numCache>
                <c:formatCode>0</c:formatCode>
                <c:ptCount val="6"/>
                <c:pt idx="0">
                  <c:v>533.4831880880073</c:v>
                </c:pt>
                <c:pt idx="1">
                  <c:v>494.93945678999989</c:v>
                </c:pt>
                <c:pt idx="2">
                  <c:v>491.10646086293718</c:v>
                </c:pt>
                <c:pt idx="3">
                  <c:v>443.27978284302861</c:v>
                </c:pt>
                <c:pt idx="4">
                  <c:v>409.94973949831706</c:v>
                </c:pt>
                <c:pt idx="5">
                  <c:v>303.65262928846494</c:v>
                </c:pt>
              </c:numCache>
            </c:numRef>
          </c:val>
          <c:extLst>
            <c:ext xmlns:c16="http://schemas.microsoft.com/office/drawing/2014/chart" uri="{C3380CC4-5D6E-409C-BE32-E72D297353CC}">
              <c16:uniqueId val="{00000001-0003-4387-95BD-746E734BE680}"/>
            </c:ext>
          </c:extLst>
        </c:ser>
        <c:ser>
          <c:idx val="2"/>
          <c:order val="2"/>
          <c:tx>
            <c:strRef>
              <c:f>'10'!$B$8</c:f>
              <c:strCache>
                <c:ptCount val="1"/>
                <c:pt idx="0">
                  <c:v>Electricity</c:v>
                </c:pt>
              </c:strCache>
            </c:strRef>
          </c:tx>
          <c:spPr>
            <a:solidFill>
              <a:schemeClr val="accent3"/>
            </a:solidFill>
            <a:ln>
              <a:noFill/>
            </a:ln>
            <a:effectLst/>
          </c:spPr>
          <c:invertIfNegative val="0"/>
          <c:cat>
            <c:multiLvlStrRef>
              <c:f>'10'!$C$4:$H$5</c:f>
              <c:multiLvlStrCache>
                <c:ptCount val="6"/>
                <c:lvl>
                  <c:pt idx="0">
                    <c:v>2019</c:v>
                  </c:pt>
                  <c:pt idx="1">
                    <c:v>2023</c:v>
                  </c:pt>
                  <c:pt idx="2">
                    <c:v>2030</c:v>
                  </c:pt>
                  <c:pt idx="3">
                    <c:v>2035</c:v>
                  </c:pt>
                  <c:pt idx="4">
                    <c:v>2040</c:v>
                  </c:pt>
                  <c:pt idx="5">
                    <c:v>2050</c:v>
                  </c:pt>
                </c:lvl>
                <c:lvl>
                  <c:pt idx="0">
                    <c:v>Ref.</c:v>
                  </c:pt>
                  <c:pt idx="2">
                    <c:v>NT</c:v>
                  </c:pt>
                </c:lvl>
              </c:multiLvlStrCache>
            </c:multiLvlStrRef>
          </c:cat>
          <c:val>
            <c:numRef>
              <c:f>'10'!$C$8:$H$8</c:f>
              <c:numCache>
                <c:formatCode>0</c:formatCode>
                <c:ptCount val="6"/>
                <c:pt idx="0">
                  <c:v>1431.6546396222209</c:v>
                </c:pt>
                <c:pt idx="1">
                  <c:v>1407.6236057199999</c:v>
                </c:pt>
                <c:pt idx="2">
                  <c:v>1550.7905444040205</c:v>
                </c:pt>
                <c:pt idx="3">
                  <c:v>1667.4566830868398</c:v>
                </c:pt>
                <c:pt idx="4">
                  <c:v>1732.3187618571862</c:v>
                </c:pt>
                <c:pt idx="5">
                  <c:v>1823.5185479615384</c:v>
                </c:pt>
              </c:numCache>
            </c:numRef>
          </c:val>
          <c:extLst>
            <c:ext xmlns:c16="http://schemas.microsoft.com/office/drawing/2014/chart" uri="{C3380CC4-5D6E-409C-BE32-E72D297353CC}">
              <c16:uniqueId val="{00000002-0003-4387-95BD-746E734BE680}"/>
            </c:ext>
          </c:extLst>
        </c:ser>
        <c:ser>
          <c:idx val="3"/>
          <c:order val="3"/>
          <c:tx>
            <c:strRef>
              <c:f>'10'!$B$9</c:f>
              <c:strCache>
                <c:ptCount val="1"/>
                <c:pt idx="0">
                  <c:v>Heat</c:v>
                </c:pt>
              </c:strCache>
            </c:strRef>
          </c:tx>
          <c:spPr>
            <a:solidFill>
              <a:schemeClr val="accent4"/>
            </a:solidFill>
            <a:ln>
              <a:noFill/>
            </a:ln>
            <a:effectLst/>
          </c:spPr>
          <c:invertIfNegative val="0"/>
          <c:cat>
            <c:multiLvlStrRef>
              <c:f>'10'!$C$4:$H$5</c:f>
              <c:multiLvlStrCache>
                <c:ptCount val="6"/>
                <c:lvl>
                  <c:pt idx="0">
                    <c:v>2019</c:v>
                  </c:pt>
                  <c:pt idx="1">
                    <c:v>2023</c:v>
                  </c:pt>
                  <c:pt idx="2">
                    <c:v>2030</c:v>
                  </c:pt>
                  <c:pt idx="3">
                    <c:v>2035</c:v>
                  </c:pt>
                  <c:pt idx="4">
                    <c:v>2040</c:v>
                  </c:pt>
                  <c:pt idx="5">
                    <c:v>2050</c:v>
                  </c:pt>
                </c:lvl>
                <c:lvl>
                  <c:pt idx="0">
                    <c:v>Ref.</c:v>
                  </c:pt>
                  <c:pt idx="2">
                    <c:v>NT</c:v>
                  </c:pt>
                </c:lvl>
              </c:multiLvlStrCache>
            </c:multiLvlStrRef>
          </c:cat>
          <c:val>
            <c:numRef>
              <c:f>'10'!$C$9:$H$9</c:f>
              <c:numCache>
                <c:formatCode>0</c:formatCode>
                <c:ptCount val="6"/>
                <c:pt idx="0">
                  <c:v>353.00877338753753</c:v>
                </c:pt>
                <c:pt idx="1">
                  <c:v>331.39048839000003</c:v>
                </c:pt>
                <c:pt idx="2">
                  <c:v>342.56417520318712</c:v>
                </c:pt>
                <c:pt idx="3">
                  <c:v>338.47216974216718</c:v>
                </c:pt>
                <c:pt idx="4">
                  <c:v>348.07599273188379</c:v>
                </c:pt>
                <c:pt idx="5">
                  <c:v>357.60947922056914</c:v>
                </c:pt>
              </c:numCache>
            </c:numRef>
          </c:val>
          <c:extLst>
            <c:ext xmlns:c16="http://schemas.microsoft.com/office/drawing/2014/chart" uri="{C3380CC4-5D6E-409C-BE32-E72D297353CC}">
              <c16:uniqueId val="{00000003-0003-4387-95BD-746E734BE680}"/>
            </c:ext>
          </c:extLst>
        </c:ser>
        <c:ser>
          <c:idx val="4"/>
          <c:order val="4"/>
          <c:tx>
            <c:strRef>
              <c:f>'10'!$B$10</c:f>
              <c:strCache>
                <c:ptCount val="1"/>
                <c:pt idx="0">
                  <c:v>Hydrogen</c:v>
                </c:pt>
              </c:strCache>
            </c:strRef>
          </c:tx>
          <c:spPr>
            <a:solidFill>
              <a:schemeClr val="accent5"/>
            </a:solidFill>
            <a:ln>
              <a:noFill/>
            </a:ln>
            <a:effectLst/>
          </c:spPr>
          <c:invertIfNegative val="0"/>
          <c:cat>
            <c:multiLvlStrRef>
              <c:f>'10'!$C$4:$H$5</c:f>
              <c:multiLvlStrCache>
                <c:ptCount val="6"/>
                <c:lvl>
                  <c:pt idx="0">
                    <c:v>2019</c:v>
                  </c:pt>
                  <c:pt idx="1">
                    <c:v>2023</c:v>
                  </c:pt>
                  <c:pt idx="2">
                    <c:v>2030</c:v>
                  </c:pt>
                  <c:pt idx="3">
                    <c:v>2035</c:v>
                  </c:pt>
                  <c:pt idx="4">
                    <c:v>2040</c:v>
                  </c:pt>
                  <c:pt idx="5">
                    <c:v>2050</c:v>
                  </c:pt>
                </c:lvl>
                <c:lvl>
                  <c:pt idx="0">
                    <c:v>Ref.</c:v>
                  </c:pt>
                  <c:pt idx="2">
                    <c:v>NT</c:v>
                  </c:pt>
                </c:lvl>
              </c:multiLvlStrCache>
            </c:multiLvlStrRef>
          </c:cat>
          <c:val>
            <c:numRef>
              <c:f>'10'!$C$10:$H$10</c:f>
              <c:numCache>
                <c:formatCode>0</c:formatCode>
                <c:ptCount val="6"/>
                <c:pt idx="0">
                  <c:v>0</c:v>
                </c:pt>
                <c:pt idx="1">
                  <c:v>0</c:v>
                </c:pt>
                <c:pt idx="2">
                  <c:v>9.2345811658643857</c:v>
                </c:pt>
                <c:pt idx="3">
                  <c:v>27.829311319903731</c:v>
                </c:pt>
                <c:pt idx="4">
                  <c:v>39.463140347876802</c:v>
                </c:pt>
                <c:pt idx="5">
                  <c:v>55.138542606475049</c:v>
                </c:pt>
              </c:numCache>
            </c:numRef>
          </c:val>
          <c:extLst>
            <c:ext xmlns:c16="http://schemas.microsoft.com/office/drawing/2014/chart" uri="{C3380CC4-5D6E-409C-BE32-E72D297353CC}">
              <c16:uniqueId val="{00000004-0003-4387-95BD-746E734BE680}"/>
            </c:ext>
          </c:extLst>
        </c:ser>
        <c:ser>
          <c:idx val="5"/>
          <c:order val="5"/>
          <c:tx>
            <c:strRef>
              <c:f>'10'!$B$11</c:f>
              <c:strCache>
                <c:ptCount val="1"/>
                <c:pt idx="0">
                  <c:v>Liquids</c:v>
                </c:pt>
              </c:strCache>
            </c:strRef>
          </c:tx>
          <c:spPr>
            <a:solidFill>
              <a:schemeClr val="accent6"/>
            </a:solidFill>
            <a:ln>
              <a:noFill/>
            </a:ln>
            <a:effectLst/>
          </c:spPr>
          <c:invertIfNegative val="0"/>
          <c:cat>
            <c:multiLvlStrRef>
              <c:f>'10'!$C$4:$H$5</c:f>
              <c:multiLvlStrCache>
                <c:ptCount val="6"/>
                <c:lvl>
                  <c:pt idx="0">
                    <c:v>2019</c:v>
                  </c:pt>
                  <c:pt idx="1">
                    <c:v>2023</c:v>
                  </c:pt>
                  <c:pt idx="2">
                    <c:v>2030</c:v>
                  </c:pt>
                  <c:pt idx="3">
                    <c:v>2035</c:v>
                  </c:pt>
                  <c:pt idx="4">
                    <c:v>2040</c:v>
                  </c:pt>
                  <c:pt idx="5">
                    <c:v>2050</c:v>
                  </c:pt>
                </c:lvl>
                <c:lvl>
                  <c:pt idx="0">
                    <c:v>Ref.</c:v>
                  </c:pt>
                  <c:pt idx="2">
                    <c:v>NT</c:v>
                  </c:pt>
                </c:lvl>
              </c:multiLvlStrCache>
            </c:multiLvlStrRef>
          </c:cat>
          <c:val>
            <c:numRef>
              <c:f>'10'!$C$11:$H$11</c:f>
              <c:numCache>
                <c:formatCode>0</c:formatCode>
                <c:ptCount val="6"/>
                <c:pt idx="0">
                  <c:v>460.55791959012652</c:v>
                </c:pt>
                <c:pt idx="1">
                  <c:v>354.98724666999999</c:v>
                </c:pt>
                <c:pt idx="2">
                  <c:v>219.00906613926716</c:v>
                </c:pt>
                <c:pt idx="3">
                  <c:v>128.64820030734427</c:v>
                </c:pt>
                <c:pt idx="4">
                  <c:v>65.209876572077476</c:v>
                </c:pt>
                <c:pt idx="5">
                  <c:v>26.567701403126399</c:v>
                </c:pt>
              </c:numCache>
            </c:numRef>
          </c:val>
          <c:extLst>
            <c:ext xmlns:c16="http://schemas.microsoft.com/office/drawing/2014/chart" uri="{C3380CC4-5D6E-409C-BE32-E72D297353CC}">
              <c16:uniqueId val="{00000005-0003-4387-95BD-746E734BE680}"/>
            </c:ext>
          </c:extLst>
        </c:ser>
        <c:ser>
          <c:idx val="6"/>
          <c:order val="6"/>
          <c:tx>
            <c:strRef>
              <c:f>'10'!$B$12</c:f>
              <c:strCache>
                <c:ptCount val="1"/>
                <c:pt idx="0">
                  <c:v>Methane</c:v>
                </c:pt>
              </c:strCache>
            </c:strRef>
          </c:tx>
          <c:spPr>
            <a:solidFill>
              <a:schemeClr val="accent1">
                <a:lumMod val="60000"/>
              </a:schemeClr>
            </a:solidFill>
            <a:ln>
              <a:noFill/>
            </a:ln>
            <a:effectLst/>
          </c:spPr>
          <c:invertIfNegative val="0"/>
          <c:cat>
            <c:multiLvlStrRef>
              <c:f>'10'!$C$4:$H$5</c:f>
              <c:multiLvlStrCache>
                <c:ptCount val="6"/>
                <c:lvl>
                  <c:pt idx="0">
                    <c:v>2019</c:v>
                  </c:pt>
                  <c:pt idx="1">
                    <c:v>2023</c:v>
                  </c:pt>
                  <c:pt idx="2">
                    <c:v>2030</c:v>
                  </c:pt>
                  <c:pt idx="3">
                    <c:v>2035</c:v>
                  </c:pt>
                  <c:pt idx="4">
                    <c:v>2040</c:v>
                  </c:pt>
                  <c:pt idx="5">
                    <c:v>2050</c:v>
                  </c:pt>
                </c:lvl>
                <c:lvl>
                  <c:pt idx="0">
                    <c:v>Ref.</c:v>
                  </c:pt>
                  <c:pt idx="2">
                    <c:v>NT</c:v>
                  </c:pt>
                </c:lvl>
              </c:multiLvlStrCache>
            </c:multiLvlStrRef>
          </c:cat>
          <c:val>
            <c:numRef>
              <c:f>'10'!$C$12:$H$12</c:f>
              <c:numCache>
                <c:formatCode>0</c:formatCode>
                <c:ptCount val="6"/>
                <c:pt idx="0">
                  <c:v>1358.9510203888872</c:v>
                </c:pt>
                <c:pt idx="1">
                  <c:v>1144.4576978700002</c:v>
                </c:pt>
                <c:pt idx="2">
                  <c:v>1071.5654383760395</c:v>
                </c:pt>
                <c:pt idx="3">
                  <c:v>844.53022484427845</c:v>
                </c:pt>
                <c:pt idx="4">
                  <c:v>621.9534190665712</c:v>
                </c:pt>
                <c:pt idx="5">
                  <c:v>376.23279032001568</c:v>
                </c:pt>
              </c:numCache>
            </c:numRef>
          </c:val>
          <c:extLst>
            <c:ext xmlns:c16="http://schemas.microsoft.com/office/drawing/2014/chart" uri="{C3380CC4-5D6E-409C-BE32-E72D297353CC}">
              <c16:uniqueId val="{00000006-0003-4387-95BD-746E734BE680}"/>
            </c:ext>
          </c:extLst>
        </c:ser>
        <c:ser>
          <c:idx val="7"/>
          <c:order val="7"/>
          <c:tx>
            <c:strRef>
              <c:f>'10'!$B$13</c:f>
              <c:strCache>
                <c:ptCount val="1"/>
                <c:pt idx="0">
                  <c:v>Others</c:v>
                </c:pt>
              </c:strCache>
            </c:strRef>
          </c:tx>
          <c:spPr>
            <a:solidFill>
              <a:schemeClr val="accent2">
                <a:lumMod val="60000"/>
              </a:schemeClr>
            </a:solidFill>
            <a:ln>
              <a:noFill/>
            </a:ln>
            <a:effectLst/>
          </c:spPr>
          <c:invertIfNegative val="0"/>
          <c:cat>
            <c:multiLvlStrRef>
              <c:f>'10'!$C$4:$H$5</c:f>
              <c:multiLvlStrCache>
                <c:ptCount val="6"/>
                <c:lvl>
                  <c:pt idx="0">
                    <c:v>2019</c:v>
                  </c:pt>
                  <c:pt idx="1">
                    <c:v>2023</c:v>
                  </c:pt>
                  <c:pt idx="2">
                    <c:v>2030</c:v>
                  </c:pt>
                  <c:pt idx="3">
                    <c:v>2035</c:v>
                  </c:pt>
                  <c:pt idx="4">
                    <c:v>2040</c:v>
                  </c:pt>
                  <c:pt idx="5">
                    <c:v>2050</c:v>
                  </c:pt>
                </c:lvl>
                <c:lvl>
                  <c:pt idx="0">
                    <c:v>Ref.</c:v>
                  </c:pt>
                  <c:pt idx="2">
                    <c:v>NT</c:v>
                  </c:pt>
                </c:lvl>
              </c:multiLvlStrCache>
            </c:multiLvlStrRef>
          </c:cat>
          <c:val>
            <c:numRef>
              <c:f>'10'!$C$13:$H$13</c:f>
              <c:numCache>
                <c:formatCode>0</c:formatCode>
                <c:ptCount val="6"/>
                <c:pt idx="0">
                  <c:v>27.045125158888798</c:v>
                </c:pt>
                <c:pt idx="1">
                  <c:v>34.638198870000011</c:v>
                </c:pt>
                <c:pt idx="2">
                  <c:v>57.267687239622717</c:v>
                </c:pt>
                <c:pt idx="3">
                  <c:v>72.867316643788797</c:v>
                </c:pt>
                <c:pt idx="4">
                  <c:v>106.50090915997677</c:v>
                </c:pt>
                <c:pt idx="5">
                  <c:v>125.12790519116538</c:v>
                </c:pt>
              </c:numCache>
            </c:numRef>
          </c:val>
          <c:extLst>
            <c:ext xmlns:c16="http://schemas.microsoft.com/office/drawing/2014/chart" uri="{C3380CC4-5D6E-409C-BE32-E72D297353CC}">
              <c16:uniqueId val="{00000007-0003-4387-95BD-746E734BE680}"/>
            </c:ext>
          </c:extLst>
        </c:ser>
        <c:ser>
          <c:idx val="8"/>
          <c:order val="8"/>
          <c:tx>
            <c:strRef>
              <c:f>'10'!$B$14</c:f>
              <c:strCache>
                <c:ptCount val="1"/>
                <c:pt idx="0">
                  <c:v>Solids</c:v>
                </c:pt>
              </c:strCache>
            </c:strRef>
          </c:tx>
          <c:spPr>
            <a:solidFill>
              <a:schemeClr val="accent3">
                <a:lumMod val="60000"/>
              </a:schemeClr>
            </a:solidFill>
            <a:ln>
              <a:noFill/>
            </a:ln>
            <a:effectLst/>
          </c:spPr>
          <c:invertIfNegative val="0"/>
          <c:cat>
            <c:multiLvlStrRef>
              <c:f>'10'!$C$4:$H$5</c:f>
              <c:multiLvlStrCache>
                <c:ptCount val="6"/>
                <c:lvl>
                  <c:pt idx="0">
                    <c:v>2019</c:v>
                  </c:pt>
                  <c:pt idx="1">
                    <c:v>2023</c:v>
                  </c:pt>
                  <c:pt idx="2">
                    <c:v>2030</c:v>
                  </c:pt>
                  <c:pt idx="3">
                    <c:v>2035</c:v>
                  </c:pt>
                  <c:pt idx="4">
                    <c:v>2040</c:v>
                  </c:pt>
                  <c:pt idx="5">
                    <c:v>2050</c:v>
                  </c:pt>
                </c:lvl>
                <c:lvl>
                  <c:pt idx="0">
                    <c:v>Ref.</c:v>
                  </c:pt>
                  <c:pt idx="2">
                    <c:v>NT</c:v>
                  </c:pt>
                </c:lvl>
              </c:multiLvlStrCache>
            </c:multiLvlStrRef>
          </c:cat>
          <c:val>
            <c:numRef>
              <c:f>'10'!$C$14:$H$14</c:f>
              <c:numCache>
                <c:formatCode>0</c:formatCode>
                <c:ptCount val="6"/>
                <c:pt idx="0">
                  <c:v>87.261935678888847</c:v>
                </c:pt>
                <c:pt idx="1">
                  <c:v>63.551216230000001</c:v>
                </c:pt>
                <c:pt idx="2">
                  <c:v>45.757785125260341</c:v>
                </c:pt>
                <c:pt idx="3">
                  <c:v>26.848973778307382</c:v>
                </c:pt>
                <c:pt idx="4">
                  <c:v>12.006776835532015</c:v>
                </c:pt>
                <c:pt idx="5">
                  <c:v>2.8854730215879187</c:v>
                </c:pt>
              </c:numCache>
            </c:numRef>
          </c:val>
          <c:extLst>
            <c:ext xmlns:c16="http://schemas.microsoft.com/office/drawing/2014/chart" uri="{C3380CC4-5D6E-409C-BE32-E72D297353CC}">
              <c16:uniqueId val="{00000008-0003-4387-95BD-746E734BE680}"/>
            </c:ext>
          </c:extLst>
        </c:ser>
        <c:dLbls>
          <c:showLegendKey val="0"/>
          <c:showVal val="0"/>
          <c:showCatName val="0"/>
          <c:showSerName val="0"/>
          <c:showPercent val="0"/>
          <c:showBubbleSize val="0"/>
        </c:dLbls>
        <c:gapWidth val="150"/>
        <c:overlap val="100"/>
        <c:axId val="847224368"/>
        <c:axId val="847224848"/>
      </c:barChart>
      <c:catAx>
        <c:axId val="847224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847224848"/>
        <c:crosses val="autoZero"/>
        <c:auto val="1"/>
        <c:lblAlgn val="ctr"/>
        <c:lblOffset val="100"/>
        <c:noMultiLvlLbl val="0"/>
      </c:catAx>
      <c:valAx>
        <c:axId val="8472248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84722436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pPr>
      <a:endParaRPr lang="en-US"/>
    </a:p>
  </c:txPr>
  <c:printSettings>
    <c:headerFooter/>
    <c:pageMargins b="0.75" l="0.7" r="0.7" t="0.75"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E-fuel supply, EU27</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'79'!$C$5</c:f>
              <c:strCache>
                <c:ptCount val="1"/>
                <c:pt idx="0">
                  <c:v>e-methane imported</c:v>
                </c:pt>
              </c:strCache>
            </c:strRef>
          </c:tx>
          <c:spPr>
            <a:solidFill>
              <a:schemeClr val="accent1"/>
            </a:solidFill>
            <a:ln>
              <a:noFill/>
            </a:ln>
            <a:effectLst/>
          </c:spPr>
          <c:invertIfNegative val="0"/>
          <c:cat>
            <c:numRef>
              <c:f>'79'!$D$4:$G$4</c:f>
              <c:numCache>
                <c:formatCode>General</c:formatCode>
                <c:ptCount val="4"/>
                <c:pt idx="0">
                  <c:v>2030</c:v>
                </c:pt>
                <c:pt idx="1">
                  <c:v>2035</c:v>
                </c:pt>
                <c:pt idx="2">
                  <c:v>2040</c:v>
                </c:pt>
                <c:pt idx="3">
                  <c:v>2050</c:v>
                </c:pt>
              </c:numCache>
            </c:numRef>
          </c:cat>
          <c:val>
            <c:numRef>
              <c:f>'79'!$D$5:$G$5</c:f>
              <c:numCache>
                <c:formatCode>General</c:formatCode>
                <c:ptCount val="4"/>
                <c:pt idx="0">
                  <c:v>1.8932697041351316</c:v>
                </c:pt>
                <c:pt idx="1">
                  <c:v>10.287926610595633</c:v>
                </c:pt>
                <c:pt idx="2">
                  <c:v>22.950406278560347</c:v>
                </c:pt>
                <c:pt idx="3">
                  <c:v>47.813576201318959</c:v>
                </c:pt>
              </c:numCache>
            </c:numRef>
          </c:val>
          <c:extLst>
            <c:ext xmlns:c16="http://schemas.microsoft.com/office/drawing/2014/chart" uri="{C3380CC4-5D6E-409C-BE32-E72D297353CC}">
              <c16:uniqueId val="{00000000-4E61-487C-958A-56800E19E7AE}"/>
            </c:ext>
          </c:extLst>
        </c:ser>
        <c:ser>
          <c:idx val="1"/>
          <c:order val="1"/>
          <c:tx>
            <c:strRef>
              <c:f>'79'!$C$6</c:f>
              <c:strCache>
                <c:ptCount val="1"/>
                <c:pt idx="0">
                  <c:v>e-liquid importet</c:v>
                </c:pt>
              </c:strCache>
            </c:strRef>
          </c:tx>
          <c:spPr>
            <a:solidFill>
              <a:schemeClr val="accent2"/>
            </a:solidFill>
            <a:ln>
              <a:noFill/>
            </a:ln>
            <a:effectLst/>
          </c:spPr>
          <c:invertIfNegative val="0"/>
          <c:cat>
            <c:numRef>
              <c:f>'79'!$D$4:$G$4</c:f>
              <c:numCache>
                <c:formatCode>General</c:formatCode>
                <c:ptCount val="4"/>
                <c:pt idx="0">
                  <c:v>2030</c:v>
                </c:pt>
                <c:pt idx="1">
                  <c:v>2035</c:v>
                </c:pt>
                <c:pt idx="2">
                  <c:v>2040</c:v>
                </c:pt>
                <c:pt idx="3">
                  <c:v>2050</c:v>
                </c:pt>
              </c:numCache>
            </c:numRef>
          </c:cat>
          <c:val>
            <c:numRef>
              <c:f>'79'!$D$6:$G$6</c:f>
              <c:numCache>
                <c:formatCode>General</c:formatCode>
                <c:ptCount val="4"/>
                <c:pt idx="0">
                  <c:v>46.405461041795078</c:v>
                </c:pt>
                <c:pt idx="1">
                  <c:v>108.53297623814602</c:v>
                </c:pt>
                <c:pt idx="2">
                  <c:v>202.97090977044093</c:v>
                </c:pt>
                <c:pt idx="3">
                  <c:v>349.64361388192242</c:v>
                </c:pt>
              </c:numCache>
            </c:numRef>
          </c:val>
          <c:extLst>
            <c:ext xmlns:c16="http://schemas.microsoft.com/office/drawing/2014/chart" uri="{C3380CC4-5D6E-409C-BE32-E72D297353CC}">
              <c16:uniqueId val="{00000001-4E61-487C-958A-56800E19E7AE}"/>
            </c:ext>
          </c:extLst>
        </c:ser>
        <c:ser>
          <c:idx val="2"/>
          <c:order val="2"/>
          <c:tx>
            <c:strRef>
              <c:f>'79'!$C$7</c:f>
              <c:strCache>
                <c:ptCount val="1"/>
                <c:pt idx="0">
                  <c:v>e-methane EU production</c:v>
                </c:pt>
              </c:strCache>
            </c:strRef>
          </c:tx>
          <c:spPr>
            <a:solidFill>
              <a:schemeClr val="accent3"/>
            </a:solidFill>
            <a:ln>
              <a:noFill/>
            </a:ln>
            <a:effectLst/>
          </c:spPr>
          <c:invertIfNegative val="0"/>
          <c:cat>
            <c:numRef>
              <c:f>'79'!$D$4:$G$4</c:f>
              <c:numCache>
                <c:formatCode>General</c:formatCode>
                <c:ptCount val="4"/>
                <c:pt idx="0">
                  <c:v>2030</c:v>
                </c:pt>
                <c:pt idx="1">
                  <c:v>2035</c:v>
                </c:pt>
                <c:pt idx="2">
                  <c:v>2040</c:v>
                </c:pt>
                <c:pt idx="3">
                  <c:v>2050</c:v>
                </c:pt>
              </c:numCache>
            </c:numRef>
          </c:cat>
          <c:val>
            <c:numRef>
              <c:f>'79'!$D$7:$G$7</c:f>
              <c:numCache>
                <c:formatCode>General</c:formatCode>
                <c:ptCount val="4"/>
                <c:pt idx="0">
                  <c:v>1.6067302958648684</c:v>
                </c:pt>
                <c:pt idx="1">
                  <c:v>6.4116020756494416</c:v>
                </c:pt>
                <c:pt idx="2">
                  <c:v>7.0486510939297986</c:v>
                </c:pt>
                <c:pt idx="3">
                  <c:v>18.319505756776085</c:v>
                </c:pt>
              </c:numCache>
            </c:numRef>
          </c:val>
          <c:extLst>
            <c:ext xmlns:c16="http://schemas.microsoft.com/office/drawing/2014/chart" uri="{C3380CC4-5D6E-409C-BE32-E72D297353CC}">
              <c16:uniqueId val="{00000002-4E61-487C-958A-56800E19E7AE}"/>
            </c:ext>
          </c:extLst>
        </c:ser>
        <c:ser>
          <c:idx val="3"/>
          <c:order val="3"/>
          <c:tx>
            <c:strRef>
              <c:f>'79'!$C$8</c:f>
              <c:strCache>
                <c:ptCount val="1"/>
                <c:pt idx="0">
                  <c:v>e-liquid EU production</c:v>
                </c:pt>
              </c:strCache>
            </c:strRef>
          </c:tx>
          <c:spPr>
            <a:solidFill>
              <a:schemeClr val="accent4"/>
            </a:solidFill>
            <a:ln>
              <a:noFill/>
            </a:ln>
            <a:effectLst/>
          </c:spPr>
          <c:invertIfNegative val="0"/>
          <c:cat>
            <c:numRef>
              <c:f>'79'!$D$4:$G$4</c:f>
              <c:numCache>
                <c:formatCode>General</c:formatCode>
                <c:ptCount val="4"/>
                <c:pt idx="0">
                  <c:v>2030</c:v>
                </c:pt>
                <c:pt idx="1">
                  <c:v>2035</c:v>
                </c:pt>
                <c:pt idx="2">
                  <c:v>2040</c:v>
                </c:pt>
                <c:pt idx="3">
                  <c:v>2050</c:v>
                </c:pt>
              </c:numCache>
            </c:numRef>
          </c:cat>
          <c:val>
            <c:numRef>
              <c:f>'79'!$D$8:$G$8</c:f>
              <c:numCache>
                <c:formatCode>General</c:formatCode>
                <c:ptCount val="4"/>
                <c:pt idx="0">
                  <c:v>31.321589394327773</c:v>
                </c:pt>
                <c:pt idx="1">
                  <c:v>88.535883288325223</c:v>
                </c:pt>
                <c:pt idx="2">
                  <c:v>135.45765182201214</c:v>
                </c:pt>
                <c:pt idx="3">
                  <c:v>296.76586816893467</c:v>
                </c:pt>
              </c:numCache>
            </c:numRef>
          </c:val>
          <c:extLst>
            <c:ext xmlns:c16="http://schemas.microsoft.com/office/drawing/2014/chart" uri="{C3380CC4-5D6E-409C-BE32-E72D297353CC}">
              <c16:uniqueId val="{00000003-4E61-487C-958A-56800E19E7AE}"/>
            </c:ext>
          </c:extLst>
        </c:ser>
        <c:dLbls>
          <c:showLegendKey val="0"/>
          <c:showVal val="0"/>
          <c:showCatName val="0"/>
          <c:showSerName val="0"/>
          <c:showPercent val="0"/>
          <c:showBubbleSize val="0"/>
        </c:dLbls>
        <c:gapWidth val="150"/>
        <c:overlap val="100"/>
        <c:axId val="193088815"/>
        <c:axId val="193086415"/>
      </c:barChart>
      <c:catAx>
        <c:axId val="1930888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3086415"/>
        <c:crosses val="autoZero"/>
        <c:auto val="1"/>
        <c:lblAlgn val="ctr"/>
        <c:lblOffset val="100"/>
        <c:noMultiLvlLbl val="0"/>
      </c:catAx>
      <c:valAx>
        <c:axId val="19308641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TWh/year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308881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Biogenic CO2 captured and used for synfuels</a:t>
            </a:r>
            <a:r>
              <a:rPr lang="da-DK" sz="1400" b="0" i="0" u="none" strike="noStrike" baseline="0">
                <a:effectLst/>
              </a:rPr>
              <a:t> (mio tonnes CO2)</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'80'!$B$20</c:f>
              <c:strCache>
                <c:ptCount val="1"/>
                <c:pt idx="0">
                  <c:v>BCCS usd for synfuel production</c:v>
                </c:pt>
              </c:strCache>
            </c:strRef>
          </c:tx>
          <c:spPr>
            <a:solidFill>
              <a:schemeClr val="accent1"/>
            </a:solidFill>
            <a:ln>
              <a:noFill/>
            </a:ln>
            <a:effectLst/>
          </c:spPr>
          <c:invertIfNegative val="0"/>
          <c:cat>
            <c:numRef>
              <c:f>'80'!$C$19:$F$19</c:f>
              <c:numCache>
                <c:formatCode>General</c:formatCode>
                <c:ptCount val="4"/>
                <c:pt idx="0">
                  <c:v>2030</c:v>
                </c:pt>
                <c:pt idx="1">
                  <c:v>2035</c:v>
                </c:pt>
                <c:pt idx="2">
                  <c:v>2040</c:v>
                </c:pt>
                <c:pt idx="3">
                  <c:v>2050</c:v>
                </c:pt>
              </c:numCache>
            </c:numRef>
          </c:cat>
          <c:val>
            <c:numRef>
              <c:f>'80'!$C$20:$F$20</c:f>
              <c:numCache>
                <c:formatCode>General</c:formatCode>
                <c:ptCount val="4"/>
                <c:pt idx="0">
                  <c:v>8.3289180496750799</c:v>
                </c:pt>
                <c:pt idx="1">
                  <c:v>23.896059762178986</c:v>
                </c:pt>
                <c:pt idx="2">
                  <c:v>36.00230745234375</c:v>
                </c:pt>
                <c:pt idx="3">
                  <c:v>79.635481182745167</c:v>
                </c:pt>
              </c:numCache>
            </c:numRef>
          </c:val>
          <c:extLst>
            <c:ext xmlns:c16="http://schemas.microsoft.com/office/drawing/2014/chart" uri="{C3380CC4-5D6E-409C-BE32-E72D297353CC}">
              <c16:uniqueId val="{00000000-B8B9-42AB-96AD-C8047A05F41B}"/>
            </c:ext>
          </c:extLst>
        </c:ser>
        <c:ser>
          <c:idx val="1"/>
          <c:order val="1"/>
          <c:tx>
            <c:strRef>
              <c:f>'80'!$B$21</c:f>
              <c:strCache>
                <c:ptCount val="1"/>
                <c:pt idx="0">
                  <c:v>Transparent</c:v>
                </c:pt>
              </c:strCache>
            </c:strRef>
          </c:tx>
          <c:spPr>
            <a:noFill/>
            <a:ln>
              <a:noFill/>
            </a:ln>
            <a:effectLst/>
          </c:spPr>
          <c:invertIfNegative val="0"/>
          <c:cat>
            <c:numRef>
              <c:f>'80'!$C$19:$F$19</c:f>
              <c:numCache>
                <c:formatCode>General</c:formatCode>
                <c:ptCount val="4"/>
                <c:pt idx="0">
                  <c:v>2030</c:v>
                </c:pt>
                <c:pt idx="1">
                  <c:v>2035</c:v>
                </c:pt>
                <c:pt idx="2">
                  <c:v>2040</c:v>
                </c:pt>
                <c:pt idx="3">
                  <c:v>2050</c:v>
                </c:pt>
              </c:numCache>
            </c:numRef>
          </c:cat>
          <c:val>
            <c:numRef>
              <c:f>'80'!$C$21:$F$21</c:f>
              <c:numCache>
                <c:formatCode>General</c:formatCode>
                <c:ptCount val="4"/>
                <c:pt idx="0">
                  <c:v>-6.6195756750797585E-3</c:v>
                </c:pt>
                <c:pt idx="1">
                  <c:v>9.3314563738210126</c:v>
                </c:pt>
                <c:pt idx="2">
                  <c:v>16.253747394656251</c:v>
                </c:pt>
                <c:pt idx="3">
                  <c:v>6.1487852792548381</c:v>
                </c:pt>
              </c:numCache>
            </c:numRef>
          </c:val>
          <c:extLst>
            <c:ext xmlns:c16="http://schemas.microsoft.com/office/drawing/2014/chart" uri="{C3380CC4-5D6E-409C-BE32-E72D297353CC}">
              <c16:uniqueId val="{00000001-B8B9-42AB-96AD-C8047A05F41B}"/>
            </c:ext>
          </c:extLst>
        </c:ser>
        <c:ser>
          <c:idx val="2"/>
          <c:order val="2"/>
          <c:tx>
            <c:strRef>
              <c:f>'80'!$B$22</c:f>
              <c:strCache>
                <c:ptCount val="1"/>
                <c:pt idx="0">
                  <c:v>Potential </c:v>
                </c:pt>
              </c:strCache>
            </c:strRef>
          </c:tx>
          <c:spPr>
            <a:solidFill>
              <a:srgbClr val="FF0000"/>
            </a:solidFill>
            <a:ln w="15875">
              <a:solidFill>
                <a:srgbClr val="FF0000"/>
              </a:solidFill>
            </a:ln>
            <a:effectLst/>
          </c:spPr>
          <c:invertIfNegative val="0"/>
          <c:cat>
            <c:numRef>
              <c:f>'80'!$C$19:$F$19</c:f>
              <c:numCache>
                <c:formatCode>General</c:formatCode>
                <c:ptCount val="4"/>
                <c:pt idx="0">
                  <c:v>2030</c:v>
                </c:pt>
                <c:pt idx="1">
                  <c:v>2035</c:v>
                </c:pt>
                <c:pt idx="2">
                  <c:v>2040</c:v>
                </c:pt>
                <c:pt idx="3">
                  <c:v>2050</c:v>
                </c:pt>
              </c:numCache>
            </c:numRef>
          </c:cat>
          <c:val>
            <c:numRef>
              <c:f>'80'!$C$22:$F$22</c:f>
              <c:numCache>
                <c:formatCode>General</c:formatCode>
                <c:ptCount val="4"/>
                <c:pt idx="0">
                  <c:v>0.2</c:v>
                </c:pt>
                <c:pt idx="1">
                  <c:v>0.2</c:v>
                </c:pt>
                <c:pt idx="2">
                  <c:v>0.2</c:v>
                </c:pt>
                <c:pt idx="3">
                  <c:v>0.2</c:v>
                </c:pt>
              </c:numCache>
            </c:numRef>
          </c:val>
          <c:extLst>
            <c:ext xmlns:c16="http://schemas.microsoft.com/office/drawing/2014/chart" uri="{C3380CC4-5D6E-409C-BE32-E72D297353CC}">
              <c16:uniqueId val="{00000002-B8B9-42AB-96AD-C8047A05F41B}"/>
            </c:ext>
          </c:extLst>
        </c:ser>
        <c:dLbls>
          <c:showLegendKey val="0"/>
          <c:showVal val="0"/>
          <c:showCatName val="0"/>
          <c:showSerName val="0"/>
          <c:showPercent val="0"/>
          <c:showBubbleSize val="0"/>
        </c:dLbls>
        <c:gapWidth val="150"/>
        <c:overlap val="100"/>
        <c:axId val="193188175"/>
        <c:axId val="193182415"/>
      </c:barChart>
      <c:catAx>
        <c:axId val="193188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3182415"/>
        <c:crosses val="autoZero"/>
        <c:auto val="1"/>
        <c:lblAlgn val="ctr"/>
        <c:lblOffset val="100"/>
        <c:noMultiLvlLbl val="0"/>
      </c:catAx>
      <c:valAx>
        <c:axId val="193182415"/>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Mton CO2</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3188175"/>
        <c:crosses val="autoZero"/>
        <c:crossBetween val="between"/>
      </c:valAx>
      <c:spPr>
        <a:noFill/>
        <a:ln>
          <a:noFill/>
        </a:ln>
        <a:effectLst/>
      </c:spPr>
    </c:plotArea>
    <c:legend>
      <c:legendPos val="b"/>
      <c:legendEntry>
        <c:idx val="1"/>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Biomass supply and utilisation, EU 27</a:t>
            </a:r>
          </a:p>
        </c:rich>
      </c:tx>
      <c:layout>
        <c:manualLayout>
          <c:xMode val="edge"/>
          <c:yMode val="edge"/>
          <c:x val="0.25945641410208337"/>
          <c:y val="2.677147995630112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'81'!$B$5</c:f>
              <c:strCache>
                <c:ptCount val="1"/>
                <c:pt idx="0">
                  <c:v>Final Energy Demand</c:v>
                </c:pt>
              </c:strCache>
            </c:strRef>
          </c:tx>
          <c:spPr>
            <a:solidFill>
              <a:schemeClr val="accent1"/>
            </a:solidFill>
            <a:ln>
              <a:noFill/>
            </a:ln>
            <a:effectLst/>
          </c:spPr>
          <c:invertIfNegative val="0"/>
          <c:cat>
            <c:numRef>
              <c:f>'81'!$C$4:$G$4</c:f>
              <c:numCache>
                <c:formatCode>General</c:formatCode>
                <c:ptCount val="5"/>
                <c:pt idx="0">
                  <c:v>2023</c:v>
                </c:pt>
                <c:pt idx="1">
                  <c:v>2030</c:v>
                </c:pt>
                <c:pt idx="2">
                  <c:v>2035</c:v>
                </c:pt>
                <c:pt idx="3">
                  <c:v>2040</c:v>
                </c:pt>
                <c:pt idx="4">
                  <c:v>2050</c:v>
                </c:pt>
              </c:numCache>
            </c:numRef>
          </c:cat>
          <c:val>
            <c:numRef>
              <c:f>'81'!$C$5:$G$5</c:f>
              <c:numCache>
                <c:formatCode>0</c:formatCode>
                <c:ptCount val="5"/>
                <c:pt idx="0">
                  <c:v>769.36404200000004</c:v>
                </c:pt>
                <c:pt idx="1">
                  <c:v>855.74882164366886</c:v>
                </c:pt>
                <c:pt idx="2">
                  <c:v>796.04867792687151</c:v>
                </c:pt>
                <c:pt idx="3">
                  <c:v>783.76391774831541</c:v>
                </c:pt>
                <c:pt idx="4">
                  <c:v>766.84717390768401</c:v>
                </c:pt>
              </c:numCache>
            </c:numRef>
          </c:val>
          <c:extLst>
            <c:ext xmlns:c16="http://schemas.microsoft.com/office/drawing/2014/chart" uri="{C3380CC4-5D6E-409C-BE32-E72D297353CC}">
              <c16:uniqueId val="{00000000-BCCF-401B-950B-AFC41E6D203D}"/>
            </c:ext>
          </c:extLst>
        </c:ser>
        <c:ser>
          <c:idx val="1"/>
          <c:order val="1"/>
          <c:tx>
            <c:strRef>
              <c:f>'81'!$B$6</c:f>
              <c:strCache>
                <c:ptCount val="1"/>
                <c:pt idx="0">
                  <c:v>For Electricity Generation</c:v>
                </c:pt>
              </c:strCache>
            </c:strRef>
          </c:tx>
          <c:spPr>
            <a:solidFill>
              <a:schemeClr val="accent2"/>
            </a:solidFill>
            <a:ln>
              <a:noFill/>
            </a:ln>
            <a:effectLst/>
          </c:spPr>
          <c:invertIfNegative val="0"/>
          <c:cat>
            <c:numRef>
              <c:f>'81'!$C$4:$G$4</c:f>
              <c:numCache>
                <c:formatCode>General</c:formatCode>
                <c:ptCount val="5"/>
                <c:pt idx="0">
                  <c:v>2023</c:v>
                </c:pt>
                <c:pt idx="1">
                  <c:v>2030</c:v>
                </c:pt>
                <c:pt idx="2">
                  <c:v>2035</c:v>
                </c:pt>
                <c:pt idx="3">
                  <c:v>2040</c:v>
                </c:pt>
                <c:pt idx="4">
                  <c:v>2050</c:v>
                </c:pt>
              </c:numCache>
            </c:numRef>
          </c:cat>
          <c:val>
            <c:numRef>
              <c:f>'81'!$C$6:$G$6</c:f>
              <c:numCache>
                <c:formatCode>0</c:formatCode>
                <c:ptCount val="5"/>
                <c:pt idx="0">
                  <c:v>59.83169800000001</c:v>
                </c:pt>
                <c:pt idx="1">
                  <c:v>83.175659393513286</c:v>
                </c:pt>
                <c:pt idx="2">
                  <c:v>61.020839961715865</c:v>
                </c:pt>
                <c:pt idx="3">
                  <c:v>62.970273688368337</c:v>
                </c:pt>
                <c:pt idx="4">
                  <c:v>51.952693643047276</c:v>
                </c:pt>
              </c:numCache>
            </c:numRef>
          </c:val>
          <c:extLst>
            <c:ext xmlns:c16="http://schemas.microsoft.com/office/drawing/2014/chart" uri="{C3380CC4-5D6E-409C-BE32-E72D297353CC}">
              <c16:uniqueId val="{00000001-BCCF-401B-950B-AFC41E6D203D}"/>
            </c:ext>
          </c:extLst>
        </c:ser>
        <c:ser>
          <c:idx val="2"/>
          <c:order val="2"/>
          <c:tx>
            <c:strRef>
              <c:f>'81'!$B$7</c:f>
              <c:strCache>
                <c:ptCount val="1"/>
                <c:pt idx="0">
                  <c:v>For bioliquids</c:v>
                </c:pt>
              </c:strCache>
            </c:strRef>
          </c:tx>
          <c:spPr>
            <a:solidFill>
              <a:schemeClr val="accent3"/>
            </a:solidFill>
            <a:ln>
              <a:noFill/>
            </a:ln>
            <a:effectLst/>
          </c:spPr>
          <c:invertIfNegative val="0"/>
          <c:cat>
            <c:numRef>
              <c:f>'81'!$C$4:$G$4</c:f>
              <c:numCache>
                <c:formatCode>General</c:formatCode>
                <c:ptCount val="5"/>
                <c:pt idx="0">
                  <c:v>2023</c:v>
                </c:pt>
                <c:pt idx="1">
                  <c:v>2030</c:v>
                </c:pt>
                <c:pt idx="2">
                  <c:v>2035</c:v>
                </c:pt>
                <c:pt idx="3">
                  <c:v>2040</c:v>
                </c:pt>
                <c:pt idx="4">
                  <c:v>2050</c:v>
                </c:pt>
              </c:numCache>
            </c:numRef>
          </c:cat>
          <c:val>
            <c:numRef>
              <c:f>'81'!$C$7:$G$7</c:f>
              <c:numCache>
                <c:formatCode>0</c:formatCode>
                <c:ptCount val="5"/>
                <c:pt idx="0">
                  <c:v>404.04363636363632</c:v>
                </c:pt>
                <c:pt idx="1">
                  <c:v>272.55446548996213</c:v>
                </c:pt>
                <c:pt idx="2">
                  <c:v>384.91810812957448</c:v>
                </c:pt>
                <c:pt idx="3">
                  <c:v>533.26342418668594</c:v>
                </c:pt>
                <c:pt idx="4">
                  <c:v>518.8662324175815</c:v>
                </c:pt>
              </c:numCache>
            </c:numRef>
          </c:val>
          <c:extLst>
            <c:ext xmlns:c16="http://schemas.microsoft.com/office/drawing/2014/chart" uri="{C3380CC4-5D6E-409C-BE32-E72D297353CC}">
              <c16:uniqueId val="{00000002-BCCF-401B-950B-AFC41E6D203D}"/>
            </c:ext>
          </c:extLst>
        </c:ser>
        <c:ser>
          <c:idx val="3"/>
          <c:order val="3"/>
          <c:tx>
            <c:strRef>
              <c:f>'81'!$B$8</c:f>
              <c:strCache>
                <c:ptCount val="1"/>
                <c:pt idx="0">
                  <c:v>For biomethane production</c:v>
                </c:pt>
              </c:strCache>
            </c:strRef>
          </c:tx>
          <c:spPr>
            <a:solidFill>
              <a:schemeClr val="accent4"/>
            </a:solidFill>
            <a:ln>
              <a:noFill/>
            </a:ln>
            <a:effectLst/>
          </c:spPr>
          <c:invertIfNegative val="0"/>
          <c:cat>
            <c:numRef>
              <c:f>'81'!$C$4:$G$4</c:f>
              <c:numCache>
                <c:formatCode>General</c:formatCode>
                <c:ptCount val="5"/>
                <c:pt idx="0">
                  <c:v>2023</c:v>
                </c:pt>
                <c:pt idx="1">
                  <c:v>2030</c:v>
                </c:pt>
                <c:pt idx="2">
                  <c:v>2035</c:v>
                </c:pt>
                <c:pt idx="3">
                  <c:v>2040</c:v>
                </c:pt>
                <c:pt idx="4">
                  <c:v>2050</c:v>
                </c:pt>
              </c:numCache>
            </c:numRef>
          </c:cat>
          <c:val>
            <c:numRef>
              <c:f>'81'!$C$8:$G$8</c:f>
              <c:numCache>
                <c:formatCode>0</c:formatCode>
                <c:ptCount val="5"/>
                <c:pt idx="0">
                  <c:v>334.20406249999996</c:v>
                </c:pt>
                <c:pt idx="1">
                  <c:v>513.13176987251722</c:v>
                </c:pt>
                <c:pt idx="2">
                  <c:v>697.04668026531169</c:v>
                </c:pt>
                <c:pt idx="3">
                  <c:v>964.04342271935911</c:v>
                </c:pt>
                <c:pt idx="4">
                  <c:v>1226.1962581140854</c:v>
                </c:pt>
              </c:numCache>
            </c:numRef>
          </c:val>
          <c:extLst>
            <c:ext xmlns:c16="http://schemas.microsoft.com/office/drawing/2014/chart" uri="{C3380CC4-5D6E-409C-BE32-E72D297353CC}">
              <c16:uniqueId val="{00000003-BCCF-401B-950B-AFC41E6D203D}"/>
            </c:ext>
          </c:extLst>
        </c:ser>
        <c:ser>
          <c:idx val="4"/>
          <c:order val="4"/>
          <c:tx>
            <c:strRef>
              <c:f>'81'!$B$9</c:f>
              <c:strCache>
                <c:ptCount val="1"/>
                <c:pt idx="0">
                  <c:v>For heat production</c:v>
                </c:pt>
              </c:strCache>
            </c:strRef>
          </c:tx>
          <c:spPr>
            <a:solidFill>
              <a:schemeClr val="accent5"/>
            </a:solidFill>
            <a:ln>
              <a:noFill/>
            </a:ln>
            <a:effectLst/>
          </c:spPr>
          <c:invertIfNegative val="0"/>
          <c:cat>
            <c:numRef>
              <c:f>'81'!$C$4:$G$4</c:f>
              <c:numCache>
                <c:formatCode>General</c:formatCode>
                <c:ptCount val="5"/>
                <c:pt idx="0">
                  <c:v>2023</c:v>
                </c:pt>
                <c:pt idx="1">
                  <c:v>2030</c:v>
                </c:pt>
                <c:pt idx="2">
                  <c:v>2035</c:v>
                </c:pt>
                <c:pt idx="3">
                  <c:v>2040</c:v>
                </c:pt>
                <c:pt idx="4">
                  <c:v>2050</c:v>
                </c:pt>
              </c:numCache>
            </c:numRef>
          </c:cat>
          <c:val>
            <c:numRef>
              <c:f>'81'!$C$9:$G$9</c:f>
              <c:numCache>
                <c:formatCode>0</c:formatCode>
                <c:ptCount val="5"/>
                <c:pt idx="0">
                  <c:v>280.35859500000004</c:v>
                </c:pt>
                <c:pt idx="1">
                  <c:v>130.27753863810341</c:v>
                </c:pt>
                <c:pt idx="2">
                  <c:v>127.42500718436523</c:v>
                </c:pt>
                <c:pt idx="3">
                  <c:v>116.48156328812884</c:v>
                </c:pt>
                <c:pt idx="4">
                  <c:v>125.92218072658937</c:v>
                </c:pt>
              </c:numCache>
            </c:numRef>
          </c:val>
          <c:extLst>
            <c:ext xmlns:c16="http://schemas.microsoft.com/office/drawing/2014/chart" uri="{C3380CC4-5D6E-409C-BE32-E72D297353CC}">
              <c16:uniqueId val="{00000004-BCCF-401B-950B-AFC41E6D203D}"/>
            </c:ext>
          </c:extLst>
        </c:ser>
        <c:dLbls>
          <c:showLegendKey val="0"/>
          <c:showVal val="0"/>
          <c:showCatName val="0"/>
          <c:showSerName val="0"/>
          <c:showPercent val="0"/>
          <c:showBubbleSize val="0"/>
        </c:dLbls>
        <c:gapWidth val="150"/>
        <c:overlap val="100"/>
        <c:axId val="1242547856"/>
        <c:axId val="1242557456"/>
      </c:barChart>
      <c:catAx>
        <c:axId val="1242547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42557456"/>
        <c:crosses val="autoZero"/>
        <c:auto val="1"/>
        <c:lblAlgn val="ctr"/>
        <c:lblOffset val="100"/>
        <c:noMultiLvlLbl val="0"/>
      </c:catAx>
      <c:valAx>
        <c:axId val="124255745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TWh/year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425478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Biofuel supply, EU 27</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'82'!$D$2</c:f>
              <c:strCache>
                <c:ptCount val="1"/>
                <c:pt idx="0">
                  <c:v>Production</c:v>
                </c:pt>
              </c:strCache>
            </c:strRef>
          </c:tx>
          <c:spPr>
            <a:solidFill>
              <a:schemeClr val="accent1"/>
            </a:solidFill>
            <a:ln>
              <a:noFill/>
            </a:ln>
            <a:effectLst/>
          </c:spPr>
          <c:invertIfNegative val="0"/>
          <c:cat>
            <c:multiLvlStrRef>
              <c:f>'82'!$B$3:$C$14</c:f>
              <c:multiLvlStrCache>
                <c:ptCount val="12"/>
                <c:lvl>
                  <c:pt idx="0">
                    <c:v>biodiesel</c:v>
                  </c:pt>
                  <c:pt idx="1">
                    <c:v>biomethane</c:v>
                  </c:pt>
                  <c:pt idx="2">
                    <c:v>biogases</c:v>
                  </c:pt>
                  <c:pt idx="3">
                    <c:v>biodiesel</c:v>
                  </c:pt>
                  <c:pt idx="4">
                    <c:v>biomethane</c:v>
                  </c:pt>
                  <c:pt idx="5">
                    <c:v>biogases</c:v>
                  </c:pt>
                  <c:pt idx="6">
                    <c:v>biodiesel</c:v>
                  </c:pt>
                  <c:pt idx="7">
                    <c:v>biomethane</c:v>
                  </c:pt>
                  <c:pt idx="8">
                    <c:v>biogases</c:v>
                  </c:pt>
                  <c:pt idx="9">
                    <c:v>biodiesel</c:v>
                  </c:pt>
                  <c:pt idx="10">
                    <c:v>biomethane</c:v>
                  </c:pt>
                  <c:pt idx="11">
                    <c:v>biogases</c:v>
                  </c:pt>
                </c:lvl>
                <c:lvl>
                  <c:pt idx="0">
                    <c:v>2030</c:v>
                  </c:pt>
                  <c:pt idx="3">
                    <c:v>2035</c:v>
                  </c:pt>
                  <c:pt idx="6">
                    <c:v>2040</c:v>
                  </c:pt>
                  <c:pt idx="9">
                    <c:v>2050</c:v>
                  </c:pt>
                </c:lvl>
              </c:multiLvlStrCache>
            </c:multiLvlStrRef>
          </c:cat>
          <c:val>
            <c:numRef>
              <c:f>'82'!$D$3:$D$14</c:f>
              <c:numCache>
                <c:formatCode>0.00</c:formatCode>
                <c:ptCount val="12"/>
                <c:pt idx="0">
                  <c:v>163.53267929397731</c:v>
                </c:pt>
                <c:pt idx="1">
                  <c:v>238.57390535334659</c:v>
                </c:pt>
                <c:pt idx="2">
                  <c:v>59.975488027027033</c:v>
                </c:pt>
                <c:pt idx="3">
                  <c:v>242.49840812163191</c:v>
                </c:pt>
                <c:pt idx="4">
                  <c:v>360.77983966610338</c:v>
                </c:pt>
                <c:pt idx="5">
                  <c:v>63.784956495495493</c:v>
                </c:pt>
                <c:pt idx="6">
                  <c:v>351.95385996321272</c:v>
                </c:pt>
                <c:pt idx="7">
                  <c:v>542.68277715419754</c:v>
                </c:pt>
                <c:pt idx="8">
                  <c:v>70.799400939939943</c:v>
                </c:pt>
                <c:pt idx="9">
                  <c:v>363.20636269230698</c:v>
                </c:pt>
                <c:pt idx="10">
                  <c:v>764.094921963346</c:v>
                </c:pt>
                <c:pt idx="11">
                  <c:v>71.947981296257666</c:v>
                </c:pt>
              </c:numCache>
            </c:numRef>
          </c:val>
          <c:extLst>
            <c:ext xmlns:c16="http://schemas.microsoft.com/office/drawing/2014/chart" uri="{C3380CC4-5D6E-409C-BE32-E72D297353CC}">
              <c16:uniqueId val="{00000000-FD1C-45D1-8EB0-7CC9ADCD3CEA}"/>
            </c:ext>
          </c:extLst>
        </c:ser>
        <c:ser>
          <c:idx val="1"/>
          <c:order val="1"/>
          <c:tx>
            <c:strRef>
              <c:f>'82'!$E$2</c:f>
              <c:strCache>
                <c:ptCount val="1"/>
                <c:pt idx="0">
                  <c:v>Import</c:v>
                </c:pt>
              </c:strCache>
            </c:strRef>
          </c:tx>
          <c:spPr>
            <a:solidFill>
              <a:schemeClr val="accent2"/>
            </a:solidFill>
            <a:ln>
              <a:noFill/>
            </a:ln>
            <a:effectLst/>
          </c:spPr>
          <c:invertIfNegative val="0"/>
          <c:cat>
            <c:multiLvlStrRef>
              <c:f>'82'!$B$3:$C$14</c:f>
              <c:multiLvlStrCache>
                <c:ptCount val="12"/>
                <c:lvl>
                  <c:pt idx="0">
                    <c:v>biodiesel</c:v>
                  </c:pt>
                  <c:pt idx="1">
                    <c:v>biomethane</c:v>
                  </c:pt>
                  <c:pt idx="2">
                    <c:v>biogases</c:v>
                  </c:pt>
                  <c:pt idx="3">
                    <c:v>biodiesel</c:v>
                  </c:pt>
                  <c:pt idx="4">
                    <c:v>biomethane</c:v>
                  </c:pt>
                  <c:pt idx="5">
                    <c:v>biogases</c:v>
                  </c:pt>
                  <c:pt idx="6">
                    <c:v>biodiesel</c:v>
                  </c:pt>
                  <c:pt idx="7">
                    <c:v>biomethane</c:v>
                  </c:pt>
                  <c:pt idx="8">
                    <c:v>biogases</c:v>
                  </c:pt>
                  <c:pt idx="9">
                    <c:v>biodiesel</c:v>
                  </c:pt>
                  <c:pt idx="10">
                    <c:v>biomethane</c:v>
                  </c:pt>
                  <c:pt idx="11">
                    <c:v>biogases</c:v>
                  </c:pt>
                </c:lvl>
                <c:lvl>
                  <c:pt idx="0">
                    <c:v>2030</c:v>
                  </c:pt>
                  <c:pt idx="3">
                    <c:v>2035</c:v>
                  </c:pt>
                  <c:pt idx="6">
                    <c:v>2040</c:v>
                  </c:pt>
                  <c:pt idx="9">
                    <c:v>2050</c:v>
                  </c:pt>
                </c:lvl>
              </c:multiLvlStrCache>
            </c:multiLvlStrRef>
          </c:cat>
          <c:val>
            <c:numRef>
              <c:f>'82'!$E$3:$E$14</c:f>
              <c:numCache>
                <c:formatCode>0.00</c:formatCode>
                <c:ptCount val="12"/>
                <c:pt idx="0">
                  <c:v>177.0823219895006</c:v>
                </c:pt>
                <c:pt idx="1">
                  <c:v>0</c:v>
                </c:pt>
                <c:pt idx="2">
                  <c:v>0.2</c:v>
                </c:pt>
                <c:pt idx="3">
                  <c:v>195.90203592822289</c:v>
                </c:pt>
                <c:pt idx="4">
                  <c:v>2.5</c:v>
                </c:pt>
                <c:pt idx="5">
                  <c:v>0.6</c:v>
                </c:pt>
                <c:pt idx="6">
                  <c:v>214.72174986694509</c:v>
                </c:pt>
                <c:pt idx="7">
                  <c:v>7.5</c:v>
                </c:pt>
                <c:pt idx="8">
                  <c:v>1</c:v>
                </c:pt>
                <c:pt idx="9">
                  <c:v>274.50635364651009</c:v>
                </c:pt>
                <c:pt idx="10">
                  <c:v>10</c:v>
                </c:pt>
                <c:pt idx="11">
                  <c:v>1.2</c:v>
                </c:pt>
              </c:numCache>
            </c:numRef>
          </c:val>
          <c:extLst>
            <c:ext xmlns:c16="http://schemas.microsoft.com/office/drawing/2014/chart" uri="{C3380CC4-5D6E-409C-BE32-E72D297353CC}">
              <c16:uniqueId val="{00000001-FD1C-45D1-8EB0-7CC9ADCD3CEA}"/>
            </c:ext>
          </c:extLst>
        </c:ser>
        <c:dLbls>
          <c:showLegendKey val="0"/>
          <c:showVal val="0"/>
          <c:showCatName val="0"/>
          <c:showSerName val="0"/>
          <c:showPercent val="0"/>
          <c:showBubbleSize val="0"/>
        </c:dLbls>
        <c:gapWidth val="150"/>
        <c:overlap val="100"/>
        <c:axId val="1125681184"/>
        <c:axId val="1125687904"/>
      </c:barChart>
      <c:catAx>
        <c:axId val="11256811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25687904"/>
        <c:crosses val="autoZero"/>
        <c:auto val="1"/>
        <c:lblAlgn val="ctr"/>
        <c:lblOffset val="100"/>
        <c:noMultiLvlLbl val="0"/>
      </c:catAx>
      <c:valAx>
        <c:axId val="112568790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TWh/year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256811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Energy imports NT+, EU27</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'83'!$B$4</c:f>
              <c:strCache>
                <c:ptCount val="1"/>
                <c:pt idx="0">
                  <c:v>Methane**</c:v>
                </c:pt>
              </c:strCache>
            </c:strRef>
          </c:tx>
          <c:spPr>
            <a:solidFill>
              <a:schemeClr val="bg2">
                <a:lumMod val="90000"/>
              </a:schemeClr>
            </a:solidFill>
            <a:ln>
              <a:noFill/>
            </a:ln>
            <a:effectLst/>
          </c:spPr>
          <c:invertIfNegative val="0"/>
          <c:cat>
            <c:numRef>
              <c:f>'83'!$C$3:$G$3</c:f>
              <c:numCache>
                <c:formatCode>General</c:formatCode>
                <c:ptCount val="5"/>
                <c:pt idx="0">
                  <c:v>2023</c:v>
                </c:pt>
                <c:pt idx="1">
                  <c:v>2030</c:v>
                </c:pt>
                <c:pt idx="2">
                  <c:v>2035</c:v>
                </c:pt>
                <c:pt idx="3">
                  <c:v>2040</c:v>
                </c:pt>
                <c:pt idx="4">
                  <c:v>2050</c:v>
                </c:pt>
              </c:numCache>
            </c:numRef>
          </c:cat>
          <c:val>
            <c:numRef>
              <c:f>'83'!$C$4:$G$4</c:f>
              <c:numCache>
                <c:formatCode>#,##0.0</c:formatCode>
                <c:ptCount val="5"/>
                <c:pt idx="0">
                  <c:v>3480.7622361111112</c:v>
                </c:pt>
                <c:pt idx="1">
                  <c:v>2525.9200124232898</c:v>
                </c:pt>
                <c:pt idx="2">
                  <c:v>1811.9420147307887</c:v>
                </c:pt>
                <c:pt idx="3">
                  <c:v>1193.7764095288207</c:v>
                </c:pt>
                <c:pt idx="4">
                  <c:v>669.84105444883471</c:v>
                </c:pt>
              </c:numCache>
            </c:numRef>
          </c:val>
          <c:extLst>
            <c:ext xmlns:c16="http://schemas.microsoft.com/office/drawing/2014/chart" uri="{C3380CC4-5D6E-409C-BE32-E72D297353CC}">
              <c16:uniqueId val="{00000000-6569-4C36-BD3D-9912B5887FA5}"/>
            </c:ext>
          </c:extLst>
        </c:ser>
        <c:ser>
          <c:idx val="1"/>
          <c:order val="1"/>
          <c:tx>
            <c:strRef>
              <c:f>'83'!$B$5</c:f>
              <c:strCache>
                <c:ptCount val="1"/>
                <c:pt idx="0">
                  <c:v>Hydrogen</c:v>
                </c:pt>
              </c:strCache>
            </c:strRef>
          </c:tx>
          <c:spPr>
            <a:solidFill>
              <a:schemeClr val="accent3">
                <a:lumMod val="60000"/>
                <a:lumOff val="40000"/>
              </a:schemeClr>
            </a:solidFill>
            <a:ln>
              <a:noFill/>
            </a:ln>
            <a:effectLst/>
          </c:spPr>
          <c:invertIfNegative val="0"/>
          <c:cat>
            <c:numRef>
              <c:f>'83'!$C$3:$G$3</c:f>
              <c:numCache>
                <c:formatCode>General</c:formatCode>
                <c:ptCount val="5"/>
                <c:pt idx="0">
                  <c:v>2023</c:v>
                </c:pt>
                <c:pt idx="1">
                  <c:v>2030</c:v>
                </c:pt>
                <c:pt idx="2">
                  <c:v>2035</c:v>
                </c:pt>
                <c:pt idx="3">
                  <c:v>2040</c:v>
                </c:pt>
                <c:pt idx="4">
                  <c:v>2050</c:v>
                </c:pt>
              </c:numCache>
            </c:numRef>
          </c:cat>
          <c:val>
            <c:numRef>
              <c:f>'83'!$C$5:$G$5</c:f>
              <c:numCache>
                <c:formatCode>#,##0.0</c:formatCode>
                <c:ptCount val="5"/>
                <c:pt idx="1">
                  <c:v>69.083349023435275</c:v>
                </c:pt>
                <c:pt idx="2">
                  <c:v>113.72615293158952</c:v>
                </c:pt>
                <c:pt idx="3">
                  <c:v>245.79942884342262</c:v>
                </c:pt>
                <c:pt idx="4">
                  <c:v>309.97475486944444</c:v>
                </c:pt>
              </c:numCache>
            </c:numRef>
          </c:val>
          <c:extLst>
            <c:ext xmlns:c16="http://schemas.microsoft.com/office/drawing/2014/chart" uri="{C3380CC4-5D6E-409C-BE32-E72D297353CC}">
              <c16:uniqueId val="{00000001-6569-4C36-BD3D-9912B5887FA5}"/>
            </c:ext>
          </c:extLst>
        </c:ser>
        <c:ser>
          <c:idx val="2"/>
          <c:order val="2"/>
          <c:tx>
            <c:strRef>
              <c:f>'83'!$B$6</c:f>
              <c:strCache>
                <c:ptCount val="1"/>
                <c:pt idx="0">
                  <c:v>Liquids*** </c:v>
                </c:pt>
              </c:strCache>
            </c:strRef>
          </c:tx>
          <c:spPr>
            <a:solidFill>
              <a:schemeClr val="accent2"/>
            </a:solidFill>
            <a:ln>
              <a:noFill/>
            </a:ln>
            <a:effectLst/>
          </c:spPr>
          <c:invertIfNegative val="0"/>
          <c:cat>
            <c:numRef>
              <c:f>'83'!$C$3:$G$3</c:f>
              <c:numCache>
                <c:formatCode>General</c:formatCode>
                <c:ptCount val="5"/>
                <c:pt idx="0">
                  <c:v>2023</c:v>
                </c:pt>
                <c:pt idx="1">
                  <c:v>2030</c:v>
                </c:pt>
                <c:pt idx="2">
                  <c:v>2035</c:v>
                </c:pt>
                <c:pt idx="3">
                  <c:v>2040</c:v>
                </c:pt>
                <c:pt idx="4">
                  <c:v>2050</c:v>
                </c:pt>
              </c:numCache>
            </c:numRef>
          </c:cat>
          <c:val>
            <c:numRef>
              <c:f>'83'!$C$6:$G$6</c:f>
              <c:numCache>
                <c:formatCode>#,##0.0</c:formatCode>
                <c:ptCount val="5"/>
                <c:pt idx="0">
                  <c:v>8040.3998430555566</c:v>
                </c:pt>
                <c:pt idx="1">
                  <c:v>3469.6565735897293</c:v>
                </c:pt>
                <c:pt idx="2">
                  <c:v>3071.5944949264044</c:v>
                </c:pt>
                <c:pt idx="3">
                  <c:v>2339.1793705526916</c:v>
                </c:pt>
                <c:pt idx="4">
                  <c:v>1128.9165442663339</c:v>
                </c:pt>
              </c:numCache>
            </c:numRef>
          </c:val>
          <c:extLst>
            <c:ext xmlns:c16="http://schemas.microsoft.com/office/drawing/2014/chart" uri="{C3380CC4-5D6E-409C-BE32-E72D297353CC}">
              <c16:uniqueId val="{00000002-6569-4C36-BD3D-9912B5887FA5}"/>
            </c:ext>
          </c:extLst>
        </c:ser>
        <c:ser>
          <c:idx val="3"/>
          <c:order val="3"/>
          <c:tx>
            <c:strRef>
              <c:f>'83'!$B$8</c:f>
              <c:strCache>
                <c:ptCount val="1"/>
                <c:pt idx="0">
                  <c:v>Solids*</c:v>
                </c:pt>
              </c:strCache>
            </c:strRef>
          </c:tx>
          <c:spPr>
            <a:solidFill>
              <a:schemeClr val="tx1"/>
            </a:solidFill>
            <a:ln>
              <a:noFill/>
            </a:ln>
            <a:effectLst/>
          </c:spPr>
          <c:invertIfNegative val="0"/>
          <c:cat>
            <c:numRef>
              <c:f>'83'!$C$3:$G$3</c:f>
              <c:numCache>
                <c:formatCode>General</c:formatCode>
                <c:ptCount val="5"/>
                <c:pt idx="0">
                  <c:v>2023</c:v>
                </c:pt>
                <c:pt idx="1">
                  <c:v>2030</c:v>
                </c:pt>
                <c:pt idx="2">
                  <c:v>2035</c:v>
                </c:pt>
                <c:pt idx="3">
                  <c:v>2040</c:v>
                </c:pt>
                <c:pt idx="4">
                  <c:v>2050</c:v>
                </c:pt>
              </c:numCache>
            </c:numRef>
          </c:cat>
          <c:val>
            <c:numRef>
              <c:f>'83'!$C$8:$G$8</c:f>
              <c:numCache>
                <c:formatCode>#,##0.0</c:formatCode>
                <c:ptCount val="5"/>
                <c:pt idx="0">
                  <c:v>755.92</c:v>
                </c:pt>
              </c:numCache>
            </c:numRef>
          </c:val>
          <c:extLst>
            <c:ext xmlns:c16="http://schemas.microsoft.com/office/drawing/2014/chart" uri="{C3380CC4-5D6E-409C-BE32-E72D297353CC}">
              <c16:uniqueId val="{00000003-6569-4C36-BD3D-9912B5887FA5}"/>
            </c:ext>
          </c:extLst>
        </c:ser>
        <c:ser>
          <c:idx val="4"/>
          <c:order val="4"/>
          <c:tx>
            <c:strRef>
              <c:f>'83'!$B$7</c:f>
              <c:strCache>
                <c:ptCount val="1"/>
                <c:pt idx="0">
                  <c:v>Ammonia</c:v>
                </c:pt>
              </c:strCache>
            </c:strRef>
          </c:tx>
          <c:spPr>
            <a:solidFill>
              <a:schemeClr val="accent5"/>
            </a:solidFill>
            <a:ln>
              <a:noFill/>
            </a:ln>
            <a:effectLst/>
          </c:spPr>
          <c:invertIfNegative val="0"/>
          <c:val>
            <c:numRef>
              <c:f>'83'!$C$7:$G$7</c:f>
              <c:numCache>
                <c:formatCode>#,##0.0</c:formatCode>
                <c:ptCount val="5"/>
                <c:pt idx="1">
                  <c:v>30.21722536265813</c:v>
                </c:pt>
                <c:pt idx="2">
                  <c:v>31.650765423661838</c:v>
                </c:pt>
                <c:pt idx="3">
                  <c:v>40.272509893723488</c:v>
                </c:pt>
                <c:pt idx="4">
                  <c:v>35.980689143107789</c:v>
                </c:pt>
              </c:numCache>
            </c:numRef>
          </c:val>
          <c:extLst>
            <c:ext xmlns:c16="http://schemas.microsoft.com/office/drawing/2014/chart" uri="{C3380CC4-5D6E-409C-BE32-E72D297353CC}">
              <c16:uniqueId val="{00000004-6569-4C36-BD3D-9912B5887FA5}"/>
            </c:ext>
          </c:extLst>
        </c:ser>
        <c:dLbls>
          <c:showLegendKey val="0"/>
          <c:showVal val="0"/>
          <c:showCatName val="0"/>
          <c:showSerName val="0"/>
          <c:showPercent val="0"/>
          <c:showBubbleSize val="0"/>
        </c:dLbls>
        <c:gapWidth val="150"/>
        <c:overlap val="100"/>
        <c:axId val="828237319"/>
        <c:axId val="828239367"/>
      </c:barChart>
      <c:catAx>
        <c:axId val="8282373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28239367"/>
        <c:crosses val="autoZero"/>
        <c:auto val="1"/>
        <c:lblAlgn val="ctr"/>
        <c:lblOffset val="100"/>
        <c:noMultiLvlLbl val="0"/>
      </c:catAx>
      <c:valAx>
        <c:axId val="82823936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TWh/year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282373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Energy imports, </a:t>
            </a:r>
            <a:r>
              <a:rPr lang="pl-PL"/>
              <a:t>for NT+, LEV and HEV</a:t>
            </a:r>
            <a:r>
              <a:rPr lang="en-US"/>
              <a:t> variants, EU27</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'84'!$B$5</c:f>
              <c:strCache>
                <c:ptCount val="1"/>
                <c:pt idx="0">
                  <c:v>Methane </c:v>
                </c:pt>
              </c:strCache>
            </c:strRef>
          </c:tx>
          <c:spPr>
            <a:solidFill>
              <a:schemeClr val="accent1"/>
            </a:solidFill>
            <a:ln>
              <a:noFill/>
            </a:ln>
            <a:effectLst/>
          </c:spPr>
          <c:invertIfNegative val="0"/>
          <c:cat>
            <c:multiLvlStrRef>
              <c:f>'84'!$C$3:$H$4</c:f>
              <c:multiLvlStrCache>
                <c:ptCount val="6"/>
                <c:lvl>
                  <c:pt idx="0">
                    <c:v>LEV</c:v>
                  </c:pt>
                  <c:pt idx="1">
                    <c:v>NT+</c:v>
                  </c:pt>
                  <c:pt idx="2">
                    <c:v>HEV</c:v>
                  </c:pt>
                  <c:pt idx="3">
                    <c:v>LEV</c:v>
                  </c:pt>
                  <c:pt idx="4">
                    <c:v>NT+</c:v>
                  </c:pt>
                  <c:pt idx="5">
                    <c:v>HEV</c:v>
                  </c:pt>
                </c:lvl>
                <c:lvl>
                  <c:pt idx="0">
                    <c:v>2035</c:v>
                  </c:pt>
                  <c:pt idx="3">
                    <c:v>2040</c:v>
                  </c:pt>
                </c:lvl>
              </c:multiLvlStrCache>
            </c:multiLvlStrRef>
          </c:cat>
          <c:val>
            <c:numRef>
              <c:f>'84'!$C$5:$H$5</c:f>
              <c:numCache>
                <c:formatCode>General</c:formatCode>
                <c:ptCount val="6"/>
                <c:pt idx="0" formatCode="0.0">
                  <c:v>1649.6780133583716</c:v>
                </c:pt>
                <c:pt idx="1">
                  <c:v>1811.9420147307887</c:v>
                </c:pt>
                <c:pt idx="2">
                  <c:v>2016.9823571114521</c:v>
                </c:pt>
                <c:pt idx="3" formatCode="0.0">
                  <c:v>1109.443727085147</c:v>
                </c:pt>
                <c:pt idx="4">
                  <c:v>1193.7764095288207</c:v>
                </c:pt>
                <c:pt idx="5">
                  <c:v>1327.7479101220742</c:v>
                </c:pt>
              </c:numCache>
            </c:numRef>
          </c:val>
          <c:extLst>
            <c:ext xmlns:c16="http://schemas.microsoft.com/office/drawing/2014/chart" uri="{C3380CC4-5D6E-409C-BE32-E72D297353CC}">
              <c16:uniqueId val="{00000000-E976-4FA4-BFDA-95163B9E88D7}"/>
            </c:ext>
          </c:extLst>
        </c:ser>
        <c:ser>
          <c:idx val="1"/>
          <c:order val="1"/>
          <c:tx>
            <c:strRef>
              <c:f>'84'!$B$6</c:f>
              <c:strCache>
                <c:ptCount val="1"/>
                <c:pt idx="0">
                  <c:v>Hydrogen</c:v>
                </c:pt>
              </c:strCache>
            </c:strRef>
          </c:tx>
          <c:spPr>
            <a:solidFill>
              <a:schemeClr val="accent2"/>
            </a:solidFill>
            <a:ln>
              <a:noFill/>
            </a:ln>
            <a:effectLst/>
          </c:spPr>
          <c:invertIfNegative val="0"/>
          <c:cat>
            <c:multiLvlStrRef>
              <c:f>'84'!$C$3:$H$4</c:f>
              <c:multiLvlStrCache>
                <c:ptCount val="6"/>
                <c:lvl>
                  <c:pt idx="0">
                    <c:v>LEV</c:v>
                  </c:pt>
                  <c:pt idx="1">
                    <c:v>NT+</c:v>
                  </c:pt>
                  <c:pt idx="2">
                    <c:v>HEV</c:v>
                  </c:pt>
                  <c:pt idx="3">
                    <c:v>LEV</c:v>
                  </c:pt>
                  <c:pt idx="4">
                    <c:v>NT+</c:v>
                  </c:pt>
                  <c:pt idx="5">
                    <c:v>HEV</c:v>
                  </c:pt>
                </c:lvl>
                <c:lvl>
                  <c:pt idx="0">
                    <c:v>2035</c:v>
                  </c:pt>
                  <c:pt idx="3">
                    <c:v>2040</c:v>
                  </c:pt>
                </c:lvl>
              </c:multiLvlStrCache>
            </c:multiLvlStrRef>
          </c:cat>
          <c:val>
            <c:numRef>
              <c:f>'84'!$C$6:$H$6</c:f>
              <c:numCache>
                <c:formatCode>General</c:formatCode>
                <c:ptCount val="6"/>
                <c:pt idx="0" formatCode="0.0">
                  <c:v>110.9583868427284</c:v>
                </c:pt>
                <c:pt idx="1">
                  <c:v>113.72615293158952</c:v>
                </c:pt>
                <c:pt idx="2">
                  <c:v>149.56623127209667</c:v>
                </c:pt>
                <c:pt idx="3" formatCode="0.0">
                  <c:v>203.02524154042959</c:v>
                </c:pt>
                <c:pt idx="4">
                  <c:v>245.79942884342262</c:v>
                </c:pt>
                <c:pt idx="5">
                  <c:v>268.54873832609354</c:v>
                </c:pt>
              </c:numCache>
            </c:numRef>
          </c:val>
          <c:extLst>
            <c:ext xmlns:c16="http://schemas.microsoft.com/office/drawing/2014/chart" uri="{C3380CC4-5D6E-409C-BE32-E72D297353CC}">
              <c16:uniqueId val="{00000002-E976-4FA4-BFDA-95163B9E88D7}"/>
            </c:ext>
          </c:extLst>
        </c:ser>
        <c:ser>
          <c:idx val="2"/>
          <c:order val="2"/>
          <c:tx>
            <c:strRef>
              <c:f>'84'!$B$7</c:f>
              <c:strCache>
                <c:ptCount val="1"/>
                <c:pt idx="0">
                  <c:v>Liquids </c:v>
                </c:pt>
              </c:strCache>
            </c:strRef>
          </c:tx>
          <c:spPr>
            <a:solidFill>
              <a:schemeClr val="accent3"/>
            </a:solidFill>
            <a:ln>
              <a:noFill/>
            </a:ln>
            <a:effectLst/>
          </c:spPr>
          <c:invertIfNegative val="0"/>
          <c:cat>
            <c:multiLvlStrRef>
              <c:f>'84'!$C$3:$H$4</c:f>
              <c:multiLvlStrCache>
                <c:ptCount val="6"/>
                <c:lvl>
                  <c:pt idx="0">
                    <c:v>LEV</c:v>
                  </c:pt>
                  <c:pt idx="1">
                    <c:v>NT+</c:v>
                  </c:pt>
                  <c:pt idx="2">
                    <c:v>HEV</c:v>
                  </c:pt>
                  <c:pt idx="3">
                    <c:v>LEV</c:v>
                  </c:pt>
                  <c:pt idx="4">
                    <c:v>NT+</c:v>
                  </c:pt>
                  <c:pt idx="5">
                    <c:v>HEV</c:v>
                  </c:pt>
                </c:lvl>
                <c:lvl>
                  <c:pt idx="0">
                    <c:v>2035</c:v>
                  </c:pt>
                  <c:pt idx="3">
                    <c:v>2040</c:v>
                  </c:pt>
                </c:lvl>
              </c:multiLvlStrCache>
            </c:multiLvlStrRef>
          </c:cat>
          <c:val>
            <c:numRef>
              <c:f>'84'!$C$7:$H$7</c:f>
              <c:numCache>
                <c:formatCode>General</c:formatCode>
                <c:ptCount val="6"/>
                <c:pt idx="0" formatCode="0.0">
                  <c:v>3696.3609892948425</c:v>
                </c:pt>
                <c:pt idx="1">
                  <c:v>3071.5944949264044</c:v>
                </c:pt>
                <c:pt idx="2">
                  <c:v>3462.1562725957178</c:v>
                </c:pt>
                <c:pt idx="3" formatCode="0.0">
                  <c:v>2838.1948460925023</c:v>
                </c:pt>
                <c:pt idx="4">
                  <c:v>2339.1793705526916</c:v>
                </c:pt>
                <c:pt idx="5">
                  <c:v>2506.3148114952792</c:v>
                </c:pt>
              </c:numCache>
            </c:numRef>
          </c:val>
          <c:extLst>
            <c:ext xmlns:c16="http://schemas.microsoft.com/office/drawing/2014/chart" uri="{C3380CC4-5D6E-409C-BE32-E72D297353CC}">
              <c16:uniqueId val="{00000004-E976-4FA4-BFDA-95163B9E88D7}"/>
            </c:ext>
          </c:extLst>
        </c:ser>
        <c:ser>
          <c:idx val="3"/>
          <c:order val="3"/>
          <c:tx>
            <c:strRef>
              <c:f>'84'!$B$8</c:f>
              <c:strCache>
                <c:ptCount val="1"/>
                <c:pt idx="0">
                  <c:v>Ammonia</c:v>
                </c:pt>
              </c:strCache>
            </c:strRef>
          </c:tx>
          <c:spPr>
            <a:solidFill>
              <a:schemeClr val="accent4"/>
            </a:solidFill>
            <a:ln>
              <a:noFill/>
            </a:ln>
            <a:effectLst/>
          </c:spPr>
          <c:invertIfNegative val="0"/>
          <c:cat>
            <c:multiLvlStrRef>
              <c:f>'84'!$C$3:$H$4</c:f>
              <c:multiLvlStrCache>
                <c:ptCount val="6"/>
                <c:lvl>
                  <c:pt idx="0">
                    <c:v>LEV</c:v>
                  </c:pt>
                  <c:pt idx="1">
                    <c:v>NT+</c:v>
                  </c:pt>
                  <c:pt idx="2">
                    <c:v>HEV</c:v>
                  </c:pt>
                  <c:pt idx="3">
                    <c:v>LEV</c:v>
                  </c:pt>
                  <c:pt idx="4">
                    <c:v>NT+</c:v>
                  </c:pt>
                  <c:pt idx="5">
                    <c:v>HEV</c:v>
                  </c:pt>
                </c:lvl>
                <c:lvl>
                  <c:pt idx="0">
                    <c:v>2035</c:v>
                  </c:pt>
                  <c:pt idx="3">
                    <c:v>2040</c:v>
                  </c:pt>
                </c:lvl>
              </c:multiLvlStrCache>
            </c:multiLvlStrRef>
          </c:cat>
          <c:val>
            <c:numRef>
              <c:f>'84'!$C$8:$H$8</c:f>
              <c:numCache>
                <c:formatCode>General</c:formatCode>
                <c:ptCount val="6"/>
                <c:pt idx="0" formatCode="0.0">
                  <c:v>27.814837969543966</c:v>
                </c:pt>
                <c:pt idx="1">
                  <c:v>31.650765423661838</c:v>
                </c:pt>
                <c:pt idx="2">
                  <c:v>35.487377263676869</c:v>
                </c:pt>
                <c:pt idx="3" formatCode="0.0">
                  <c:v>34.593759367272654</c:v>
                </c:pt>
                <c:pt idx="4">
                  <c:v>40.272509893723488</c:v>
                </c:pt>
                <c:pt idx="5">
                  <c:v>45.980994468959679</c:v>
                </c:pt>
              </c:numCache>
            </c:numRef>
          </c:val>
          <c:extLst>
            <c:ext xmlns:c16="http://schemas.microsoft.com/office/drawing/2014/chart" uri="{C3380CC4-5D6E-409C-BE32-E72D297353CC}">
              <c16:uniqueId val="{00000000-5B7B-4EC3-81BC-E1E51C38C09F}"/>
            </c:ext>
          </c:extLst>
        </c:ser>
        <c:dLbls>
          <c:showLegendKey val="0"/>
          <c:showVal val="0"/>
          <c:showCatName val="0"/>
          <c:showSerName val="0"/>
          <c:showPercent val="0"/>
          <c:showBubbleSize val="0"/>
        </c:dLbls>
        <c:gapWidth val="150"/>
        <c:overlap val="100"/>
        <c:axId val="17009160"/>
        <c:axId val="17015816"/>
      </c:barChart>
      <c:catAx>
        <c:axId val="17009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015816"/>
        <c:crosses val="autoZero"/>
        <c:auto val="1"/>
        <c:lblAlgn val="ctr"/>
        <c:lblOffset val="100"/>
        <c:noMultiLvlLbl val="0"/>
      </c:catAx>
      <c:valAx>
        <c:axId val="1701581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TWh/year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0091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EU27 Hydrogen Supply Mix (TWh)</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3"/>
          <c:order val="0"/>
          <c:tx>
            <c:strRef>
              <c:f>'85'!$G$5:$G$6</c:f>
              <c:strCache>
                <c:ptCount val="2"/>
                <c:pt idx="0">
                  <c:v>Extra EU Imports</c:v>
                </c:pt>
                <c:pt idx="1">
                  <c:v>Pipeline </c:v>
                </c:pt>
              </c:strCache>
            </c:strRef>
          </c:tx>
          <c:spPr>
            <a:solidFill>
              <a:schemeClr val="accent4"/>
            </a:solidFill>
            <a:ln>
              <a:noFill/>
            </a:ln>
            <a:effectLst/>
          </c:spPr>
          <c:invertIfNegative val="0"/>
          <c:cat>
            <c:multiLvlStrRef>
              <c:f>'85'!$B$7:$C$14</c:f>
              <c:multiLvlStrCache>
                <c:ptCount val="8"/>
                <c:lvl>
                  <c:pt idx="0">
                    <c:v>LTC50</c:v>
                  </c:pt>
                  <c:pt idx="1">
                    <c:v>LTC80</c:v>
                  </c:pt>
                  <c:pt idx="2">
                    <c:v>LTC50</c:v>
                  </c:pt>
                  <c:pt idx="3">
                    <c:v>LTC80</c:v>
                  </c:pt>
                  <c:pt idx="4">
                    <c:v>LTC50</c:v>
                  </c:pt>
                  <c:pt idx="5">
                    <c:v>LTC80</c:v>
                  </c:pt>
                  <c:pt idx="6">
                    <c:v>LTC50</c:v>
                  </c:pt>
                  <c:pt idx="7">
                    <c:v>LTC80</c:v>
                  </c:pt>
                </c:lvl>
                <c:lvl>
                  <c:pt idx="0">
                    <c:v>2030</c:v>
                  </c:pt>
                  <c:pt idx="1">
                    <c:v>2030</c:v>
                  </c:pt>
                  <c:pt idx="2">
                    <c:v>2035</c:v>
                  </c:pt>
                  <c:pt idx="3">
                    <c:v>2035</c:v>
                  </c:pt>
                  <c:pt idx="4">
                    <c:v>2040</c:v>
                  </c:pt>
                  <c:pt idx="5">
                    <c:v>2040</c:v>
                  </c:pt>
                  <c:pt idx="6">
                    <c:v>2050</c:v>
                  </c:pt>
                  <c:pt idx="7">
                    <c:v>2050</c:v>
                  </c:pt>
                </c:lvl>
              </c:multiLvlStrCache>
            </c:multiLvlStrRef>
          </c:cat>
          <c:val>
            <c:numRef>
              <c:f>'85'!$G$7:$G$14</c:f>
              <c:numCache>
                <c:formatCode>0</c:formatCode>
                <c:ptCount val="8"/>
                <c:pt idx="0">
                  <c:v>36.846549023437397</c:v>
                </c:pt>
                <c:pt idx="1">
                  <c:v>58.952943083664493</c:v>
                </c:pt>
                <c:pt idx="2">
                  <c:v>55.423944724773698</c:v>
                </c:pt>
                <c:pt idx="3">
                  <c:v>85.8449665771317</c:v>
                </c:pt>
                <c:pt idx="4">
                  <c:v>134.56940376077168</c:v>
                </c:pt>
                <c:pt idx="5">
                  <c:v>162.36959333544777</c:v>
                </c:pt>
                <c:pt idx="6">
                  <c:v>194.40728262014278</c:v>
                </c:pt>
                <c:pt idx="7">
                  <c:v>209.47918598721137</c:v>
                </c:pt>
              </c:numCache>
            </c:numRef>
          </c:val>
          <c:extLst>
            <c:ext xmlns:c16="http://schemas.microsoft.com/office/drawing/2014/chart" uri="{C3380CC4-5D6E-409C-BE32-E72D297353CC}">
              <c16:uniqueId val="{00000006-DA95-47C9-B98C-F4638B839880}"/>
            </c:ext>
          </c:extLst>
        </c:ser>
        <c:ser>
          <c:idx val="2"/>
          <c:order val="1"/>
          <c:tx>
            <c:strRef>
              <c:f>'85'!$F$5:$F$6</c:f>
              <c:strCache>
                <c:ptCount val="2"/>
                <c:pt idx="0">
                  <c:v>Extra EU Imports</c:v>
                </c:pt>
                <c:pt idx="1">
                  <c:v>Ammonia </c:v>
                </c:pt>
              </c:strCache>
            </c:strRef>
          </c:tx>
          <c:spPr>
            <a:solidFill>
              <a:schemeClr val="accent3"/>
            </a:solidFill>
            <a:ln>
              <a:noFill/>
            </a:ln>
            <a:effectLst/>
          </c:spPr>
          <c:invertIfNegative val="0"/>
          <c:cat>
            <c:multiLvlStrRef>
              <c:f>'85'!$B$7:$C$14</c:f>
              <c:multiLvlStrCache>
                <c:ptCount val="8"/>
                <c:lvl>
                  <c:pt idx="0">
                    <c:v>LTC50</c:v>
                  </c:pt>
                  <c:pt idx="1">
                    <c:v>LTC80</c:v>
                  </c:pt>
                  <c:pt idx="2">
                    <c:v>LTC50</c:v>
                  </c:pt>
                  <c:pt idx="3">
                    <c:v>LTC80</c:v>
                  </c:pt>
                  <c:pt idx="4">
                    <c:v>LTC50</c:v>
                  </c:pt>
                  <c:pt idx="5">
                    <c:v>LTC80</c:v>
                  </c:pt>
                  <c:pt idx="6">
                    <c:v>LTC50</c:v>
                  </c:pt>
                  <c:pt idx="7">
                    <c:v>LTC80</c:v>
                  </c:pt>
                </c:lvl>
                <c:lvl>
                  <c:pt idx="0">
                    <c:v>2030</c:v>
                  </c:pt>
                  <c:pt idx="1">
                    <c:v>2030</c:v>
                  </c:pt>
                  <c:pt idx="2">
                    <c:v>2035</c:v>
                  </c:pt>
                  <c:pt idx="3">
                    <c:v>2035</c:v>
                  </c:pt>
                  <c:pt idx="4">
                    <c:v>2040</c:v>
                  </c:pt>
                  <c:pt idx="5">
                    <c:v>2040</c:v>
                  </c:pt>
                  <c:pt idx="6">
                    <c:v>2050</c:v>
                  </c:pt>
                  <c:pt idx="7">
                    <c:v>2050</c:v>
                  </c:pt>
                </c:lvl>
              </c:multiLvlStrCache>
            </c:multiLvlStrRef>
          </c:cat>
          <c:val>
            <c:numRef>
              <c:f>'85'!$F$7:$F$14</c:f>
              <c:numCache>
                <c:formatCode>0</c:formatCode>
                <c:ptCount val="8"/>
                <c:pt idx="0">
                  <c:v>32.236799999999995</c:v>
                </c:pt>
                <c:pt idx="1">
                  <c:v>51.578879999999792</c:v>
                </c:pt>
                <c:pt idx="2">
                  <c:v>58.302208206779909</c:v>
                </c:pt>
                <c:pt idx="3">
                  <c:v>93.426053462384203</c:v>
                </c:pt>
                <c:pt idx="4">
                  <c:v>110.57805682553401</c:v>
                </c:pt>
                <c:pt idx="5">
                  <c:v>177.78466888248397</c:v>
                </c:pt>
                <c:pt idx="6">
                  <c:v>115.50106085520289</c:v>
                </c:pt>
                <c:pt idx="7">
                  <c:v>180.97502451772979</c:v>
                </c:pt>
              </c:numCache>
            </c:numRef>
          </c:val>
          <c:extLst>
            <c:ext xmlns:c16="http://schemas.microsoft.com/office/drawing/2014/chart" uri="{C3380CC4-5D6E-409C-BE32-E72D297353CC}">
              <c16:uniqueId val="{00000004-DA95-47C9-B98C-F4638B839880}"/>
            </c:ext>
          </c:extLst>
        </c:ser>
        <c:ser>
          <c:idx val="1"/>
          <c:order val="2"/>
          <c:tx>
            <c:strRef>
              <c:f>'85'!$E$5:$E$6</c:f>
              <c:strCache>
                <c:ptCount val="2"/>
                <c:pt idx="0">
                  <c:v>Domestic Production</c:v>
                </c:pt>
                <c:pt idx="1">
                  <c:v>Electrolysis</c:v>
                </c:pt>
              </c:strCache>
            </c:strRef>
          </c:tx>
          <c:spPr>
            <a:solidFill>
              <a:schemeClr val="accent2"/>
            </a:solidFill>
            <a:ln>
              <a:noFill/>
            </a:ln>
            <a:effectLst/>
          </c:spPr>
          <c:invertIfNegative val="0"/>
          <c:cat>
            <c:multiLvlStrRef>
              <c:f>'85'!$B$7:$C$14</c:f>
              <c:multiLvlStrCache>
                <c:ptCount val="8"/>
                <c:lvl>
                  <c:pt idx="0">
                    <c:v>LTC50</c:v>
                  </c:pt>
                  <c:pt idx="1">
                    <c:v>LTC80</c:v>
                  </c:pt>
                  <c:pt idx="2">
                    <c:v>LTC50</c:v>
                  </c:pt>
                  <c:pt idx="3">
                    <c:v>LTC80</c:v>
                  </c:pt>
                  <c:pt idx="4">
                    <c:v>LTC50</c:v>
                  </c:pt>
                  <c:pt idx="5">
                    <c:v>LTC80</c:v>
                  </c:pt>
                  <c:pt idx="6">
                    <c:v>LTC50</c:v>
                  </c:pt>
                  <c:pt idx="7">
                    <c:v>LTC80</c:v>
                  </c:pt>
                </c:lvl>
                <c:lvl>
                  <c:pt idx="0">
                    <c:v>2030</c:v>
                  </c:pt>
                  <c:pt idx="1">
                    <c:v>2030</c:v>
                  </c:pt>
                  <c:pt idx="2">
                    <c:v>2035</c:v>
                  </c:pt>
                  <c:pt idx="3">
                    <c:v>2035</c:v>
                  </c:pt>
                  <c:pt idx="4">
                    <c:v>2040</c:v>
                  </c:pt>
                  <c:pt idx="5">
                    <c:v>2040</c:v>
                  </c:pt>
                  <c:pt idx="6">
                    <c:v>2050</c:v>
                  </c:pt>
                  <c:pt idx="7">
                    <c:v>2050</c:v>
                  </c:pt>
                </c:lvl>
              </c:multiLvlStrCache>
            </c:multiLvlStrRef>
          </c:cat>
          <c:val>
            <c:numRef>
              <c:f>'85'!$E$7:$E$14</c:f>
              <c:numCache>
                <c:formatCode>0</c:formatCode>
                <c:ptCount val="8"/>
                <c:pt idx="0">
                  <c:v>155.01529084094429</c:v>
                </c:pt>
                <c:pt idx="1">
                  <c:v>143.10700203098494</c:v>
                </c:pt>
                <c:pt idx="2">
                  <c:v>422.04447448572682</c:v>
                </c:pt>
                <c:pt idx="3">
                  <c:v>385.53996891436111</c:v>
                </c:pt>
                <c:pt idx="4">
                  <c:v>683.65119996647411</c:v>
                </c:pt>
                <c:pt idx="5">
                  <c:v>611.49244938274353</c:v>
                </c:pt>
                <c:pt idx="6">
                  <c:v>1206.4234289922094</c:v>
                </c:pt>
                <c:pt idx="7">
                  <c:v>1184.5917045531687</c:v>
                </c:pt>
              </c:numCache>
            </c:numRef>
          </c:val>
          <c:extLst>
            <c:ext xmlns:c16="http://schemas.microsoft.com/office/drawing/2014/chart" uri="{C3380CC4-5D6E-409C-BE32-E72D297353CC}">
              <c16:uniqueId val="{00000002-DA95-47C9-B98C-F4638B839880}"/>
            </c:ext>
          </c:extLst>
        </c:ser>
        <c:ser>
          <c:idx val="0"/>
          <c:order val="3"/>
          <c:tx>
            <c:strRef>
              <c:f>'85'!$D$5:$D$6</c:f>
              <c:strCache>
                <c:ptCount val="2"/>
                <c:pt idx="0">
                  <c:v>Domestic Production</c:v>
                </c:pt>
                <c:pt idx="1">
                  <c:v>SMR and Pyrolysis</c:v>
                </c:pt>
              </c:strCache>
            </c:strRef>
          </c:tx>
          <c:spPr>
            <a:solidFill>
              <a:schemeClr val="accent1"/>
            </a:solidFill>
            <a:ln>
              <a:noFill/>
            </a:ln>
            <a:effectLst/>
          </c:spPr>
          <c:invertIfNegative val="0"/>
          <c:cat>
            <c:multiLvlStrRef>
              <c:f>'85'!$B$7:$C$14</c:f>
              <c:multiLvlStrCache>
                <c:ptCount val="8"/>
                <c:lvl>
                  <c:pt idx="0">
                    <c:v>LTC50</c:v>
                  </c:pt>
                  <c:pt idx="1">
                    <c:v>LTC80</c:v>
                  </c:pt>
                  <c:pt idx="2">
                    <c:v>LTC50</c:v>
                  </c:pt>
                  <c:pt idx="3">
                    <c:v>LTC80</c:v>
                  </c:pt>
                  <c:pt idx="4">
                    <c:v>LTC50</c:v>
                  </c:pt>
                  <c:pt idx="5">
                    <c:v>LTC80</c:v>
                  </c:pt>
                  <c:pt idx="6">
                    <c:v>LTC50</c:v>
                  </c:pt>
                  <c:pt idx="7">
                    <c:v>LTC80</c:v>
                  </c:pt>
                </c:lvl>
                <c:lvl>
                  <c:pt idx="0">
                    <c:v>2030</c:v>
                  </c:pt>
                  <c:pt idx="1">
                    <c:v>2030</c:v>
                  </c:pt>
                  <c:pt idx="2">
                    <c:v>2035</c:v>
                  </c:pt>
                  <c:pt idx="3">
                    <c:v>2035</c:v>
                  </c:pt>
                  <c:pt idx="4">
                    <c:v>2040</c:v>
                  </c:pt>
                  <c:pt idx="5">
                    <c:v>2040</c:v>
                  </c:pt>
                  <c:pt idx="6">
                    <c:v>2050</c:v>
                  </c:pt>
                  <c:pt idx="7">
                    <c:v>2050</c:v>
                  </c:pt>
                </c:lvl>
              </c:multiLvlStrCache>
            </c:multiLvlStrRef>
          </c:cat>
          <c:val>
            <c:numRef>
              <c:f>'85'!$D$7:$D$14</c:f>
              <c:numCache>
                <c:formatCode>0</c:formatCode>
                <c:ptCount val="8"/>
                <c:pt idx="0">
                  <c:v>33.020198681138098</c:v>
                </c:pt>
                <c:pt idx="1">
                  <c:v>5.9457575489411898</c:v>
                </c:pt>
                <c:pt idx="2">
                  <c:v>94.505345190589793</c:v>
                </c:pt>
                <c:pt idx="3">
                  <c:v>58.601893114670006</c:v>
                </c:pt>
                <c:pt idx="4">
                  <c:v>82.589202289199989</c:v>
                </c:pt>
                <c:pt idx="5">
                  <c:v>53.721991838313997</c:v>
                </c:pt>
                <c:pt idx="6">
                  <c:v>142.13945014035559</c:v>
                </c:pt>
                <c:pt idx="7">
                  <c:v>96.754631038051102</c:v>
                </c:pt>
              </c:numCache>
            </c:numRef>
          </c:val>
          <c:extLst>
            <c:ext xmlns:c16="http://schemas.microsoft.com/office/drawing/2014/chart" uri="{C3380CC4-5D6E-409C-BE32-E72D297353CC}">
              <c16:uniqueId val="{00000000-DA95-47C9-B98C-F4638B839880}"/>
            </c:ext>
          </c:extLst>
        </c:ser>
        <c:dLbls>
          <c:showLegendKey val="0"/>
          <c:showVal val="0"/>
          <c:showCatName val="0"/>
          <c:showSerName val="0"/>
          <c:showPercent val="0"/>
          <c:showBubbleSize val="0"/>
        </c:dLbls>
        <c:gapWidth val="150"/>
        <c:overlap val="100"/>
        <c:axId val="1074908167"/>
        <c:axId val="1085284871"/>
      </c:barChart>
      <c:catAx>
        <c:axId val="10749081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5284871"/>
        <c:crosses val="autoZero"/>
        <c:auto val="1"/>
        <c:lblAlgn val="ctr"/>
        <c:lblOffset val="100"/>
        <c:noMultiLvlLbl val="0"/>
      </c:catAx>
      <c:valAx>
        <c:axId val="108528487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TWh/year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7490816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Extra EU Hydrogen Imports (TWh)</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'86'!$D$5</c:f>
              <c:strCache>
                <c:ptCount val="1"/>
                <c:pt idx="0">
                  <c:v>Algeria H2 pipeline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'86'!$B$6:$C$13</c:f>
              <c:multiLvlStrCache>
                <c:ptCount val="8"/>
                <c:lvl>
                  <c:pt idx="0">
                    <c:v>LTC50</c:v>
                  </c:pt>
                  <c:pt idx="1">
                    <c:v>LTC80</c:v>
                  </c:pt>
                  <c:pt idx="2">
                    <c:v>LTC50</c:v>
                  </c:pt>
                  <c:pt idx="3">
                    <c:v>LTC80</c:v>
                  </c:pt>
                  <c:pt idx="4">
                    <c:v>LTC50</c:v>
                  </c:pt>
                  <c:pt idx="5">
                    <c:v>LTC80</c:v>
                  </c:pt>
                  <c:pt idx="6">
                    <c:v>LTC50</c:v>
                  </c:pt>
                  <c:pt idx="7">
                    <c:v>LTC80</c:v>
                  </c:pt>
                </c:lvl>
                <c:lvl>
                  <c:pt idx="0">
                    <c:v>2030</c:v>
                  </c:pt>
                  <c:pt idx="1">
                    <c:v>2030</c:v>
                  </c:pt>
                  <c:pt idx="2">
                    <c:v>2035</c:v>
                  </c:pt>
                  <c:pt idx="3">
                    <c:v>2035</c:v>
                  </c:pt>
                  <c:pt idx="4">
                    <c:v>2040</c:v>
                  </c:pt>
                  <c:pt idx="5">
                    <c:v>2040</c:v>
                  </c:pt>
                  <c:pt idx="6">
                    <c:v>2050</c:v>
                  </c:pt>
                  <c:pt idx="7">
                    <c:v>2050</c:v>
                  </c:pt>
                </c:lvl>
              </c:multiLvlStrCache>
            </c:multiLvlStrRef>
          </c:cat>
          <c:val>
            <c:numRef>
              <c:f>'86'!$D$6:$D$13</c:f>
              <c:numCache>
                <c:formatCode>0</c:formatCode>
                <c:ptCount val="8"/>
                <c:pt idx="0">
                  <c:v>26.197757577617402</c:v>
                </c:pt>
                <c:pt idx="1">
                  <c:v>41.9279229742788</c:v>
                </c:pt>
                <c:pt idx="2">
                  <c:v>44.775153278953802</c:v>
                </c:pt>
                <c:pt idx="3">
                  <c:v>68.715933075628698</c:v>
                </c:pt>
                <c:pt idx="4">
                  <c:v>76.092416162649997</c:v>
                </c:pt>
                <c:pt idx="5">
                  <c:v>97.074409921972006</c:v>
                </c:pt>
                <c:pt idx="6">
                  <c:v>84.0350489001288</c:v>
                </c:pt>
                <c:pt idx="7">
                  <c:v>96.225538262453</c:v>
                </c:pt>
              </c:numCache>
            </c:numRef>
          </c:val>
          <c:extLst>
            <c:ext xmlns:c16="http://schemas.microsoft.com/office/drawing/2014/chart" uri="{C3380CC4-5D6E-409C-BE32-E72D297353CC}">
              <c16:uniqueId val="{00000000-BC06-4D3F-915B-7C8CD32C8823}"/>
            </c:ext>
          </c:extLst>
        </c:ser>
        <c:ser>
          <c:idx val="1"/>
          <c:order val="1"/>
          <c:tx>
            <c:strRef>
              <c:f>'86'!$E$5</c:f>
              <c:strCache>
                <c:ptCount val="1"/>
                <c:pt idx="0">
                  <c:v>Morocco H2 pipeline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'86'!$B$6:$C$13</c:f>
              <c:multiLvlStrCache>
                <c:ptCount val="8"/>
                <c:lvl>
                  <c:pt idx="0">
                    <c:v>LTC50</c:v>
                  </c:pt>
                  <c:pt idx="1">
                    <c:v>LTC80</c:v>
                  </c:pt>
                  <c:pt idx="2">
                    <c:v>LTC50</c:v>
                  </c:pt>
                  <c:pt idx="3">
                    <c:v>LTC80</c:v>
                  </c:pt>
                  <c:pt idx="4">
                    <c:v>LTC50</c:v>
                  </c:pt>
                  <c:pt idx="5">
                    <c:v>LTC80</c:v>
                  </c:pt>
                  <c:pt idx="6">
                    <c:v>LTC50</c:v>
                  </c:pt>
                  <c:pt idx="7">
                    <c:v>LTC80</c:v>
                  </c:pt>
                </c:lvl>
                <c:lvl>
                  <c:pt idx="0">
                    <c:v>2030</c:v>
                  </c:pt>
                  <c:pt idx="1">
                    <c:v>2030</c:v>
                  </c:pt>
                  <c:pt idx="2">
                    <c:v>2035</c:v>
                  </c:pt>
                  <c:pt idx="3">
                    <c:v>2035</c:v>
                  </c:pt>
                  <c:pt idx="4">
                    <c:v>2040</c:v>
                  </c:pt>
                  <c:pt idx="5">
                    <c:v>2040</c:v>
                  </c:pt>
                  <c:pt idx="6">
                    <c:v>2050</c:v>
                  </c:pt>
                  <c:pt idx="7">
                    <c:v>2050</c:v>
                  </c:pt>
                </c:lvl>
              </c:multiLvlStrCache>
            </c:multiLvlStrRef>
          </c:cat>
          <c:val>
            <c:numRef>
              <c:f>'86'!$E$6:$E$13</c:f>
              <c:numCache>
                <c:formatCode>0</c:formatCode>
                <c:ptCount val="8"/>
                <c:pt idx="4">
                  <c:v>17.433135466125997</c:v>
                </c:pt>
                <c:pt idx="5">
                  <c:v>22.046146357562002</c:v>
                </c:pt>
                <c:pt idx="6">
                  <c:v>19.865847914410999</c:v>
                </c:pt>
                <c:pt idx="7">
                  <c:v>23.314132632513701</c:v>
                </c:pt>
              </c:numCache>
            </c:numRef>
          </c:val>
          <c:extLst>
            <c:ext xmlns:c16="http://schemas.microsoft.com/office/drawing/2014/chart" uri="{C3380CC4-5D6E-409C-BE32-E72D297353CC}">
              <c16:uniqueId val="{00000002-BC06-4D3F-915B-7C8CD32C8823}"/>
            </c:ext>
          </c:extLst>
        </c:ser>
        <c:ser>
          <c:idx val="2"/>
          <c:order val="2"/>
          <c:tx>
            <c:strRef>
              <c:f>'86'!$F$5</c:f>
              <c:strCache>
                <c:ptCount val="1"/>
                <c:pt idx="0">
                  <c:v>Ukraine H2 pipeline</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'86'!$B$6:$C$13</c:f>
              <c:multiLvlStrCache>
                <c:ptCount val="8"/>
                <c:lvl>
                  <c:pt idx="0">
                    <c:v>LTC50</c:v>
                  </c:pt>
                  <c:pt idx="1">
                    <c:v>LTC80</c:v>
                  </c:pt>
                  <c:pt idx="2">
                    <c:v>LTC50</c:v>
                  </c:pt>
                  <c:pt idx="3">
                    <c:v>LTC80</c:v>
                  </c:pt>
                  <c:pt idx="4">
                    <c:v>LTC50</c:v>
                  </c:pt>
                  <c:pt idx="5">
                    <c:v>LTC80</c:v>
                  </c:pt>
                  <c:pt idx="6">
                    <c:v>LTC50</c:v>
                  </c:pt>
                  <c:pt idx="7">
                    <c:v>LTC80</c:v>
                  </c:pt>
                </c:lvl>
                <c:lvl>
                  <c:pt idx="0">
                    <c:v>2030</c:v>
                  </c:pt>
                  <c:pt idx="1">
                    <c:v>2030</c:v>
                  </c:pt>
                  <c:pt idx="2">
                    <c:v>2035</c:v>
                  </c:pt>
                  <c:pt idx="3">
                    <c:v>2035</c:v>
                  </c:pt>
                  <c:pt idx="4">
                    <c:v>2040</c:v>
                  </c:pt>
                  <c:pt idx="5">
                    <c:v>2040</c:v>
                  </c:pt>
                  <c:pt idx="6">
                    <c:v>2050</c:v>
                  </c:pt>
                  <c:pt idx="7">
                    <c:v>2050</c:v>
                  </c:pt>
                </c:lvl>
              </c:multiLvlStrCache>
            </c:multiLvlStrRef>
          </c:cat>
          <c:val>
            <c:numRef>
              <c:f>'86'!$F$6:$F$13</c:f>
              <c:numCache>
                <c:formatCode>0</c:formatCode>
                <c:ptCount val="8"/>
                <c:pt idx="0">
                  <c:v>10.648791445819999</c:v>
                </c:pt>
                <c:pt idx="1">
                  <c:v>17.0250201093857</c:v>
                </c:pt>
                <c:pt idx="2">
                  <c:v>10.648791445819999</c:v>
                </c:pt>
                <c:pt idx="3">
                  <c:v>17.129033501502999</c:v>
                </c:pt>
                <c:pt idx="4">
                  <c:v>19.525820389089997</c:v>
                </c:pt>
                <c:pt idx="5">
                  <c:v>27.771587749401998</c:v>
                </c:pt>
                <c:pt idx="6">
                  <c:v>17.5827971997299</c:v>
                </c:pt>
                <c:pt idx="7">
                  <c:v>26.520712504440898</c:v>
                </c:pt>
              </c:numCache>
            </c:numRef>
          </c:val>
          <c:extLst>
            <c:ext xmlns:c16="http://schemas.microsoft.com/office/drawing/2014/chart" uri="{C3380CC4-5D6E-409C-BE32-E72D297353CC}">
              <c16:uniqueId val="{00000004-BC06-4D3F-915B-7C8CD32C8823}"/>
            </c:ext>
          </c:extLst>
        </c:ser>
        <c:ser>
          <c:idx val="3"/>
          <c:order val="3"/>
          <c:tx>
            <c:strRef>
              <c:f>'86'!$G$5</c:f>
              <c:strCache>
                <c:ptCount val="1"/>
                <c:pt idx="0">
                  <c:v>Ammonia shipping</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'86'!$B$6:$C$13</c:f>
              <c:multiLvlStrCache>
                <c:ptCount val="8"/>
                <c:lvl>
                  <c:pt idx="0">
                    <c:v>LTC50</c:v>
                  </c:pt>
                  <c:pt idx="1">
                    <c:v>LTC80</c:v>
                  </c:pt>
                  <c:pt idx="2">
                    <c:v>LTC50</c:v>
                  </c:pt>
                  <c:pt idx="3">
                    <c:v>LTC80</c:v>
                  </c:pt>
                  <c:pt idx="4">
                    <c:v>LTC50</c:v>
                  </c:pt>
                  <c:pt idx="5">
                    <c:v>LTC80</c:v>
                  </c:pt>
                  <c:pt idx="6">
                    <c:v>LTC50</c:v>
                  </c:pt>
                  <c:pt idx="7">
                    <c:v>LTC80</c:v>
                  </c:pt>
                </c:lvl>
                <c:lvl>
                  <c:pt idx="0">
                    <c:v>2030</c:v>
                  </c:pt>
                  <c:pt idx="1">
                    <c:v>2030</c:v>
                  </c:pt>
                  <c:pt idx="2">
                    <c:v>2035</c:v>
                  </c:pt>
                  <c:pt idx="3">
                    <c:v>2035</c:v>
                  </c:pt>
                  <c:pt idx="4">
                    <c:v>2040</c:v>
                  </c:pt>
                  <c:pt idx="5">
                    <c:v>2040</c:v>
                  </c:pt>
                  <c:pt idx="6">
                    <c:v>2050</c:v>
                  </c:pt>
                  <c:pt idx="7">
                    <c:v>2050</c:v>
                  </c:pt>
                </c:lvl>
              </c:multiLvlStrCache>
            </c:multiLvlStrRef>
          </c:cat>
          <c:val>
            <c:numRef>
              <c:f>'86'!$G$6:$G$13</c:f>
              <c:numCache>
                <c:formatCode>0</c:formatCode>
                <c:ptCount val="8"/>
                <c:pt idx="0">
                  <c:v>32.236799999999995</c:v>
                </c:pt>
                <c:pt idx="1">
                  <c:v>51.578879999999998</c:v>
                </c:pt>
                <c:pt idx="2">
                  <c:v>58.302208206780001</c:v>
                </c:pt>
                <c:pt idx="3">
                  <c:v>93.426053462384189</c:v>
                </c:pt>
                <c:pt idx="4">
                  <c:v>110.57805682553402</c:v>
                </c:pt>
                <c:pt idx="5">
                  <c:v>177.784668882484</c:v>
                </c:pt>
                <c:pt idx="6">
                  <c:v>115.50106085520289</c:v>
                </c:pt>
                <c:pt idx="7">
                  <c:v>180.97502451773028</c:v>
                </c:pt>
              </c:numCache>
            </c:numRef>
          </c:val>
          <c:extLst>
            <c:ext xmlns:c16="http://schemas.microsoft.com/office/drawing/2014/chart" uri="{C3380CC4-5D6E-409C-BE32-E72D297353CC}">
              <c16:uniqueId val="{00000006-BC06-4D3F-915B-7C8CD32C8823}"/>
            </c:ext>
          </c:extLst>
        </c:ser>
        <c:dLbls>
          <c:showLegendKey val="0"/>
          <c:showVal val="0"/>
          <c:showCatName val="0"/>
          <c:showSerName val="0"/>
          <c:showPercent val="0"/>
          <c:showBubbleSize val="0"/>
        </c:dLbls>
        <c:gapWidth val="219"/>
        <c:overlap val="100"/>
        <c:axId val="1706147335"/>
        <c:axId val="1420035592"/>
      </c:barChart>
      <c:catAx>
        <c:axId val="17061473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20035592"/>
        <c:crosses val="autoZero"/>
        <c:auto val="1"/>
        <c:lblAlgn val="ctr"/>
        <c:lblOffset val="100"/>
        <c:noMultiLvlLbl val="0"/>
      </c:catAx>
      <c:valAx>
        <c:axId val="142003559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TWh/year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061473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EU27 Ammonia Imports (TWh)</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'87'!$D$5</c:f>
              <c:strCache>
                <c:ptCount val="1"/>
                <c:pt idx="0">
                  <c:v>BE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'87'!$B$6:$C$13</c:f>
              <c:multiLvlStrCache>
                <c:ptCount val="8"/>
                <c:lvl>
                  <c:pt idx="0">
                    <c:v>LTC50</c:v>
                  </c:pt>
                  <c:pt idx="1">
                    <c:v>LTC80</c:v>
                  </c:pt>
                  <c:pt idx="2">
                    <c:v>LTC50</c:v>
                  </c:pt>
                  <c:pt idx="3">
                    <c:v>LTC80</c:v>
                  </c:pt>
                  <c:pt idx="4">
                    <c:v>LTC50</c:v>
                  </c:pt>
                  <c:pt idx="5">
                    <c:v>LTC80</c:v>
                  </c:pt>
                  <c:pt idx="6">
                    <c:v>LTC50</c:v>
                  </c:pt>
                  <c:pt idx="7">
                    <c:v>LTC80</c:v>
                  </c:pt>
                </c:lvl>
                <c:lvl>
                  <c:pt idx="0">
                    <c:v>2030</c:v>
                  </c:pt>
                  <c:pt idx="1">
                    <c:v>2030</c:v>
                  </c:pt>
                  <c:pt idx="2">
                    <c:v>2035</c:v>
                  </c:pt>
                  <c:pt idx="3">
                    <c:v>2035</c:v>
                  </c:pt>
                  <c:pt idx="4">
                    <c:v>2040</c:v>
                  </c:pt>
                  <c:pt idx="5">
                    <c:v>2040</c:v>
                  </c:pt>
                  <c:pt idx="6">
                    <c:v>2050</c:v>
                  </c:pt>
                  <c:pt idx="7">
                    <c:v>2050</c:v>
                  </c:pt>
                </c:lvl>
              </c:multiLvlStrCache>
            </c:multiLvlStrRef>
          </c:cat>
          <c:val>
            <c:numRef>
              <c:f>'87'!$D$6:$D$13</c:f>
              <c:numCache>
                <c:formatCode>0</c:formatCode>
                <c:ptCount val="8"/>
                <c:pt idx="0">
                  <c:v>9.1717199999999988</c:v>
                </c:pt>
                <c:pt idx="1">
                  <c:v>14.674752</c:v>
                </c:pt>
                <c:pt idx="2">
                  <c:v>16.59582</c:v>
                </c:pt>
                <c:pt idx="3">
                  <c:v>26.595345856258703</c:v>
                </c:pt>
                <c:pt idx="4">
                  <c:v>32.472993790385999</c:v>
                </c:pt>
                <c:pt idx="5">
                  <c:v>52.249735472466</c:v>
                </c:pt>
                <c:pt idx="6">
                  <c:v>32.263080000000002</c:v>
                </c:pt>
                <c:pt idx="7">
                  <c:v>51.620927999999999</c:v>
                </c:pt>
              </c:numCache>
            </c:numRef>
          </c:val>
          <c:extLst>
            <c:ext xmlns:c16="http://schemas.microsoft.com/office/drawing/2014/chart" uri="{C3380CC4-5D6E-409C-BE32-E72D297353CC}">
              <c16:uniqueId val="{00000000-C282-41A4-B5AD-521481F10BC3}"/>
            </c:ext>
          </c:extLst>
        </c:ser>
        <c:ser>
          <c:idx val="1"/>
          <c:order val="1"/>
          <c:tx>
            <c:strRef>
              <c:f>'87'!$E$5</c:f>
              <c:strCache>
                <c:ptCount val="1"/>
                <c:pt idx="0">
                  <c:v>DE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'87'!$B$6:$C$13</c:f>
              <c:multiLvlStrCache>
                <c:ptCount val="8"/>
                <c:lvl>
                  <c:pt idx="0">
                    <c:v>LTC50</c:v>
                  </c:pt>
                  <c:pt idx="1">
                    <c:v>LTC80</c:v>
                  </c:pt>
                  <c:pt idx="2">
                    <c:v>LTC50</c:v>
                  </c:pt>
                  <c:pt idx="3">
                    <c:v>LTC80</c:v>
                  </c:pt>
                  <c:pt idx="4">
                    <c:v>LTC50</c:v>
                  </c:pt>
                  <c:pt idx="5">
                    <c:v>LTC80</c:v>
                  </c:pt>
                  <c:pt idx="6">
                    <c:v>LTC50</c:v>
                  </c:pt>
                  <c:pt idx="7">
                    <c:v>LTC80</c:v>
                  </c:pt>
                </c:lvl>
                <c:lvl>
                  <c:pt idx="0">
                    <c:v>2030</c:v>
                  </c:pt>
                  <c:pt idx="1">
                    <c:v>2030</c:v>
                  </c:pt>
                  <c:pt idx="2">
                    <c:v>2035</c:v>
                  </c:pt>
                  <c:pt idx="3">
                    <c:v>2035</c:v>
                  </c:pt>
                  <c:pt idx="4">
                    <c:v>2040</c:v>
                  </c:pt>
                  <c:pt idx="5">
                    <c:v>2040</c:v>
                  </c:pt>
                  <c:pt idx="6">
                    <c:v>2050</c:v>
                  </c:pt>
                  <c:pt idx="7">
                    <c:v>2050</c:v>
                  </c:pt>
                </c:lvl>
              </c:multiLvlStrCache>
            </c:multiLvlStrRef>
          </c:cat>
          <c:val>
            <c:numRef>
              <c:f>'87'!$E$6:$E$13</c:f>
              <c:numCache>
                <c:formatCode>0</c:formatCode>
                <c:ptCount val="8"/>
                <c:pt idx="0">
                  <c:v>6.83718</c:v>
                </c:pt>
                <c:pt idx="1">
                  <c:v>10.939487999999999</c:v>
                </c:pt>
                <c:pt idx="2">
                  <c:v>10.472580000000001</c:v>
                </c:pt>
                <c:pt idx="3">
                  <c:v>16.782638801949702</c:v>
                </c:pt>
                <c:pt idx="4">
                  <c:v>13.968011167748001</c:v>
                </c:pt>
                <c:pt idx="5">
                  <c:v>22.305198612588001</c:v>
                </c:pt>
                <c:pt idx="6">
                  <c:v>13.792905678833002</c:v>
                </c:pt>
                <c:pt idx="7">
                  <c:v>22.019349159000001</c:v>
                </c:pt>
              </c:numCache>
            </c:numRef>
          </c:val>
          <c:extLst>
            <c:ext xmlns:c16="http://schemas.microsoft.com/office/drawing/2014/chart" uri="{C3380CC4-5D6E-409C-BE32-E72D297353CC}">
              <c16:uniqueId val="{00000002-C282-41A4-B5AD-521481F10BC3}"/>
            </c:ext>
          </c:extLst>
        </c:ser>
        <c:ser>
          <c:idx val="2"/>
          <c:order val="2"/>
          <c:tx>
            <c:strRef>
              <c:f>'87'!$F$5</c:f>
              <c:strCache>
                <c:ptCount val="1"/>
                <c:pt idx="0">
                  <c:v>FR</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'87'!$B$6:$C$13</c:f>
              <c:multiLvlStrCache>
                <c:ptCount val="8"/>
                <c:lvl>
                  <c:pt idx="0">
                    <c:v>LTC50</c:v>
                  </c:pt>
                  <c:pt idx="1">
                    <c:v>LTC80</c:v>
                  </c:pt>
                  <c:pt idx="2">
                    <c:v>LTC50</c:v>
                  </c:pt>
                  <c:pt idx="3">
                    <c:v>LTC80</c:v>
                  </c:pt>
                  <c:pt idx="4">
                    <c:v>LTC50</c:v>
                  </c:pt>
                  <c:pt idx="5">
                    <c:v>LTC80</c:v>
                  </c:pt>
                  <c:pt idx="6">
                    <c:v>LTC50</c:v>
                  </c:pt>
                  <c:pt idx="7">
                    <c:v>LTC80</c:v>
                  </c:pt>
                </c:lvl>
                <c:lvl>
                  <c:pt idx="0">
                    <c:v>2030</c:v>
                  </c:pt>
                  <c:pt idx="1">
                    <c:v>2030</c:v>
                  </c:pt>
                  <c:pt idx="2">
                    <c:v>2035</c:v>
                  </c:pt>
                  <c:pt idx="3">
                    <c:v>2035</c:v>
                  </c:pt>
                  <c:pt idx="4">
                    <c:v>2040</c:v>
                  </c:pt>
                  <c:pt idx="5">
                    <c:v>2040</c:v>
                  </c:pt>
                  <c:pt idx="6">
                    <c:v>2050</c:v>
                  </c:pt>
                  <c:pt idx="7">
                    <c:v>2050</c:v>
                  </c:pt>
                </c:lvl>
              </c:multiLvlStrCache>
            </c:multiLvlStrRef>
          </c:cat>
          <c:val>
            <c:numRef>
              <c:f>'87'!$F$6:$F$13</c:f>
              <c:numCache>
                <c:formatCode>0</c:formatCode>
                <c:ptCount val="8"/>
                <c:pt idx="2">
                  <c:v>7.4241000000000001</c:v>
                </c:pt>
                <c:pt idx="3">
                  <c:v>11.897362908742501</c:v>
                </c:pt>
                <c:pt idx="4">
                  <c:v>13.890585780914</c:v>
                </c:pt>
                <c:pt idx="5">
                  <c:v>22.393000491276002</c:v>
                </c:pt>
                <c:pt idx="6">
                  <c:v>19.345014599999999</c:v>
                </c:pt>
                <c:pt idx="7">
                  <c:v>27.502065889201901</c:v>
                </c:pt>
              </c:numCache>
            </c:numRef>
          </c:val>
          <c:extLst>
            <c:ext xmlns:c16="http://schemas.microsoft.com/office/drawing/2014/chart" uri="{C3380CC4-5D6E-409C-BE32-E72D297353CC}">
              <c16:uniqueId val="{00000004-C282-41A4-B5AD-521481F10BC3}"/>
            </c:ext>
          </c:extLst>
        </c:ser>
        <c:ser>
          <c:idx val="3"/>
          <c:order val="3"/>
          <c:tx>
            <c:strRef>
              <c:f>'87'!$G$5</c:f>
              <c:strCache>
                <c:ptCount val="1"/>
                <c:pt idx="0">
                  <c:v>GR</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'87'!$B$6:$C$13</c:f>
              <c:multiLvlStrCache>
                <c:ptCount val="8"/>
                <c:lvl>
                  <c:pt idx="0">
                    <c:v>LTC50</c:v>
                  </c:pt>
                  <c:pt idx="1">
                    <c:v>LTC80</c:v>
                  </c:pt>
                  <c:pt idx="2">
                    <c:v>LTC50</c:v>
                  </c:pt>
                  <c:pt idx="3">
                    <c:v>LTC80</c:v>
                  </c:pt>
                  <c:pt idx="4">
                    <c:v>LTC50</c:v>
                  </c:pt>
                  <c:pt idx="5">
                    <c:v>LTC80</c:v>
                  </c:pt>
                  <c:pt idx="6">
                    <c:v>LTC50</c:v>
                  </c:pt>
                  <c:pt idx="7">
                    <c:v>LTC80</c:v>
                  </c:pt>
                </c:lvl>
                <c:lvl>
                  <c:pt idx="0">
                    <c:v>2030</c:v>
                  </c:pt>
                  <c:pt idx="1">
                    <c:v>2030</c:v>
                  </c:pt>
                  <c:pt idx="2">
                    <c:v>2035</c:v>
                  </c:pt>
                  <c:pt idx="3">
                    <c:v>2035</c:v>
                  </c:pt>
                  <c:pt idx="4">
                    <c:v>2040</c:v>
                  </c:pt>
                  <c:pt idx="5">
                    <c:v>2040</c:v>
                  </c:pt>
                  <c:pt idx="6">
                    <c:v>2050</c:v>
                  </c:pt>
                  <c:pt idx="7">
                    <c:v>2050</c:v>
                  </c:pt>
                </c:lvl>
              </c:multiLvlStrCache>
            </c:multiLvlStrRef>
          </c:cat>
          <c:val>
            <c:numRef>
              <c:f>'87'!$G$6:$G$13</c:f>
              <c:numCache>
                <c:formatCode>0</c:formatCode>
                <c:ptCount val="8"/>
                <c:pt idx="4">
                  <c:v>7.8784543125040001</c:v>
                </c:pt>
                <c:pt idx="5">
                  <c:v>12.472236028915999</c:v>
                </c:pt>
                <c:pt idx="6">
                  <c:v>7.8360193890775003</c:v>
                </c:pt>
                <c:pt idx="7">
                  <c:v>12.342835235098399</c:v>
                </c:pt>
              </c:numCache>
            </c:numRef>
          </c:val>
          <c:extLst>
            <c:ext xmlns:c16="http://schemas.microsoft.com/office/drawing/2014/chart" uri="{C3380CC4-5D6E-409C-BE32-E72D297353CC}">
              <c16:uniqueId val="{00000006-C282-41A4-B5AD-521481F10BC3}"/>
            </c:ext>
          </c:extLst>
        </c:ser>
        <c:ser>
          <c:idx val="4"/>
          <c:order val="4"/>
          <c:tx>
            <c:strRef>
              <c:f>'87'!$H$5</c:f>
              <c:strCache>
                <c:ptCount val="1"/>
                <c:pt idx="0">
                  <c:v>IT</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'87'!$B$6:$C$13</c:f>
              <c:multiLvlStrCache>
                <c:ptCount val="8"/>
                <c:lvl>
                  <c:pt idx="0">
                    <c:v>LTC50</c:v>
                  </c:pt>
                  <c:pt idx="1">
                    <c:v>LTC80</c:v>
                  </c:pt>
                  <c:pt idx="2">
                    <c:v>LTC50</c:v>
                  </c:pt>
                  <c:pt idx="3">
                    <c:v>LTC80</c:v>
                  </c:pt>
                  <c:pt idx="4">
                    <c:v>LTC50</c:v>
                  </c:pt>
                  <c:pt idx="5">
                    <c:v>LTC80</c:v>
                  </c:pt>
                  <c:pt idx="6">
                    <c:v>LTC50</c:v>
                  </c:pt>
                  <c:pt idx="7">
                    <c:v>LTC80</c:v>
                  </c:pt>
                </c:lvl>
                <c:lvl>
                  <c:pt idx="0">
                    <c:v>2030</c:v>
                  </c:pt>
                  <c:pt idx="1">
                    <c:v>2030</c:v>
                  </c:pt>
                  <c:pt idx="2">
                    <c:v>2035</c:v>
                  </c:pt>
                  <c:pt idx="3">
                    <c:v>2035</c:v>
                  </c:pt>
                  <c:pt idx="4">
                    <c:v>2040</c:v>
                  </c:pt>
                  <c:pt idx="5">
                    <c:v>2040</c:v>
                  </c:pt>
                  <c:pt idx="6">
                    <c:v>2050</c:v>
                  </c:pt>
                  <c:pt idx="7">
                    <c:v>2050</c:v>
                  </c:pt>
                </c:lvl>
              </c:multiLvlStrCache>
            </c:multiLvlStrRef>
          </c:cat>
          <c:val>
            <c:numRef>
              <c:f>'87'!$H$6:$H$13</c:f>
              <c:numCache>
                <c:formatCode>0</c:formatCode>
                <c:ptCount val="8"/>
                <c:pt idx="4">
                  <c:v>5.0888839350119994</c:v>
                </c:pt>
                <c:pt idx="5">
                  <c:v>8.1376769127879989</c:v>
                </c:pt>
                <c:pt idx="6">
                  <c:v>5.0318202437799995</c:v>
                </c:pt>
                <c:pt idx="7">
                  <c:v>8.0337391741299999</c:v>
                </c:pt>
              </c:numCache>
            </c:numRef>
          </c:val>
          <c:extLst>
            <c:ext xmlns:c16="http://schemas.microsoft.com/office/drawing/2014/chart" uri="{C3380CC4-5D6E-409C-BE32-E72D297353CC}">
              <c16:uniqueId val="{00000008-C282-41A4-B5AD-521481F10BC3}"/>
            </c:ext>
          </c:extLst>
        </c:ser>
        <c:ser>
          <c:idx val="5"/>
          <c:order val="5"/>
          <c:tx>
            <c:strRef>
              <c:f>'87'!$I$5</c:f>
              <c:strCache>
                <c:ptCount val="1"/>
                <c:pt idx="0">
                  <c:v>NL</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'87'!$B$6:$C$13</c:f>
              <c:multiLvlStrCache>
                <c:ptCount val="8"/>
                <c:lvl>
                  <c:pt idx="0">
                    <c:v>LTC50</c:v>
                  </c:pt>
                  <c:pt idx="1">
                    <c:v>LTC80</c:v>
                  </c:pt>
                  <c:pt idx="2">
                    <c:v>LTC50</c:v>
                  </c:pt>
                  <c:pt idx="3">
                    <c:v>LTC80</c:v>
                  </c:pt>
                  <c:pt idx="4">
                    <c:v>LTC50</c:v>
                  </c:pt>
                  <c:pt idx="5">
                    <c:v>LTC80</c:v>
                  </c:pt>
                  <c:pt idx="6">
                    <c:v>LTC50</c:v>
                  </c:pt>
                  <c:pt idx="7">
                    <c:v>LTC80</c:v>
                  </c:pt>
                </c:lvl>
                <c:lvl>
                  <c:pt idx="0">
                    <c:v>2030</c:v>
                  </c:pt>
                  <c:pt idx="1">
                    <c:v>2030</c:v>
                  </c:pt>
                  <c:pt idx="2">
                    <c:v>2035</c:v>
                  </c:pt>
                  <c:pt idx="3">
                    <c:v>2035</c:v>
                  </c:pt>
                  <c:pt idx="4">
                    <c:v>2040</c:v>
                  </c:pt>
                  <c:pt idx="5">
                    <c:v>2040</c:v>
                  </c:pt>
                  <c:pt idx="6">
                    <c:v>2050</c:v>
                  </c:pt>
                  <c:pt idx="7">
                    <c:v>2050</c:v>
                  </c:pt>
                </c:lvl>
              </c:multiLvlStrCache>
            </c:multiLvlStrRef>
          </c:cat>
          <c:val>
            <c:numRef>
              <c:f>'87'!$I$6:$I$13</c:f>
              <c:numCache>
                <c:formatCode>0</c:formatCode>
                <c:ptCount val="8"/>
                <c:pt idx="0">
                  <c:v>13.49916</c:v>
                </c:pt>
                <c:pt idx="1">
                  <c:v>21.598655999999998</c:v>
                </c:pt>
                <c:pt idx="2">
                  <c:v>21.080961730694998</c:v>
                </c:pt>
                <c:pt idx="3">
                  <c:v>33.783331948168296</c:v>
                </c:pt>
                <c:pt idx="4">
                  <c:v>34.441965980550002</c:v>
                </c:pt>
                <c:pt idx="5">
                  <c:v>55.788460784731996</c:v>
                </c:pt>
                <c:pt idx="6">
                  <c:v>34.484434626206003</c:v>
                </c:pt>
                <c:pt idx="7">
                  <c:v>55.082879999999996</c:v>
                </c:pt>
              </c:numCache>
            </c:numRef>
          </c:val>
          <c:extLst>
            <c:ext xmlns:c16="http://schemas.microsoft.com/office/drawing/2014/chart" uri="{C3380CC4-5D6E-409C-BE32-E72D297353CC}">
              <c16:uniqueId val="{0000000A-C282-41A4-B5AD-521481F10BC3}"/>
            </c:ext>
          </c:extLst>
        </c:ser>
        <c:ser>
          <c:idx val="6"/>
          <c:order val="6"/>
          <c:tx>
            <c:strRef>
              <c:f>'87'!$J$5</c:f>
              <c:strCache>
                <c:ptCount val="1"/>
                <c:pt idx="0">
                  <c:v>PL</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'87'!$B$6:$C$13</c:f>
              <c:multiLvlStrCache>
                <c:ptCount val="8"/>
                <c:lvl>
                  <c:pt idx="0">
                    <c:v>LTC50</c:v>
                  </c:pt>
                  <c:pt idx="1">
                    <c:v>LTC80</c:v>
                  </c:pt>
                  <c:pt idx="2">
                    <c:v>LTC50</c:v>
                  </c:pt>
                  <c:pt idx="3">
                    <c:v>LTC80</c:v>
                  </c:pt>
                  <c:pt idx="4">
                    <c:v>LTC50</c:v>
                  </c:pt>
                  <c:pt idx="5">
                    <c:v>LTC80</c:v>
                  </c:pt>
                  <c:pt idx="6">
                    <c:v>LTC50</c:v>
                  </c:pt>
                  <c:pt idx="7">
                    <c:v>LTC80</c:v>
                  </c:pt>
                </c:lvl>
                <c:lvl>
                  <c:pt idx="0">
                    <c:v>2030</c:v>
                  </c:pt>
                  <c:pt idx="1">
                    <c:v>2030</c:v>
                  </c:pt>
                  <c:pt idx="2">
                    <c:v>2035</c:v>
                  </c:pt>
                  <c:pt idx="3">
                    <c:v>2035</c:v>
                  </c:pt>
                  <c:pt idx="4">
                    <c:v>2040</c:v>
                  </c:pt>
                  <c:pt idx="5">
                    <c:v>2040</c:v>
                  </c:pt>
                  <c:pt idx="6">
                    <c:v>2050</c:v>
                  </c:pt>
                  <c:pt idx="7">
                    <c:v>2050</c:v>
                  </c:pt>
                </c:lvl>
              </c:multiLvlStrCache>
            </c:multiLvlStrRef>
          </c:cat>
          <c:val>
            <c:numRef>
              <c:f>'87'!$J$6:$J$13</c:f>
              <c:numCache>
                <c:formatCode>0</c:formatCode>
                <c:ptCount val="8"/>
                <c:pt idx="0">
                  <c:v>2.7287399999999997</c:v>
                </c:pt>
                <c:pt idx="1">
                  <c:v>4.3659840000000001</c:v>
                </c:pt>
                <c:pt idx="2">
                  <c:v>2.7287464760849995</c:v>
                </c:pt>
                <c:pt idx="3">
                  <c:v>4.3673739472650004</c:v>
                </c:pt>
                <c:pt idx="4">
                  <c:v>2.8371618584199996</c:v>
                </c:pt>
                <c:pt idx="5">
                  <c:v>4.4383605797180001</c:v>
                </c:pt>
                <c:pt idx="6">
                  <c:v>2.7477863173063999</c:v>
                </c:pt>
                <c:pt idx="7">
                  <c:v>4.3732270603000005</c:v>
                </c:pt>
              </c:numCache>
            </c:numRef>
          </c:val>
          <c:extLst>
            <c:ext xmlns:c16="http://schemas.microsoft.com/office/drawing/2014/chart" uri="{C3380CC4-5D6E-409C-BE32-E72D297353CC}">
              <c16:uniqueId val="{0000000C-C282-41A4-B5AD-521481F10BC3}"/>
            </c:ext>
          </c:extLst>
        </c:ser>
        <c:dLbls>
          <c:showLegendKey val="0"/>
          <c:showVal val="0"/>
          <c:showCatName val="0"/>
          <c:showSerName val="0"/>
          <c:showPercent val="0"/>
          <c:showBubbleSize val="0"/>
        </c:dLbls>
        <c:gapWidth val="150"/>
        <c:overlap val="100"/>
        <c:axId val="1142974983"/>
        <c:axId val="1142977031"/>
      </c:barChart>
      <c:catAx>
        <c:axId val="11429749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42977031"/>
        <c:crosses val="autoZero"/>
        <c:auto val="1"/>
        <c:lblAlgn val="ctr"/>
        <c:lblOffset val="100"/>
        <c:noMultiLvlLbl val="0"/>
      </c:catAx>
      <c:valAx>
        <c:axId val="114297703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TWh/year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4297498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n-US" sz="1400" b="0" i="0" u="none" strike="noStrike" kern="1200" spc="0" baseline="0">
                <a:solidFill>
                  <a:sysClr val="windowText" lastClr="000000">
                    <a:lumMod val="65000"/>
                    <a:lumOff val="35000"/>
                  </a:sysClr>
                </a:solidFill>
              </a:rPr>
              <a:t>EU27  P2G (electrolyzers)  FLH</a:t>
            </a: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1"/>
          <c:order val="0"/>
          <c:tx>
            <c:strRef>
              <c:f>'88'!$C$6</c:f>
              <c:strCache>
                <c:ptCount val="1"/>
                <c:pt idx="0">
                  <c:v>LTC50</c:v>
                </c:pt>
              </c:strCache>
            </c:strRef>
          </c:tx>
          <c:spPr>
            <a:solidFill>
              <a:schemeClr val="accent2"/>
            </a:solidFill>
            <a:ln>
              <a:noFill/>
            </a:ln>
            <a:effectLst/>
          </c:spPr>
          <c:invertIfNegative val="0"/>
          <c:cat>
            <c:numRef>
              <c:f>'88'!$B$7:$B$10</c:f>
              <c:numCache>
                <c:formatCode>General</c:formatCode>
                <c:ptCount val="4"/>
                <c:pt idx="0">
                  <c:v>2030</c:v>
                </c:pt>
                <c:pt idx="1">
                  <c:v>2035</c:v>
                </c:pt>
                <c:pt idx="2">
                  <c:v>2040</c:v>
                </c:pt>
                <c:pt idx="3">
                  <c:v>2050</c:v>
                </c:pt>
              </c:numCache>
            </c:numRef>
          </c:cat>
          <c:val>
            <c:numRef>
              <c:f>'88'!$C$7:$C$10</c:f>
              <c:numCache>
                <c:formatCode>_(* #,##0.00_);_(* \(#,##0.00\);_(* "-"??_);_(@_)</c:formatCode>
                <c:ptCount val="4"/>
                <c:pt idx="0">
                  <c:v>2658.5034794824824</c:v>
                </c:pt>
                <c:pt idx="1">
                  <c:v>3038.9803530154559</c:v>
                </c:pt>
                <c:pt idx="2">
                  <c:v>2860.4898074082807</c:v>
                </c:pt>
                <c:pt idx="3">
                  <c:v>3284.7085627651086</c:v>
                </c:pt>
              </c:numCache>
            </c:numRef>
          </c:val>
          <c:extLst>
            <c:ext xmlns:c16="http://schemas.microsoft.com/office/drawing/2014/chart" uri="{C3380CC4-5D6E-409C-BE32-E72D297353CC}">
              <c16:uniqueId val="{00000009-CF4C-414C-B4DE-E2F098771366}"/>
            </c:ext>
          </c:extLst>
        </c:ser>
        <c:ser>
          <c:idx val="2"/>
          <c:order val="1"/>
          <c:tx>
            <c:strRef>
              <c:f>'88'!$D$6</c:f>
              <c:strCache>
                <c:ptCount val="1"/>
                <c:pt idx="0">
                  <c:v>LTC80</c:v>
                </c:pt>
              </c:strCache>
            </c:strRef>
          </c:tx>
          <c:spPr>
            <a:solidFill>
              <a:schemeClr val="accent3"/>
            </a:solidFill>
            <a:ln>
              <a:noFill/>
            </a:ln>
            <a:effectLst/>
          </c:spPr>
          <c:invertIfNegative val="0"/>
          <c:cat>
            <c:numRef>
              <c:f>'88'!$B$7:$B$10</c:f>
              <c:numCache>
                <c:formatCode>General</c:formatCode>
                <c:ptCount val="4"/>
                <c:pt idx="0">
                  <c:v>2030</c:v>
                </c:pt>
                <c:pt idx="1">
                  <c:v>2035</c:v>
                </c:pt>
                <c:pt idx="2">
                  <c:v>2040</c:v>
                </c:pt>
                <c:pt idx="3">
                  <c:v>2050</c:v>
                </c:pt>
              </c:numCache>
            </c:numRef>
          </c:cat>
          <c:val>
            <c:numRef>
              <c:f>'88'!$D$7:$D$10</c:f>
              <c:numCache>
                <c:formatCode>_(* #,##0.00_);_(* \(#,##0.00\);_(* "-"??_);_(@_)</c:formatCode>
                <c:ptCount val="4"/>
                <c:pt idx="0">
                  <c:v>2454.2769992158187</c:v>
                </c:pt>
                <c:pt idx="1">
                  <c:v>2776.1254125187161</c:v>
                </c:pt>
                <c:pt idx="2">
                  <c:v>2558.567759191003</c:v>
                </c:pt>
                <c:pt idx="3">
                  <c:v>3225.267697740836</c:v>
                </c:pt>
              </c:numCache>
            </c:numRef>
          </c:val>
          <c:extLst>
            <c:ext xmlns:c16="http://schemas.microsoft.com/office/drawing/2014/chart" uri="{C3380CC4-5D6E-409C-BE32-E72D297353CC}">
              <c16:uniqueId val="{0000000B-CF4C-414C-B4DE-E2F098771366}"/>
            </c:ext>
          </c:extLst>
        </c:ser>
        <c:dLbls>
          <c:showLegendKey val="0"/>
          <c:showVal val="0"/>
          <c:showCatName val="0"/>
          <c:showSerName val="0"/>
          <c:showPercent val="0"/>
          <c:showBubbleSize val="0"/>
        </c:dLbls>
        <c:gapWidth val="219"/>
        <c:overlap val="-27"/>
        <c:axId val="1147595152"/>
        <c:axId val="1147578832"/>
      </c:barChart>
      <c:catAx>
        <c:axId val="11475951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47578832"/>
        <c:crosses val="autoZero"/>
        <c:auto val="1"/>
        <c:lblAlgn val="ctr"/>
        <c:lblOffset val="100"/>
        <c:noMultiLvlLbl val="0"/>
      </c:catAx>
      <c:valAx>
        <c:axId val="11475788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hours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4759515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nl-NL"/>
              <a:t>Energy demand built environment, economic variants, EU27 (TWh)</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'11'!$B$6</c:f>
              <c:strCache>
                <c:ptCount val="1"/>
                <c:pt idx="0">
                  <c:v>Ammonia</c:v>
                </c:pt>
              </c:strCache>
            </c:strRef>
          </c:tx>
          <c:spPr>
            <a:solidFill>
              <a:schemeClr val="accent1"/>
            </a:solidFill>
            <a:ln>
              <a:noFill/>
            </a:ln>
            <a:effectLst/>
          </c:spPr>
          <c:invertIfNegative val="0"/>
          <c:cat>
            <c:multiLvlStrRef>
              <c:f>'11'!$C$4:$H$5</c:f>
              <c:multiLvlStrCache>
                <c:ptCount val="6"/>
                <c:lvl>
                  <c:pt idx="0">
                    <c:v>LEV</c:v>
                  </c:pt>
                  <c:pt idx="1">
                    <c:v>NT</c:v>
                  </c:pt>
                  <c:pt idx="2">
                    <c:v>HEV</c:v>
                  </c:pt>
                  <c:pt idx="3">
                    <c:v>LEV</c:v>
                  </c:pt>
                  <c:pt idx="4">
                    <c:v>NT</c:v>
                  </c:pt>
                  <c:pt idx="5">
                    <c:v>HEV</c:v>
                  </c:pt>
                </c:lvl>
                <c:lvl>
                  <c:pt idx="0">
                    <c:v>2035</c:v>
                  </c:pt>
                  <c:pt idx="3">
                    <c:v>2040</c:v>
                  </c:pt>
                </c:lvl>
              </c:multiLvlStrCache>
            </c:multiLvlStrRef>
          </c:cat>
          <c:val>
            <c:numRef>
              <c:f>'11'!$C$6:$H$6</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8BD8-48E6-AA30-E19F6CA0A2C1}"/>
            </c:ext>
          </c:extLst>
        </c:ser>
        <c:ser>
          <c:idx val="1"/>
          <c:order val="1"/>
          <c:tx>
            <c:strRef>
              <c:f>'11'!$B$7</c:f>
              <c:strCache>
                <c:ptCount val="1"/>
                <c:pt idx="0">
                  <c:v>Biomass</c:v>
                </c:pt>
              </c:strCache>
            </c:strRef>
          </c:tx>
          <c:spPr>
            <a:solidFill>
              <a:schemeClr val="accent2"/>
            </a:solidFill>
            <a:ln>
              <a:noFill/>
            </a:ln>
            <a:effectLst/>
          </c:spPr>
          <c:invertIfNegative val="0"/>
          <c:cat>
            <c:multiLvlStrRef>
              <c:f>'11'!$C$4:$H$5</c:f>
              <c:multiLvlStrCache>
                <c:ptCount val="6"/>
                <c:lvl>
                  <c:pt idx="0">
                    <c:v>LEV</c:v>
                  </c:pt>
                  <c:pt idx="1">
                    <c:v>NT</c:v>
                  </c:pt>
                  <c:pt idx="2">
                    <c:v>HEV</c:v>
                  </c:pt>
                  <c:pt idx="3">
                    <c:v>LEV</c:v>
                  </c:pt>
                  <c:pt idx="4">
                    <c:v>NT</c:v>
                  </c:pt>
                  <c:pt idx="5">
                    <c:v>HEV</c:v>
                  </c:pt>
                </c:lvl>
                <c:lvl>
                  <c:pt idx="0">
                    <c:v>2035</c:v>
                  </c:pt>
                  <c:pt idx="3">
                    <c:v>2040</c:v>
                  </c:pt>
                </c:lvl>
              </c:multiLvlStrCache>
            </c:multiLvlStrRef>
          </c:cat>
          <c:val>
            <c:numRef>
              <c:f>'11'!$C$7:$H$7</c:f>
              <c:numCache>
                <c:formatCode>0</c:formatCode>
                <c:ptCount val="6"/>
                <c:pt idx="0">
                  <c:v>444.24614936919164</c:v>
                </c:pt>
                <c:pt idx="1">
                  <c:v>443.27978284302861</c:v>
                </c:pt>
                <c:pt idx="2">
                  <c:v>442.19052498608971</c:v>
                </c:pt>
                <c:pt idx="3">
                  <c:v>407.70554330579409</c:v>
                </c:pt>
                <c:pt idx="4">
                  <c:v>409.94973949831706</c:v>
                </c:pt>
                <c:pt idx="5">
                  <c:v>412.99036654180554</c:v>
                </c:pt>
              </c:numCache>
            </c:numRef>
          </c:val>
          <c:extLst>
            <c:ext xmlns:c16="http://schemas.microsoft.com/office/drawing/2014/chart" uri="{C3380CC4-5D6E-409C-BE32-E72D297353CC}">
              <c16:uniqueId val="{00000001-8BD8-48E6-AA30-E19F6CA0A2C1}"/>
            </c:ext>
          </c:extLst>
        </c:ser>
        <c:ser>
          <c:idx val="2"/>
          <c:order val="2"/>
          <c:tx>
            <c:strRef>
              <c:f>'11'!$B$8</c:f>
              <c:strCache>
                <c:ptCount val="1"/>
                <c:pt idx="0">
                  <c:v>Electricity</c:v>
                </c:pt>
              </c:strCache>
            </c:strRef>
          </c:tx>
          <c:spPr>
            <a:solidFill>
              <a:schemeClr val="accent3"/>
            </a:solidFill>
            <a:ln>
              <a:noFill/>
            </a:ln>
            <a:effectLst/>
          </c:spPr>
          <c:invertIfNegative val="0"/>
          <c:cat>
            <c:multiLvlStrRef>
              <c:f>'11'!$C$4:$H$5</c:f>
              <c:multiLvlStrCache>
                <c:ptCount val="6"/>
                <c:lvl>
                  <c:pt idx="0">
                    <c:v>LEV</c:v>
                  </c:pt>
                  <c:pt idx="1">
                    <c:v>NT</c:v>
                  </c:pt>
                  <c:pt idx="2">
                    <c:v>HEV</c:v>
                  </c:pt>
                  <c:pt idx="3">
                    <c:v>LEV</c:v>
                  </c:pt>
                  <c:pt idx="4">
                    <c:v>NT</c:v>
                  </c:pt>
                  <c:pt idx="5">
                    <c:v>HEV</c:v>
                  </c:pt>
                </c:lvl>
                <c:lvl>
                  <c:pt idx="0">
                    <c:v>2035</c:v>
                  </c:pt>
                  <c:pt idx="3">
                    <c:v>2040</c:v>
                  </c:pt>
                </c:lvl>
              </c:multiLvlStrCache>
            </c:multiLvlStrRef>
          </c:cat>
          <c:val>
            <c:numRef>
              <c:f>'11'!$C$8:$H$8</c:f>
              <c:numCache>
                <c:formatCode>0</c:formatCode>
                <c:ptCount val="6"/>
                <c:pt idx="0">
                  <c:v>1591.0337130028488</c:v>
                </c:pt>
                <c:pt idx="1">
                  <c:v>1667.4566830868398</c:v>
                </c:pt>
                <c:pt idx="2">
                  <c:v>1729.9131328507285</c:v>
                </c:pt>
                <c:pt idx="3">
                  <c:v>1658.4331911206</c:v>
                </c:pt>
                <c:pt idx="4">
                  <c:v>1732.3187618571862</c:v>
                </c:pt>
                <c:pt idx="5">
                  <c:v>1806.1935117219291</c:v>
                </c:pt>
              </c:numCache>
            </c:numRef>
          </c:val>
          <c:extLst>
            <c:ext xmlns:c16="http://schemas.microsoft.com/office/drawing/2014/chart" uri="{C3380CC4-5D6E-409C-BE32-E72D297353CC}">
              <c16:uniqueId val="{00000002-8BD8-48E6-AA30-E19F6CA0A2C1}"/>
            </c:ext>
          </c:extLst>
        </c:ser>
        <c:ser>
          <c:idx val="3"/>
          <c:order val="3"/>
          <c:tx>
            <c:strRef>
              <c:f>'11'!$B$9</c:f>
              <c:strCache>
                <c:ptCount val="1"/>
                <c:pt idx="0">
                  <c:v>Heat</c:v>
                </c:pt>
              </c:strCache>
            </c:strRef>
          </c:tx>
          <c:spPr>
            <a:solidFill>
              <a:schemeClr val="accent4"/>
            </a:solidFill>
            <a:ln>
              <a:noFill/>
            </a:ln>
            <a:effectLst/>
          </c:spPr>
          <c:invertIfNegative val="0"/>
          <c:cat>
            <c:multiLvlStrRef>
              <c:f>'11'!$C$4:$H$5</c:f>
              <c:multiLvlStrCache>
                <c:ptCount val="6"/>
                <c:lvl>
                  <c:pt idx="0">
                    <c:v>LEV</c:v>
                  </c:pt>
                  <c:pt idx="1">
                    <c:v>NT</c:v>
                  </c:pt>
                  <c:pt idx="2">
                    <c:v>HEV</c:v>
                  </c:pt>
                  <c:pt idx="3">
                    <c:v>LEV</c:v>
                  </c:pt>
                  <c:pt idx="4">
                    <c:v>NT</c:v>
                  </c:pt>
                  <c:pt idx="5">
                    <c:v>HEV</c:v>
                  </c:pt>
                </c:lvl>
                <c:lvl>
                  <c:pt idx="0">
                    <c:v>2035</c:v>
                  </c:pt>
                  <c:pt idx="3">
                    <c:v>2040</c:v>
                  </c:pt>
                </c:lvl>
              </c:multiLvlStrCache>
            </c:multiLvlStrRef>
          </c:cat>
          <c:val>
            <c:numRef>
              <c:f>'11'!$C$9:$H$9</c:f>
              <c:numCache>
                <c:formatCode>0</c:formatCode>
                <c:ptCount val="6"/>
                <c:pt idx="0">
                  <c:v>334.6896205315511</c:v>
                </c:pt>
                <c:pt idx="1">
                  <c:v>338.47216974216718</c:v>
                </c:pt>
                <c:pt idx="2">
                  <c:v>348.96178177201261</c:v>
                </c:pt>
                <c:pt idx="3">
                  <c:v>338.96938179798053</c:v>
                </c:pt>
                <c:pt idx="4">
                  <c:v>348.07599273188379</c:v>
                </c:pt>
                <c:pt idx="5">
                  <c:v>357.479797359911</c:v>
                </c:pt>
              </c:numCache>
            </c:numRef>
          </c:val>
          <c:extLst>
            <c:ext xmlns:c16="http://schemas.microsoft.com/office/drawing/2014/chart" uri="{C3380CC4-5D6E-409C-BE32-E72D297353CC}">
              <c16:uniqueId val="{00000003-8BD8-48E6-AA30-E19F6CA0A2C1}"/>
            </c:ext>
          </c:extLst>
        </c:ser>
        <c:ser>
          <c:idx val="4"/>
          <c:order val="4"/>
          <c:tx>
            <c:strRef>
              <c:f>'11'!$B$10</c:f>
              <c:strCache>
                <c:ptCount val="1"/>
                <c:pt idx="0">
                  <c:v>Hydrogen</c:v>
                </c:pt>
              </c:strCache>
            </c:strRef>
          </c:tx>
          <c:spPr>
            <a:solidFill>
              <a:schemeClr val="accent5"/>
            </a:solidFill>
            <a:ln>
              <a:noFill/>
            </a:ln>
            <a:effectLst/>
          </c:spPr>
          <c:invertIfNegative val="0"/>
          <c:cat>
            <c:multiLvlStrRef>
              <c:f>'11'!$C$4:$H$5</c:f>
              <c:multiLvlStrCache>
                <c:ptCount val="6"/>
                <c:lvl>
                  <c:pt idx="0">
                    <c:v>LEV</c:v>
                  </c:pt>
                  <c:pt idx="1">
                    <c:v>NT</c:v>
                  </c:pt>
                  <c:pt idx="2">
                    <c:v>HEV</c:v>
                  </c:pt>
                  <c:pt idx="3">
                    <c:v>LEV</c:v>
                  </c:pt>
                  <c:pt idx="4">
                    <c:v>NT</c:v>
                  </c:pt>
                  <c:pt idx="5">
                    <c:v>HEV</c:v>
                  </c:pt>
                </c:lvl>
                <c:lvl>
                  <c:pt idx="0">
                    <c:v>2035</c:v>
                  </c:pt>
                  <c:pt idx="3">
                    <c:v>2040</c:v>
                  </c:pt>
                </c:lvl>
              </c:multiLvlStrCache>
            </c:multiLvlStrRef>
          </c:cat>
          <c:val>
            <c:numRef>
              <c:f>'11'!$C$10:$H$10</c:f>
              <c:numCache>
                <c:formatCode>0</c:formatCode>
                <c:ptCount val="6"/>
                <c:pt idx="0">
                  <c:v>25.856625400840748</c:v>
                </c:pt>
                <c:pt idx="1">
                  <c:v>27.829311319903731</c:v>
                </c:pt>
                <c:pt idx="2">
                  <c:v>26.847310324833622</c:v>
                </c:pt>
                <c:pt idx="3">
                  <c:v>37.335439124596441</c:v>
                </c:pt>
                <c:pt idx="4">
                  <c:v>39.463140347876802</c:v>
                </c:pt>
                <c:pt idx="5">
                  <c:v>41.584090055957134</c:v>
                </c:pt>
              </c:numCache>
            </c:numRef>
          </c:val>
          <c:extLst>
            <c:ext xmlns:c16="http://schemas.microsoft.com/office/drawing/2014/chart" uri="{C3380CC4-5D6E-409C-BE32-E72D297353CC}">
              <c16:uniqueId val="{00000004-8BD8-48E6-AA30-E19F6CA0A2C1}"/>
            </c:ext>
          </c:extLst>
        </c:ser>
        <c:ser>
          <c:idx val="5"/>
          <c:order val="5"/>
          <c:tx>
            <c:strRef>
              <c:f>'11'!$B$11</c:f>
              <c:strCache>
                <c:ptCount val="1"/>
                <c:pt idx="0">
                  <c:v>Liquids</c:v>
                </c:pt>
              </c:strCache>
            </c:strRef>
          </c:tx>
          <c:spPr>
            <a:solidFill>
              <a:schemeClr val="accent6"/>
            </a:solidFill>
            <a:ln>
              <a:noFill/>
            </a:ln>
            <a:effectLst/>
          </c:spPr>
          <c:invertIfNegative val="0"/>
          <c:cat>
            <c:multiLvlStrRef>
              <c:f>'11'!$C$4:$H$5</c:f>
              <c:multiLvlStrCache>
                <c:ptCount val="6"/>
                <c:lvl>
                  <c:pt idx="0">
                    <c:v>LEV</c:v>
                  </c:pt>
                  <c:pt idx="1">
                    <c:v>NT</c:v>
                  </c:pt>
                  <c:pt idx="2">
                    <c:v>HEV</c:v>
                  </c:pt>
                  <c:pt idx="3">
                    <c:v>LEV</c:v>
                  </c:pt>
                  <c:pt idx="4">
                    <c:v>NT</c:v>
                  </c:pt>
                  <c:pt idx="5">
                    <c:v>HEV</c:v>
                  </c:pt>
                </c:lvl>
                <c:lvl>
                  <c:pt idx="0">
                    <c:v>2035</c:v>
                  </c:pt>
                  <c:pt idx="3">
                    <c:v>2040</c:v>
                  </c:pt>
                </c:lvl>
              </c:multiLvlStrCache>
            </c:multiLvlStrRef>
          </c:cat>
          <c:val>
            <c:numRef>
              <c:f>'11'!$C$11:$H$11</c:f>
              <c:numCache>
                <c:formatCode>0</c:formatCode>
                <c:ptCount val="6"/>
                <c:pt idx="0">
                  <c:v>134.55420987536726</c:v>
                </c:pt>
                <c:pt idx="1">
                  <c:v>128.64820030734427</c:v>
                </c:pt>
                <c:pt idx="2">
                  <c:v>123.85009461798909</c:v>
                </c:pt>
                <c:pt idx="3">
                  <c:v>73.349344982252831</c:v>
                </c:pt>
                <c:pt idx="4">
                  <c:v>65.209876572077476</c:v>
                </c:pt>
                <c:pt idx="5">
                  <c:v>55.423520916003156</c:v>
                </c:pt>
              </c:numCache>
            </c:numRef>
          </c:val>
          <c:extLst>
            <c:ext xmlns:c16="http://schemas.microsoft.com/office/drawing/2014/chart" uri="{C3380CC4-5D6E-409C-BE32-E72D297353CC}">
              <c16:uniqueId val="{00000005-8BD8-48E6-AA30-E19F6CA0A2C1}"/>
            </c:ext>
          </c:extLst>
        </c:ser>
        <c:ser>
          <c:idx val="6"/>
          <c:order val="6"/>
          <c:tx>
            <c:strRef>
              <c:f>'11'!$B$12</c:f>
              <c:strCache>
                <c:ptCount val="1"/>
                <c:pt idx="0">
                  <c:v>Methane</c:v>
                </c:pt>
              </c:strCache>
            </c:strRef>
          </c:tx>
          <c:spPr>
            <a:solidFill>
              <a:schemeClr val="accent1">
                <a:lumMod val="60000"/>
              </a:schemeClr>
            </a:solidFill>
            <a:ln>
              <a:noFill/>
            </a:ln>
            <a:effectLst/>
          </c:spPr>
          <c:invertIfNegative val="0"/>
          <c:cat>
            <c:multiLvlStrRef>
              <c:f>'11'!$C$4:$H$5</c:f>
              <c:multiLvlStrCache>
                <c:ptCount val="6"/>
                <c:lvl>
                  <c:pt idx="0">
                    <c:v>LEV</c:v>
                  </c:pt>
                  <c:pt idx="1">
                    <c:v>NT</c:v>
                  </c:pt>
                  <c:pt idx="2">
                    <c:v>HEV</c:v>
                  </c:pt>
                  <c:pt idx="3">
                    <c:v>LEV</c:v>
                  </c:pt>
                  <c:pt idx="4">
                    <c:v>NT</c:v>
                  </c:pt>
                  <c:pt idx="5">
                    <c:v>HEV</c:v>
                  </c:pt>
                </c:lvl>
                <c:lvl>
                  <c:pt idx="0">
                    <c:v>2035</c:v>
                  </c:pt>
                  <c:pt idx="3">
                    <c:v>2040</c:v>
                  </c:pt>
                </c:lvl>
              </c:multiLvlStrCache>
            </c:multiLvlStrRef>
          </c:cat>
          <c:val>
            <c:numRef>
              <c:f>'11'!$C$12:$H$12</c:f>
              <c:numCache>
                <c:formatCode>0</c:formatCode>
                <c:ptCount val="6"/>
                <c:pt idx="0">
                  <c:v>944.74958227333263</c:v>
                </c:pt>
                <c:pt idx="1">
                  <c:v>844.53022484427845</c:v>
                </c:pt>
                <c:pt idx="2">
                  <c:v>768.39278017778827</c:v>
                </c:pt>
                <c:pt idx="3">
                  <c:v>727.83358932580325</c:v>
                </c:pt>
                <c:pt idx="4">
                  <c:v>621.9534190665712</c:v>
                </c:pt>
                <c:pt idx="5">
                  <c:v>527.06868432091858</c:v>
                </c:pt>
              </c:numCache>
            </c:numRef>
          </c:val>
          <c:extLst>
            <c:ext xmlns:c16="http://schemas.microsoft.com/office/drawing/2014/chart" uri="{C3380CC4-5D6E-409C-BE32-E72D297353CC}">
              <c16:uniqueId val="{00000006-8BD8-48E6-AA30-E19F6CA0A2C1}"/>
            </c:ext>
          </c:extLst>
        </c:ser>
        <c:ser>
          <c:idx val="7"/>
          <c:order val="7"/>
          <c:tx>
            <c:strRef>
              <c:f>'11'!$B$13</c:f>
              <c:strCache>
                <c:ptCount val="1"/>
                <c:pt idx="0">
                  <c:v>Others</c:v>
                </c:pt>
              </c:strCache>
            </c:strRef>
          </c:tx>
          <c:spPr>
            <a:solidFill>
              <a:schemeClr val="accent2">
                <a:lumMod val="60000"/>
              </a:schemeClr>
            </a:solidFill>
            <a:ln>
              <a:noFill/>
            </a:ln>
            <a:effectLst/>
          </c:spPr>
          <c:invertIfNegative val="0"/>
          <c:cat>
            <c:multiLvlStrRef>
              <c:f>'11'!$C$4:$H$5</c:f>
              <c:multiLvlStrCache>
                <c:ptCount val="6"/>
                <c:lvl>
                  <c:pt idx="0">
                    <c:v>LEV</c:v>
                  </c:pt>
                  <c:pt idx="1">
                    <c:v>NT</c:v>
                  </c:pt>
                  <c:pt idx="2">
                    <c:v>HEV</c:v>
                  </c:pt>
                  <c:pt idx="3">
                    <c:v>LEV</c:v>
                  </c:pt>
                  <c:pt idx="4">
                    <c:v>NT</c:v>
                  </c:pt>
                  <c:pt idx="5">
                    <c:v>HEV</c:v>
                  </c:pt>
                </c:lvl>
                <c:lvl>
                  <c:pt idx="0">
                    <c:v>2035</c:v>
                  </c:pt>
                  <c:pt idx="3">
                    <c:v>2040</c:v>
                  </c:pt>
                </c:lvl>
              </c:multiLvlStrCache>
            </c:multiLvlStrRef>
          </c:cat>
          <c:val>
            <c:numRef>
              <c:f>'11'!$C$13:$H$13</c:f>
              <c:numCache>
                <c:formatCode>0</c:formatCode>
                <c:ptCount val="6"/>
                <c:pt idx="0">
                  <c:v>73.448071043006095</c:v>
                </c:pt>
                <c:pt idx="1">
                  <c:v>72.867316643788797</c:v>
                </c:pt>
                <c:pt idx="2">
                  <c:v>72.548291020764793</c:v>
                </c:pt>
                <c:pt idx="3">
                  <c:v>105.26869711112637</c:v>
                </c:pt>
                <c:pt idx="4">
                  <c:v>106.50090915997677</c:v>
                </c:pt>
                <c:pt idx="5">
                  <c:v>106.91585419565538</c:v>
                </c:pt>
              </c:numCache>
            </c:numRef>
          </c:val>
          <c:extLst>
            <c:ext xmlns:c16="http://schemas.microsoft.com/office/drawing/2014/chart" uri="{C3380CC4-5D6E-409C-BE32-E72D297353CC}">
              <c16:uniqueId val="{00000007-8BD8-48E6-AA30-E19F6CA0A2C1}"/>
            </c:ext>
          </c:extLst>
        </c:ser>
        <c:ser>
          <c:idx val="8"/>
          <c:order val="8"/>
          <c:tx>
            <c:strRef>
              <c:f>'11'!$B$14</c:f>
              <c:strCache>
                <c:ptCount val="1"/>
                <c:pt idx="0">
                  <c:v>Solids</c:v>
                </c:pt>
              </c:strCache>
            </c:strRef>
          </c:tx>
          <c:spPr>
            <a:solidFill>
              <a:schemeClr val="accent3">
                <a:lumMod val="60000"/>
              </a:schemeClr>
            </a:solidFill>
            <a:ln>
              <a:noFill/>
            </a:ln>
            <a:effectLst/>
          </c:spPr>
          <c:invertIfNegative val="0"/>
          <c:cat>
            <c:multiLvlStrRef>
              <c:f>'11'!$C$4:$H$5</c:f>
              <c:multiLvlStrCache>
                <c:ptCount val="6"/>
                <c:lvl>
                  <c:pt idx="0">
                    <c:v>LEV</c:v>
                  </c:pt>
                  <c:pt idx="1">
                    <c:v>NT</c:v>
                  </c:pt>
                  <c:pt idx="2">
                    <c:v>HEV</c:v>
                  </c:pt>
                  <c:pt idx="3">
                    <c:v>LEV</c:v>
                  </c:pt>
                  <c:pt idx="4">
                    <c:v>NT</c:v>
                  </c:pt>
                  <c:pt idx="5">
                    <c:v>HEV</c:v>
                  </c:pt>
                </c:lvl>
                <c:lvl>
                  <c:pt idx="0">
                    <c:v>2035</c:v>
                  </c:pt>
                  <c:pt idx="3">
                    <c:v>2040</c:v>
                  </c:pt>
                </c:lvl>
              </c:multiLvlStrCache>
            </c:multiLvlStrRef>
          </c:cat>
          <c:val>
            <c:numRef>
              <c:f>'11'!$C$14:$H$14</c:f>
              <c:numCache>
                <c:formatCode>0</c:formatCode>
                <c:ptCount val="6"/>
                <c:pt idx="0">
                  <c:v>27.045557753838821</c:v>
                </c:pt>
                <c:pt idx="1">
                  <c:v>26.848973778307382</c:v>
                </c:pt>
                <c:pt idx="2">
                  <c:v>26.711350102570517</c:v>
                </c:pt>
                <c:pt idx="3">
                  <c:v>12.047462755726087</c:v>
                </c:pt>
                <c:pt idx="4">
                  <c:v>12.006776835532015</c:v>
                </c:pt>
                <c:pt idx="5">
                  <c:v>11.966090915337924</c:v>
                </c:pt>
              </c:numCache>
            </c:numRef>
          </c:val>
          <c:extLst>
            <c:ext xmlns:c16="http://schemas.microsoft.com/office/drawing/2014/chart" uri="{C3380CC4-5D6E-409C-BE32-E72D297353CC}">
              <c16:uniqueId val="{00000008-8BD8-48E6-AA30-E19F6CA0A2C1}"/>
            </c:ext>
          </c:extLst>
        </c:ser>
        <c:dLbls>
          <c:showLegendKey val="0"/>
          <c:showVal val="0"/>
          <c:showCatName val="0"/>
          <c:showSerName val="0"/>
          <c:showPercent val="0"/>
          <c:showBubbleSize val="0"/>
        </c:dLbls>
        <c:gapWidth val="150"/>
        <c:overlap val="100"/>
        <c:axId val="285943296"/>
        <c:axId val="285936576"/>
      </c:barChart>
      <c:catAx>
        <c:axId val="285943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285936576"/>
        <c:crosses val="autoZero"/>
        <c:auto val="1"/>
        <c:lblAlgn val="ctr"/>
        <c:lblOffset val="100"/>
        <c:noMultiLvlLbl val="0"/>
      </c:catAx>
      <c:valAx>
        <c:axId val="28593657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28594329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pPr>
      <a:endParaRPr lang="en-US"/>
    </a:p>
  </c:txPr>
  <c:printSettings>
    <c:headerFooter/>
    <c:pageMargins b="0.75" l="0.7" r="0.7" t="0.75" header="0.3" footer="0.3"/>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kern="1200" spc="0" baseline="0">
                <a:solidFill>
                  <a:sysClr val="windowText" lastClr="000000">
                    <a:lumMod val="65000"/>
                    <a:lumOff val="35000"/>
                  </a:sysClr>
                </a:solidFill>
              </a:rPr>
              <a:t>EU27  Steam Methane Reforming FLH</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1"/>
          <c:order val="0"/>
          <c:tx>
            <c:strRef>
              <c:f>'89'!$C$6</c:f>
              <c:strCache>
                <c:ptCount val="1"/>
                <c:pt idx="0">
                  <c:v>LTC50</c:v>
                </c:pt>
              </c:strCache>
            </c:strRef>
          </c:tx>
          <c:spPr>
            <a:solidFill>
              <a:schemeClr val="accent2"/>
            </a:solidFill>
            <a:ln>
              <a:noFill/>
            </a:ln>
            <a:effectLst/>
          </c:spPr>
          <c:invertIfNegative val="0"/>
          <c:cat>
            <c:numRef>
              <c:f>'89'!$B$7:$B$10</c:f>
              <c:numCache>
                <c:formatCode>General</c:formatCode>
                <c:ptCount val="4"/>
                <c:pt idx="0">
                  <c:v>2030</c:v>
                </c:pt>
                <c:pt idx="1">
                  <c:v>2035</c:v>
                </c:pt>
                <c:pt idx="2">
                  <c:v>2040</c:v>
                </c:pt>
                <c:pt idx="3">
                  <c:v>2050</c:v>
                </c:pt>
              </c:numCache>
            </c:numRef>
          </c:cat>
          <c:val>
            <c:numRef>
              <c:f>'89'!$C$7:$C$10</c:f>
              <c:numCache>
                <c:formatCode>_(* #,##0.00_);_(* \(#,##0.00\);_(* "-"??_);_(@_)</c:formatCode>
                <c:ptCount val="4"/>
                <c:pt idx="0">
                  <c:v>2089.8092779592989</c:v>
                </c:pt>
                <c:pt idx="1">
                  <c:v>5259.7703859167341</c:v>
                </c:pt>
                <c:pt idx="2">
                  <c:v>4935.4750053155931</c:v>
                </c:pt>
                <c:pt idx="3">
                  <c:v>8198.2449977970518</c:v>
                </c:pt>
              </c:numCache>
            </c:numRef>
          </c:val>
          <c:extLst>
            <c:ext xmlns:c16="http://schemas.microsoft.com/office/drawing/2014/chart" uri="{C3380CC4-5D6E-409C-BE32-E72D297353CC}">
              <c16:uniqueId val="{00000003-0F87-439E-B0CD-C28A904CF654}"/>
            </c:ext>
          </c:extLst>
        </c:ser>
        <c:ser>
          <c:idx val="2"/>
          <c:order val="1"/>
          <c:tx>
            <c:strRef>
              <c:f>'89'!$D$6</c:f>
              <c:strCache>
                <c:ptCount val="1"/>
                <c:pt idx="0">
                  <c:v>LTC80</c:v>
                </c:pt>
              </c:strCache>
            </c:strRef>
          </c:tx>
          <c:spPr>
            <a:solidFill>
              <a:schemeClr val="accent3"/>
            </a:solidFill>
            <a:ln>
              <a:noFill/>
            </a:ln>
            <a:effectLst/>
          </c:spPr>
          <c:invertIfNegative val="0"/>
          <c:cat>
            <c:numRef>
              <c:f>'89'!$B$7:$B$10</c:f>
              <c:numCache>
                <c:formatCode>General</c:formatCode>
                <c:ptCount val="4"/>
                <c:pt idx="0">
                  <c:v>2030</c:v>
                </c:pt>
                <c:pt idx="1">
                  <c:v>2035</c:v>
                </c:pt>
                <c:pt idx="2">
                  <c:v>2040</c:v>
                </c:pt>
                <c:pt idx="3">
                  <c:v>2050</c:v>
                </c:pt>
              </c:numCache>
            </c:numRef>
          </c:cat>
          <c:val>
            <c:numRef>
              <c:f>'89'!$D$7:$D$10</c:f>
              <c:numCache>
                <c:formatCode>_(* #,##0.00_);_(* \(#,##0.00\);_(* "-"??_);_(@_)</c:formatCode>
                <c:ptCount val="4"/>
                <c:pt idx="0">
                  <c:v>376.29995537766308</c:v>
                </c:pt>
                <c:pt idx="1">
                  <c:v>3261.5351157289961</c:v>
                </c:pt>
                <c:pt idx="2">
                  <c:v>3210.3899856705507</c:v>
                </c:pt>
                <c:pt idx="3">
                  <c:v>5580.5630958761876</c:v>
                </c:pt>
              </c:numCache>
            </c:numRef>
          </c:val>
          <c:extLst>
            <c:ext xmlns:c16="http://schemas.microsoft.com/office/drawing/2014/chart" uri="{C3380CC4-5D6E-409C-BE32-E72D297353CC}">
              <c16:uniqueId val="{00000005-0F87-439E-B0CD-C28A904CF654}"/>
            </c:ext>
          </c:extLst>
        </c:ser>
        <c:dLbls>
          <c:showLegendKey val="0"/>
          <c:showVal val="0"/>
          <c:showCatName val="0"/>
          <c:showSerName val="0"/>
          <c:showPercent val="0"/>
          <c:showBubbleSize val="0"/>
        </c:dLbls>
        <c:gapWidth val="219"/>
        <c:overlap val="-27"/>
        <c:axId val="1988482960"/>
        <c:axId val="1988479600"/>
      </c:barChart>
      <c:catAx>
        <c:axId val="1988482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88479600"/>
        <c:crosses val="autoZero"/>
        <c:auto val="1"/>
        <c:lblAlgn val="ctr"/>
        <c:lblOffset val="100"/>
        <c:noMultiLvlLbl val="0"/>
      </c:catAx>
      <c:valAx>
        <c:axId val="198847960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hours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8848296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kern="1200" spc="0" baseline="0">
                <a:solidFill>
                  <a:sysClr val="windowText" lastClr="000000">
                    <a:lumMod val="65000"/>
                    <a:lumOff val="35000"/>
                  </a:sysClr>
                </a:solidFill>
              </a:rPr>
              <a:t>EU27 RES electricity generation (PV &amp; Wind) change in curtailment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1"/>
          <c:order val="0"/>
          <c:tx>
            <c:strRef>
              <c:f>'90'!$C$5</c:f>
              <c:strCache>
                <c:ptCount val="1"/>
                <c:pt idx="0">
                  <c:v>LTC50</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'90'!$B$6:$B$9</c:f>
              <c:numCache>
                <c:formatCode>General</c:formatCode>
                <c:ptCount val="4"/>
                <c:pt idx="0">
                  <c:v>2030</c:v>
                </c:pt>
                <c:pt idx="1">
                  <c:v>2035</c:v>
                </c:pt>
                <c:pt idx="2">
                  <c:v>2040</c:v>
                </c:pt>
                <c:pt idx="3">
                  <c:v>2050</c:v>
                </c:pt>
              </c:numCache>
            </c:numRef>
          </c:cat>
          <c:val>
            <c:numRef>
              <c:f>'90'!$C$6:$C$9</c:f>
              <c:numCache>
                <c:formatCode>0.0%</c:formatCode>
                <c:ptCount val="4"/>
                <c:pt idx="0">
                  <c:v>4.1768892866759985E-2</c:v>
                </c:pt>
                <c:pt idx="1">
                  <c:v>7.1897759621750629E-2</c:v>
                </c:pt>
                <c:pt idx="2">
                  <c:v>8.1141752579187959E-2</c:v>
                </c:pt>
                <c:pt idx="3">
                  <c:v>9.8060826917915941E-2</c:v>
                </c:pt>
              </c:numCache>
            </c:numRef>
          </c:val>
          <c:extLst>
            <c:ext xmlns:c16="http://schemas.microsoft.com/office/drawing/2014/chart" uri="{C3380CC4-5D6E-409C-BE32-E72D297353CC}">
              <c16:uniqueId val="{00000003-3328-48F4-A1A5-4310F9178B8A}"/>
            </c:ext>
          </c:extLst>
        </c:ser>
        <c:ser>
          <c:idx val="2"/>
          <c:order val="1"/>
          <c:tx>
            <c:strRef>
              <c:f>'90'!$D$5</c:f>
              <c:strCache>
                <c:ptCount val="1"/>
                <c:pt idx="0">
                  <c:v>LTC80</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'90'!$B$6:$B$9</c:f>
              <c:numCache>
                <c:formatCode>General</c:formatCode>
                <c:ptCount val="4"/>
                <c:pt idx="0">
                  <c:v>2030</c:v>
                </c:pt>
                <c:pt idx="1">
                  <c:v>2035</c:v>
                </c:pt>
                <c:pt idx="2">
                  <c:v>2040</c:v>
                </c:pt>
                <c:pt idx="3">
                  <c:v>2050</c:v>
                </c:pt>
              </c:numCache>
            </c:numRef>
          </c:cat>
          <c:val>
            <c:numRef>
              <c:f>'90'!$D$6:$D$9</c:f>
              <c:numCache>
                <c:formatCode>0.0%</c:formatCode>
                <c:ptCount val="4"/>
                <c:pt idx="0">
                  <c:v>4.2723309548764465E-2</c:v>
                </c:pt>
                <c:pt idx="1">
                  <c:v>7.631282189153149E-2</c:v>
                </c:pt>
                <c:pt idx="2">
                  <c:v>8.9705031594909418E-2</c:v>
                </c:pt>
                <c:pt idx="3">
                  <c:v>9.8970041126528865E-2</c:v>
                </c:pt>
              </c:numCache>
            </c:numRef>
          </c:val>
          <c:extLst>
            <c:ext xmlns:c16="http://schemas.microsoft.com/office/drawing/2014/chart" uri="{C3380CC4-5D6E-409C-BE32-E72D297353CC}">
              <c16:uniqueId val="{00000005-3328-48F4-A1A5-4310F9178B8A}"/>
            </c:ext>
          </c:extLst>
        </c:ser>
        <c:dLbls>
          <c:showLegendKey val="0"/>
          <c:showVal val="0"/>
          <c:showCatName val="0"/>
          <c:showSerName val="0"/>
          <c:showPercent val="0"/>
          <c:showBubbleSize val="0"/>
        </c:dLbls>
        <c:gapWidth val="219"/>
        <c:overlap val="-27"/>
        <c:axId val="2060746448"/>
        <c:axId val="2060763728"/>
      </c:barChart>
      <c:catAx>
        <c:axId val="2060746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60763728"/>
        <c:crosses val="autoZero"/>
        <c:auto val="1"/>
        <c:lblAlgn val="ctr"/>
        <c:lblOffset val="100"/>
        <c:noMultiLvlLbl val="0"/>
      </c:catAx>
      <c:valAx>
        <c:axId val="206076372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6074644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Total GHG emissions (Mt CO2e)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'91'!$D$6</c:f>
              <c:strCache>
                <c:ptCount val="1"/>
                <c:pt idx="0">
                  <c:v>CO2 (based on consumption in NT+)</c:v>
                </c:pt>
              </c:strCache>
            </c:strRef>
          </c:tx>
          <c:spPr>
            <a:solidFill>
              <a:schemeClr val="accent1"/>
            </a:solidFill>
            <a:ln>
              <a:noFill/>
            </a:ln>
            <a:effectLst/>
          </c:spPr>
          <c:invertIfNegative val="0"/>
          <c:cat>
            <c:numRef>
              <c:f>'91'!$E$5:$H$5</c:f>
              <c:numCache>
                <c:formatCode>General</c:formatCode>
                <c:ptCount val="4"/>
                <c:pt idx="0">
                  <c:v>2030</c:v>
                </c:pt>
                <c:pt idx="1">
                  <c:v>2035</c:v>
                </c:pt>
                <c:pt idx="2">
                  <c:v>2040</c:v>
                </c:pt>
                <c:pt idx="3">
                  <c:v>2050</c:v>
                </c:pt>
              </c:numCache>
            </c:numRef>
          </c:cat>
          <c:val>
            <c:numRef>
              <c:f>'91'!$E$6:$H$6</c:f>
              <c:numCache>
                <c:formatCode>0</c:formatCode>
                <c:ptCount val="4"/>
                <c:pt idx="0">
                  <c:v>1321.1674141002497</c:v>
                </c:pt>
                <c:pt idx="1">
                  <c:v>1007.7653771485709</c:v>
                </c:pt>
                <c:pt idx="2">
                  <c:v>664.91394228915703</c:v>
                </c:pt>
                <c:pt idx="3">
                  <c:v>195.85565140187387</c:v>
                </c:pt>
              </c:numCache>
            </c:numRef>
          </c:val>
          <c:extLst>
            <c:ext xmlns:c16="http://schemas.microsoft.com/office/drawing/2014/chart" uri="{C3380CC4-5D6E-409C-BE32-E72D297353CC}">
              <c16:uniqueId val="{00000000-7F4B-4D91-94C4-665ECD707AD0}"/>
            </c:ext>
          </c:extLst>
        </c:ser>
        <c:ser>
          <c:idx val="1"/>
          <c:order val="1"/>
          <c:tx>
            <c:strRef>
              <c:f>'91'!$D$7</c:f>
              <c:strCache>
                <c:ptCount val="1"/>
                <c:pt idx="0">
                  <c:v>Other emissions</c:v>
                </c:pt>
              </c:strCache>
            </c:strRef>
          </c:tx>
          <c:spPr>
            <a:solidFill>
              <a:schemeClr val="accent2"/>
            </a:solidFill>
            <a:ln>
              <a:noFill/>
            </a:ln>
            <a:effectLst/>
          </c:spPr>
          <c:invertIfNegative val="0"/>
          <c:cat>
            <c:numRef>
              <c:f>'91'!$E$5:$H$5</c:f>
              <c:numCache>
                <c:formatCode>General</c:formatCode>
                <c:ptCount val="4"/>
                <c:pt idx="0">
                  <c:v>2030</c:v>
                </c:pt>
                <c:pt idx="1">
                  <c:v>2035</c:v>
                </c:pt>
                <c:pt idx="2">
                  <c:v>2040</c:v>
                </c:pt>
                <c:pt idx="3">
                  <c:v>2050</c:v>
                </c:pt>
              </c:numCache>
            </c:numRef>
          </c:cat>
          <c:val>
            <c:numRef>
              <c:f>'91'!$E$7:$H$7</c:f>
              <c:numCache>
                <c:formatCode>0</c:formatCode>
                <c:ptCount val="4"/>
                <c:pt idx="0">
                  <c:v>426.87229031398834</c:v>
                </c:pt>
                <c:pt idx="1">
                  <c:v>385.8310633437344</c:v>
                </c:pt>
                <c:pt idx="2">
                  <c:v>344.78983637348028</c:v>
                </c:pt>
                <c:pt idx="3">
                  <c:v>293.57380464879958</c:v>
                </c:pt>
              </c:numCache>
            </c:numRef>
          </c:val>
          <c:extLst>
            <c:ext xmlns:c16="http://schemas.microsoft.com/office/drawing/2014/chart" uri="{C3380CC4-5D6E-409C-BE32-E72D297353CC}">
              <c16:uniqueId val="{00000001-7F4B-4D91-94C4-665ECD707AD0}"/>
            </c:ext>
          </c:extLst>
        </c:ser>
        <c:ser>
          <c:idx val="2"/>
          <c:order val="2"/>
          <c:tx>
            <c:strRef>
              <c:f>'91'!$D$8</c:f>
              <c:strCache>
                <c:ptCount val="1"/>
                <c:pt idx="0">
                  <c:v>Non energy related</c:v>
                </c:pt>
              </c:strCache>
            </c:strRef>
          </c:tx>
          <c:spPr>
            <a:solidFill>
              <a:schemeClr val="accent3"/>
            </a:solidFill>
            <a:ln>
              <a:noFill/>
            </a:ln>
            <a:effectLst/>
          </c:spPr>
          <c:invertIfNegative val="0"/>
          <c:cat>
            <c:numRef>
              <c:f>'91'!$E$5:$H$5</c:f>
              <c:numCache>
                <c:formatCode>General</c:formatCode>
                <c:ptCount val="4"/>
                <c:pt idx="0">
                  <c:v>2030</c:v>
                </c:pt>
                <c:pt idx="1">
                  <c:v>2035</c:v>
                </c:pt>
                <c:pt idx="2">
                  <c:v>2040</c:v>
                </c:pt>
                <c:pt idx="3">
                  <c:v>2050</c:v>
                </c:pt>
              </c:numCache>
            </c:numRef>
          </c:cat>
          <c:val>
            <c:numRef>
              <c:f>'91'!$E$8:$H$8</c:f>
              <c:numCache>
                <c:formatCode>0</c:formatCode>
                <c:ptCount val="4"/>
                <c:pt idx="0">
                  <c:v>237.21593338862755</c:v>
                </c:pt>
                <c:pt idx="1">
                  <c:v>193.10796669431377</c:v>
                </c:pt>
                <c:pt idx="2">
                  <c:v>149</c:v>
                </c:pt>
                <c:pt idx="3">
                  <c:v>140</c:v>
                </c:pt>
              </c:numCache>
            </c:numRef>
          </c:val>
          <c:extLst>
            <c:ext xmlns:c16="http://schemas.microsoft.com/office/drawing/2014/chart" uri="{C3380CC4-5D6E-409C-BE32-E72D297353CC}">
              <c16:uniqueId val="{00000002-7F4B-4D91-94C4-665ECD707AD0}"/>
            </c:ext>
          </c:extLst>
        </c:ser>
        <c:dLbls>
          <c:showLegendKey val="0"/>
          <c:showVal val="0"/>
          <c:showCatName val="0"/>
          <c:showSerName val="0"/>
          <c:showPercent val="0"/>
          <c:showBubbleSize val="0"/>
        </c:dLbls>
        <c:gapWidth val="150"/>
        <c:overlap val="100"/>
        <c:axId val="739632575"/>
        <c:axId val="739624895"/>
      </c:barChart>
      <c:catAx>
        <c:axId val="7396325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9624895"/>
        <c:crosses val="autoZero"/>
        <c:auto val="1"/>
        <c:lblAlgn val="ctr"/>
        <c:lblOffset val="100"/>
        <c:noMultiLvlLbl val="0"/>
      </c:catAx>
      <c:valAx>
        <c:axId val="73962489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963257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Total use of CCS and CCUS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'92'!$B$21</c:f>
              <c:strCache>
                <c:ptCount val="1"/>
                <c:pt idx="0">
                  <c:v>CCS from data collection</c:v>
                </c:pt>
              </c:strCache>
            </c:strRef>
          </c:tx>
          <c:spPr>
            <a:solidFill>
              <a:schemeClr val="accent1"/>
            </a:solidFill>
            <a:ln>
              <a:noFill/>
            </a:ln>
            <a:effectLst/>
          </c:spPr>
          <c:invertIfNegative val="0"/>
          <c:cat>
            <c:numRef>
              <c:f>'92'!$C$20:$W$20</c:f>
              <c:numCache>
                <c:formatCode>General</c:formatCode>
                <c:ptCount val="21"/>
                <c:pt idx="0">
                  <c:v>2030</c:v>
                </c:pt>
                <c:pt idx="1">
                  <c:v>2031</c:v>
                </c:pt>
                <c:pt idx="2">
                  <c:v>2032</c:v>
                </c:pt>
                <c:pt idx="3">
                  <c:v>2033</c:v>
                </c:pt>
                <c:pt idx="4">
                  <c:v>2034</c:v>
                </c:pt>
                <c:pt idx="5">
                  <c:v>2035</c:v>
                </c:pt>
                <c:pt idx="6">
                  <c:v>2036</c:v>
                </c:pt>
                <c:pt idx="7">
                  <c:v>2037</c:v>
                </c:pt>
                <c:pt idx="8">
                  <c:v>2038</c:v>
                </c:pt>
                <c:pt idx="9">
                  <c:v>2039</c:v>
                </c:pt>
                <c:pt idx="10">
                  <c:v>2040</c:v>
                </c:pt>
                <c:pt idx="11">
                  <c:v>2041</c:v>
                </c:pt>
                <c:pt idx="12">
                  <c:v>2042</c:v>
                </c:pt>
                <c:pt idx="13">
                  <c:v>2043</c:v>
                </c:pt>
                <c:pt idx="14">
                  <c:v>2044</c:v>
                </c:pt>
                <c:pt idx="15">
                  <c:v>2045</c:v>
                </c:pt>
                <c:pt idx="16">
                  <c:v>2046</c:v>
                </c:pt>
                <c:pt idx="17">
                  <c:v>2047</c:v>
                </c:pt>
                <c:pt idx="18">
                  <c:v>2048</c:v>
                </c:pt>
                <c:pt idx="19">
                  <c:v>2049</c:v>
                </c:pt>
                <c:pt idx="20">
                  <c:v>2050</c:v>
                </c:pt>
              </c:numCache>
            </c:numRef>
          </c:cat>
          <c:val>
            <c:numRef>
              <c:f>'92'!$C$21:$W$21</c:f>
              <c:numCache>
                <c:formatCode>0</c:formatCode>
                <c:ptCount val="21"/>
                <c:pt idx="0">
                  <c:v>35.250563096</c:v>
                </c:pt>
                <c:pt idx="1">
                  <c:v>43.815255177600001</c:v>
                </c:pt>
                <c:pt idx="2">
                  <c:v>52.379947259200009</c:v>
                </c:pt>
                <c:pt idx="3">
                  <c:v>60.944639340800002</c:v>
                </c:pt>
                <c:pt idx="4">
                  <c:v>69.509331422399995</c:v>
                </c:pt>
                <c:pt idx="5">
                  <c:v>78.074023503999996</c:v>
                </c:pt>
                <c:pt idx="6">
                  <c:v>80.422467151799992</c:v>
                </c:pt>
                <c:pt idx="7">
                  <c:v>82.770910799599989</c:v>
                </c:pt>
                <c:pt idx="8">
                  <c:v>85.119354447399985</c:v>
                </c:pt>
                <c:pt idx="9">
                  <c:v>87.467798095199981</c:v>
                </c:pt>
                <c:pt idx="10">
                  <c:v>89.816241742999978</c:v>
                </c:pt>
                <c:pt idx="11">
                  <c:v>90.193597375499991</c:v>
                </c:pt>
                <c:pt idx="12">
                  <c:v>90.570953007999975</c:v>
                </c:pt>
                <c:pt idx="13">
                  <c:v>90.94830864049996</c:v>
                </c:pt>
                <c:pt idx="14">
                  <c:v>91.325664272999944</c:v>
                </c:pt>
                <c:pt idx="15">
                  <c:v>91.703019905499929</c:v>
                </c:pt>
                <c:pt idx="16">
                  <c:v>92.080375537999913</c:v>
                </c:pt>
                <c:pt idx="17">
                  <c:v>92.457731170499898</c:v>
                </c:pt>
                <c:pt idx="18">
                  <c:v>92.835086802999882</c:v>
                </c:pt>
                <c:pt idx="19">
                  <c:v>93.212442435499867</c:v>
                </c:pt>
                <c:pt idx="20">
                  <c:v>93.589798067999993</c:v>
                </c:pt>
              </c:numCache>
            </c:numRef>
          </c:val>
          <c:extLst>
            <c:ext xmlns:c16="http://schemas.microsoft.com/office/drawing/2014/chart" uri="{C3380CC4-5D6E-409C-BE32-E72D297353CC}">
              <c16:uniqueId val="{00000000-CB3D-4CF0-9EAB-07B782A99365}"/>
            </c:ext>
          </c:extLst>
        </c:ser>
        <c:ser>
          <c:idx val="1"/>
          <c:order val="1"/>
          <c:tx>
            <c:strRef>
              <c:f>'92'!$B$22</c:f>
              <c:strCache>
                <c:ptCount val="1"/>
                <c:pt idx="0">
                  <c:v>Extra added CCS</c:v>
                </c:pt>
              </c:strCache>
            </c:strRef>
          </c:tx>
          <c:spPr>
            <a:solidFill>
              <a:schemeClr val="accent2"/>
            </a:solidFill>
            <a:ln>
              <a:noFill/>
            </a:ln>
            <a:effectLst/>
          </c:spPr>
          <c:invertIfNegative val="0"/>
          <c:cat>
            <c:numRef>
              <c:f>'92'!$C$20:$W$20</c:f>
              <c:numCache>
                <c:formatCode>General</c:formatCode>
                <c:ptCount val="21"/>
                <c:pt idx="0">
                  <c:v>2030</c:v>
                </c:pt>
                <c:pt idx="1">
                  <c:v>2031</c:v>
                </c:pt>
                <c:pt idx="2">
                  <c:v>2032</c:v>
                </c:pt>
                <c:pt idx="3">
                  <c:v>2033</c:v>
                </c:pt>
                <c:pt idx="4">
                  <c:v>2034</c:v>
                </c:pt>
                <c:pt idx="5">
                  <c:v>2035</c:v>
                </c:pt>
                <c:pt idx="6">
                  <c:v>2036</c:v>
                </c:pt>
                <c:pt idx="7">
                  <c:v>2037</c:v>
                </c:pt>
                <c:pt idx="8">
                  <c:v>2038</c:v>
                </c:pt>
                <c:pt idx="9">
                  <c:v>2039</c:v>
                </c:pt>
                <c:pt idx="10">
                  <c:v>2040</c:v>
                </c:pt>
                <c:pt idx="11">
                  <c:v>2041</c:v>
                </c:pt>
                <c:pt idx="12">
                  <c:v>2042</c:v>
                </c:pt>
                <c:pt idx="13">
                  <c:v>2043</c:v>
                </c:pt>
                <c:pt idx="14">
                  <c:v>2044</c:v>
                </c:pt>
                <c:pt idx="15">
                  <c:v>2045</c:v>
                </c:pt>
                <c:pt idx="16">
                  <c:v>2046</c:v>
                </c:pt>
                <c:pt idx="17">
                  <c:v>2047</c:v>
                </c:pt>
                <c:pt idx="18">
                  <c:v>2048</c:v>
                </c:pt>
                <c:pt idx="19">
                  <c:v>2049</c:v>
                </c:pt>
                <c:pt idx="20">
                  <c:v>2050</c:v>
                </c:pt>
              </c:numCache>
            </c:numRef>
          </c:cat>
          <c:val>
            <c:numRef>
              <c:f>'92'!$C$22:$W$22</c:f>
              <c:numCache>
                <c:formatCode>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41.688650443618656</c:v>
                </c:pt>
                <c:pt idx="19">
                  <c:v>105.68865044361866</c:v>
                </c:pt>
                <c:pt idx="20">
                  <c:v>169.68865044361866</c:v>
                </c:pt>
              </c:numCache>
            </c:numRef>
          </c:val>
          <c:extLst>
            <c:ext xmlns:c16="http://schemas.microsoft.com/office/drawing/2014/chart" uri="{C3380CC4-5D6E-409C-BE32-E72D297353CC}">
              <c16:uniqueId val="{00000001-CB3D-4CF0-9EAB-07B782A99365}"/>
            </c:ext>
          </c:extLst>
        </c:ser>
        <c:ser>
          <c:idx val="2"/>
          <c:order val="2"/>
          <c:tx>
            <c:strRef>
              <c:f>'92'!$B$23</c:f>
              <c:strCache>
                <c:ptCount val="1"/>
                <c:pt idx="0">
                  <c:v>CCUS (CO2 stored and made available for e-fuels)</c:v>
                </c:pt>
              </c:strCache>
            </c:strRef>
          </c:tx>
          <c:spPr>
            <a:solidFill>
              <a:schemeClr val="accent3"/>
            </a:solidFill>
            <a:ln>
              <a:noFill/>
            </a:ln>
            <a:effectLst/>
          </c:spPr>
          <c:invertIfNegative val="0"/>
          <c:cat>
            <c:numRef>
              <c:f>'92'!$C$20:$W$20</c:f>
              <c:numCache>
                <c:formatCode>General</c:formatCode>
                <c:ptCount val="21"/>
                <c:pt idx="0">
                  <c:v>2030</c:v>
                </c:pt>
                <c:pt idx="1">
                  <c:v>2031</c:v>
                </c:pt>
                <c:pt idx="2">
                  <c:v>2032</c:v>
                </c:pt>
                <c:pt idx="3">
                  <c:v>2033</c:v>
                </c:pt>
                <c:pt idx="4">
                  <c:v>2034</c:v>
                </c:pt>
                <c:pt idx="5">
                  <c:v>2035</c:v>
                </c:pt>
                <c:pt idx="6">
                  <c:v>2036</c:v>
                </c:pt>
                <c:pt idx="7">
                  <c:v>2037</c:v>
                </c:pt>
                <c:pt idx="8">
                  <c:v>2038</c:v>
                </c:pt>
                <c:pt idx="9">
                  <c:v>2039</c:v>
                </c:pt>
                <c:pt idx="10">
                  <c:v>2040</c:v>
                </c:pt>
                <c:pt idx="11">
                  <c:v>2041</c:v>
                </c:pt>
                <c:pt idx="12">
                  <c:v>2042</c:v>
                </c:pt>
                <c:pt idx="13">
                  <c:v>2043</c:v>
                </c:pt>
                <c:pt idx="14">
                  <c:v>2044</c:v>
                </c:pt>
                <c:pt idx="15">
                  <c:v>2045</c:v>
                </c:pt>
                <c:pt idx="16">
                  <c:v>2046</c:v>
                </c:pt>
                <c:pt idx="17">
                  <c:v>2047</c:v>
                </c:pt>
                <c:pt idx="18">
                  <c:v>2048</c:v>
                </c:pt>
                <c:pt idx="19">
                  <c:v>2049</c:v>
                </c:pt>
                <c:pt idx="20">
                  <c:v>2050</c:v>
                </c:pt>
              </c:numCache>
            </c:numRef>
          </c:cat>
          <c:val>
            <c:numRef>
              <c:f>'92'!$C$23:$W$23</c:f>
              <c:numCache>
                <c:formatCode>0</c:formatCode>
                <c:ptCount val="21"/>
                <c:pt idx="0">
                  <c:v>8.3222984740000001</c:v>
                </c:pt>
                <c:pt idx="1">
                  <c:v>13.303342006399999</c:v>
                </c:pt>
                <c:pt idx="2">
                  <c:v>18.284385538799999</c:v>
                </c:pt>
                <c:pt idx="3">
                  <c:v>23.265429071199996</c:v>
                </c:pt>
                <c:pt idx="4">
                  <c:v>28.246472603599997</c:v>
                </c:pt>
                <c:pt idx="5">
                  <c:v>33.227516135999998</c:v>
                </c:pt>
                <c:pt idx="6">
                  <c:v>37.033223878199998</c:v>
                </c:pt>
                <c:pt idx="7">
                  <c:v>40.838931620399997</c:v>
                </c:pt>
                <c:pt idx="8">
                  <c:v>44.644639362599996</c:v>
                </c:pt>
                <c:pt idx="9">
                  <c:v>48.450347104799995</c:v>
                </c:pt>
                <c:pt idx="10">
                  <c:v>52.256054847000001</c:v>
                </c:pt>
                <c:pt idx="11">
                  <c:v>55.608876008500005</c:v>
                </c:pt>
                <c:pt idx="12">
                  <c:v>58.961697170000008</c:v>
                </c:pt>
                <c:pt idx="13">
                  <c:v>62.314518331500011</c:v>
                </c:pt>
                <c:pt idx="14">
                  <c:v>65.667339493000014</c:v>
                </c:pt>
                <c:pt idx="15">
                  <c:v>69.020160654500017</c:v>
                </c:pt>
                <c:pt idx="16">
                  <c:v>72.372981816000021</c:v>
                </c:pt>
                <c:pt idx="17">
                  <c:v>75.725802977500024</c:v>
                </c:pt>
                <c:pt idx="18">
                  <c:v>79.078624139000027</c:v>
                </c:pt>
                <c:pt idx="19">
                  <c:v>82.43144530050003</c:v>
                </c:pt>
                <c:pt idx="20">
                  <c:v>85.784266462000005</c:v>
                </c:pt>
              </c:numCache>
            </c:numRef>
          </c:val>
          <c:extLst>
            <c:ext xmlns:c16="http://schemas.microsoft.com/office/drawing/2014/chart" uri="{C3380CC4-5D6E-409C-BE32-E72D297353CC}">
              <c16:uniqueId val="{00000002-CB3D-4CF0-9EAB-07B782A99365}"/>
            </c:ext>
          </c:extLst>
        </c:ser>
        <c:dLbls>
          <c:showLegendKey val="0"/>
          <c:showVal val="0"/>
          <c:showCatName val="0"/>
          <c:showSerName val="0"/>
          <c:showPercent val="0"/>
          <c:showBubbleSize val="0"/>
        </c:dLbls>
        <c:gapWidth val="150"/>
        <c:overlap val="100"/>
        <c:axId val="1191392128"/>
        <c:axId val="1090271152"/>
      </c:barChart>
      <c:lineChart>
        <c:grouping val="standard"/>
        <c:varyColors val="0"/>
        <c:ser>
          <c:idx val="3"/>
          <c:order val="3"/>
          <c:tx>
            <c:strRef>
              <c:f>'92'!$B$24</c:f>
              <c:strCache>
                <c:ptCount val="1"/>
                <c:pt idx="0">
                  <c:v>Feasable threshold (ESABCC)</c:v>
                </c:pt>
              </c:strCache>
            </c:strRef>
          </c:tx>
          <c:spPr>
            <a:ln w="28575" cap="rnd">
              <a:solidFill>
                <a:schemeClr val="accent3">
                  <a:lumMod val="60000"/>
                  <a:lumOff val="40000"/>
                </a:schemeClr>
              </a:solidFill>
              <a:prstDash val="dash"/>
              <a:round/>
            </a:ln>
            <a:effectLst/>
          </c:spPr>
          <c:marker>
            <c:symbol val="none"/>
          </c:marker>
          <c:cat>
            <c:numRef>
              <c:f>'92'!$C$20:$W$20</c:f>
              <c:numCache>
                <c:formatCode>General</c:formatCode>
                <c:ptCount val="21"/>
                <c:pt idx="0">
                  <c:v>2030</c:v>
                </c:pt>
                <c:pt idx="1">
                  <c:v>2031</c:v>
                </c:pt>
                <c:pt idx="2">
                  <c:v>2032</c:v>
                </c:pt>
                <c:pt idx="3">
                  <c:v>2033</c:v>
                </c:pt>
                <c:pt idx="4">
                  <c:v>2034</c:v>
                </c:pt>
                <c:pt idx="5">
                  <c:v>2035</c:v>
                </c:pt>
                <c:pt idx="6">
                  <c:v>2036</c:v>
                </c:pt>
                <c:pt idx="7">
                  <c:v>2037</c:v>
                </c:pt>
                <c:pt idx="8">
                  <c:v>2038</c:v>
                </c:pt>
                <c:pt idx="9">
                  <c:v>2039</c:v>
                </c:pt>
                <c:pt idx="10">
                  <c:v>2040</c:v>
                </c:pt>
                <c:pt idx="11">
                  <c:v>2041</c:v>
                </c:pt>
                <c:pt idx="12">
                  <c:v>2042</c:v>
                </c:pt>
                <c:pt idx="13">
                  <c:v>2043</c:v>
                </c:pt>
                <c:pt idx="14">
                  <c:v>2044</c:v>
                </c:pt>
                <c:pt idx="15">
                  <c:v>2045</c:v>
                </c:pt>
                <c:pt idx="16">
                  <c:v>2046</c:v>
                </c:pt>
                <c:pt idx="17">
                  <c:v>2047</c:v>
                </c:pt>
                <c:pt idx="18">
                  <c:v>2048</c:v>
                </c:pt>
                <c:pt idx="19">
                  <c:v>2049</c:v>
                </c:pt>
                <c:pt idx="20">
                  <c:v>2050</c:v>
                </c:pt>
              </c:numCache>
            </c:numRef>
          </c:cat>
          <c:val>
            <c:numRef>
              <c:f>'92'!$C$24:$W$24</c:f>
              <c:numCache>
                <c:formatCode>General</c:formatCode>
                <c:ptCount val="21"/>
                <c:pt idx="0">
                  <c:v>425</c:v>
                </c:pt>
                <c:pt idx="1">
                  <c:v>425</c:v>
                </c:pt>
                <c:pt idx="2">
                  <c:v>425</c:v>
                </c:pt>
                <c:pt idx="3">
                  <c:v>425</c:v>
                </c:pt>
                <c:pt idx="4">
                  <c:v>425</c:v>
                </c:pt>
                <c:pt idx="5">
                  <c:v>425</c:v>
                </c:pt>
                <c:pt idx="6">
                  <c:v>425</c:v>
                </c:pt>
                <c:pt idx="7">
                  <c:v>425</c:v>
                </c:pt>
                <c:pt idx="8">
                  <c:v>425</c:v>
                </c:pt>
                <c:pt idx="9">
                  <c:v>425</c:v>
                </c:pt>
                <c:pt idx="10">
                  <c:v>425</c:v>
                </c:pt>
                <c:pt idx="11">
                  <c:v>425</c:v>
                </c:pt>
                <c:pt idx="12">
                  <c:v>425</c:v>
                </c:pt>
                <c:pt idx="13">
                  <c:v>425</c:v>
                </c:pt>
                <c:pt idx="14">
                  <c:v>425</c:v>
                </c:pt>
                <c:pt idx="15">
                  <c:v>425</c:v>
                </c:pt>
                <c:pt idx="16">
                  <c:v>425</c:v>
                </c:pt>
                <c:pt idx="17">
                  <c:v>425</c:v>
                </c:pt>
                <c:pt idx="18">
                  <c:v>425</c:v>
                </c:pt>
                <c:pt idx="19">
                  <c:v>425</c:v>
                </c:pt>
                <c:pt idx="20">
                  <c:v>425</c:v>
                </c:pt>
              </c:numCache>
            </c:numRef>
          </c:val>
          <c:smooth val="0"/>
          <c:extLst>
            <c:ext xmlns:c16="http://schemas.microsoft.com/office/drawing/2014/chart" uri="{C3380CC4-5D6E-409C-BE32-E72D297353CC}">
              <c16:uniqueId val="{00000000-5E14-4DF4-BAD2-B58953C413AE}"/>
            </c:ext>
          </c:extLst>
        </c:ser>
        <c:ser>
          <c:idx val="4"/>
          <c:order val="4"/>
          <c:tx>
            <c:strRef>
              <c:f>'92'!$B$25</c:f>
              <c:strCache>
                <c:ptCount val="1"/>
                <c:pt idx="0">
                  <c:v>Maximum feasable threshold (EC)</c:v>
                </c:pt>
              </c:strCache>
            </c:strRef>
          </c:tx>
          <c:spPr>
            <a:ln w="28575" cap="rnd">
              <a:solidFill>
                <a:schemeClr val="accent4"/>
              </a:solidFill>
              <a:prstDash val="sysDash"/>
              <a:round/>
            </a:ln>
            <a:effectLst/>
          </c:spPr>
          <c:marker>
            <c:symbol val="none"/>
          </c:marker>
          <c:cat>
            <c:numRef>
              <c:f>'92'!$C$20:$W$20</c:f>
              <c:numCache>
                <c:formatCode>General</c:formatCode>
                <c:ptCount val="21"/>
                <c:pt idx="0">
                  <c:v>2030</c:v>
                </c:pt>
                <c:pt idx="1">
                  <c:v>2031</c:v>
                </c:pt>
                <c:pt idx="2">
                  <c:v>2032</c:v>
                </c:pt>
                <c:pt idx="3">
                  <c:v>2033</c:v>
                </c:pt>
                <c:pt idx="4">
                  <c:v>2034</c:v>
                </c:pt>
                <c:pt idx="5">
                  <c:v>2035</c:v>
                </c:pt>
                <c:pt idx="6">
                  <c:v>2036</c:v>
                </c:pt>
                <c:pt idx="7">
                  <c:v>2037</c:v>
                </c:pt>
                <c:pt idx="8">
                  <c:v>2038</c:v>
                </c:pt>
                <c:pt idx="9">
                  <c:v>2039</c:v>
                </c:pt>
                <c:pt idx="10">
                  <c:v>2040</c:v>
                </c:pt>
                <c:pt idx="11">
                  <c:v>2041</c:v>
                </c:pt>
                <c:pt idx="12">
                  <c:v>2042</c:v>
                </c:pt>
                <c:pt idx="13">
                  <c:v>2043</c:v>
                </c:pt>
                <c:pt idx="14">
                  <c:v>2044</c:v>
                </c:pt>
                <c:pt idx="15">
                  <c:v>2045</c:v>
                </c:pt>
                <c:pt idx="16">
                  <c:v>2046</c:v>
                </c:pt>
                <c:pt idx="17">
                  <c:v>2047</c:v>
                </c:pt>
                <c:pt idx="18">
                  <c:v>2048</c:v>
                </c:pt>
                <c:pt idx="19">
                  <c:v>2049</c:v>
                </c:pt>
                <c:pt idx="20">
                  <c:v>2050</c:v>
                </c:pt>
              </c:numCache>
            </c:numRef>
          </c:cat>
          <c:val>
            <c:numRef>
              <c:f>'92'!$C$25:$W$25</c:f>
              <c:numCache>
                <c:formatCode>General</c:formatCode>
                <c:ptCount val="21"/>
                <c:pt idx="0">
                  <c:v>500</c:v>
                </c:pt>
                <c:pt idx="1">
                  <c:v>500</c:v>
                </c:pt>
                <c:pt idx="2">
                  <c:v>500</c:v>
                </c:pt>
                <c:pt idx="3">
                  <c:v>500</c:v>
                </c:pt>
                <c:pt idx="4">
                  <c:v>500</c:v>
                </c:pt>
                <c:pt idx="5">
                  <c:v>500</c:v>
                </c:pt>
                <c:pt idx="6">
                  <c:v>500</c:v>
                </c:pt>
                <c:pt idx="7">
                  <c:v>500</c:v>
                </c:pt>
                <c:pt idx="8">
                  <c:v>500</c:v>
                </c:pt>
                <c:pt idx="9">
                  <c:v>500</c:v>
                </c:pt>
                <c:pt idx="10">
                  <c:v>500</c:v>
                </c:pt>
                <c:pt idx="11">
                  <c:v>500</c:v>
                </c:pt>
                <c:pt idx="12">
                  <c:v>500</c:v>
                </c:pt>
                <c:pt idx="13">
                  <c:v>500</c:v>
                </c:pt>
                <c:pt idx="14">
                  <c:v>500</c:v>
                </c:pt>
                <c:pt idx="15">
                  <c:v>500</c:v>
                </c:pt>
                <c:pt idx="16">
                  <c:v>500</c:v>
                </c:pt>
                <c:pt idx="17">
                  <c:v>500</c:v>
                </c:pt>
                <c:pt idx="18">
                  <c:v>500</c:v>
                </c:pt>
                <c:pt idx="19">
                  <c:v>500</c:v>
                </c:pt>
                <c:pt idx="20">
                  <c:v>500</c:v>
                </c:pt>
              </c:numCache>
            </c:numRef>
          </c:val>
          <c:smooth val="0"/>
          <c:extLst>
            <c:ext xmlns:c16="http://schemas.microsoft.com/office/drawing/2014/chart" uri="{C3380CC4-5D6E-409C-BE32-E72D297353CC}">
              <c16:uniqueId val="{00000001-5E14-4DF4-BAD2-B58953C413AE}"/>
            </c:ext>
          </c:extLst>
        </c:ser>
        <c:dLbls>
          <c:showLegendKey val="0"/>
          <c:showVal val="0"/>
          <c:showCatName val="0"/>
          <c:showSerName val="0"/>
          <c:showPercent val="0"/>
          <c:showBubbleSize val="0"/>
        </c:dLbls>
        <c:marker val="1"/>
        <c:smooth val="0"/>
        <c:axId val="1191392128"/>
        <c:axId val="1090271152"/>
      </c:lineChart>
      <c:catAx>
        <c:axId val="1191392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90271152"/>
        <c:crosses val="autoZero"/>
        <c:auto val="1"/>
        <c:lblAlgn val="ctr"/>
        <c:lblOffset val="100"/>
        <c:noMultiLvlLbl val="0"/>
      </c:catAx>
      <c:valAx>
        <c:axId val="10902711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Mt CO2/year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91392128"/>
        <c:crosses val="autoZero"/>
        <c:crossBetween val="between"/>
      </c:valAx>
      <c:spPr>
        <a:noFill/>
        <a:ln>
          <a:noFill/>
        </a:ln>
        <a:effectLst/>
      </c:spPr>
    </c:plotArea>
    <c:legend>
      <c:legendPos val="b"/>
      <c:layout>
        <c:manualLayout>
          <c:xMode val="edge"/>
          <c:yMode val="edge"/>
          <c:x val="3.4747067933269225E-2"/>
          <c:y val="0.8222480182623777"/>
          <c:w val="0.93387712369443321"/>
          <c:h val="0.158404951620999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pl-PL"/>
              <a:t>Net negative emissions from LULUCF, EU27</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'93'!$B$4</c:f>
              <c:strCache>
                <c:ptCount val="1"/>
                <c:pt idx="0">
                  <c:v>Net LULUCF sink</c:v>
                </c:pt>
              </c:strCache>
            </c:strRef>
          </c:tx>
          <c:spPr>
            <a:solidFill>
              <a:schemeClr val="accent6"/>
            </a:solidFill>
            <a:ln>
              <a:noFill/>
            </a:ln>
            <a:effectLst/>
          </c:spPr>
          <c:invertIfNegative val="0"/>
          <c:cat>
            <c:numRef>
              <c:f>'93'!$C$3:$G$3</c:f>
              <c:numCache>
                <c:formatCode>General</c:formatCode>
                <c:ptCount val="5"/>
                <c:pt idx="0">
                  <c:v>2022</c:v>
                </c:pt>
                <c:pt idx="1">
                  <c:v>2030</c:v>
                </c:pt>
                <c:pt idx="2">
                  <c:v>2035</c:v>
                </c:pt>
                <c:pt idx="3">
                  <c:v>2040</c:v>
                </c:pt>
                <c:pt idx="4">
                  <c:v>2050</c:v>
                </c:pt>
              </c:numCache>
            </c:numRef>
          </c:cat>
          <c:val>
            <c:numRef>
              <c:f>'93'!$C$4:$G$4</c:f>
              <c:numCache>
                <c:formatCode>General</c:formatCode>
                <c:ptCount val="5"/>
                <c:pt idx="0">
                  <c:v>-245</c:v>
                </c:pt>
                <c:pt idx="1">
                  <c:v>-271</c:v>
                </c:pt>
                <c:pt idx="2">
                  <c:v>-294</c:v>
                </c:pt>
                <c:pt idx="3">
                  <c:v>-317</c:v>
                </c:pt>
                <c:pt idx="4">
                  <c:v>-333</c:v>
                </c:pt>
              </c:numCache>
            </c:numRef>
          </c:val>
          <c:extLst>
            <c:ext xmlns:c16="http://schemas.microsoft.com/office/drawing/2014/chart" uri="{C3380CC4-5D6E-409C-BE32-E72D297353CC}">
              <c16:uniqueId val="{00000000-9599-4A37-8B76-A65CDBC6D2C3}"/>
            </c:ext>
          </c:extLst>
        </c:ser>
        <c:dLbls>
          <c:showLegendKey val="0"/>
          <c:showVal val="0"/>
          <c:showCatName val="0"/>
          <c:showSerName val="0"/>
          <c:showPercent val="0"/>
          <c:showBubbleSize val="0"/>
        </c:dLbls>
        <c:gapWidth val="150"/>
        <c:overlap val="100"/>
        <c:axId val="430570503"/>
        <c:axId val="431752199"/>
      </c:barChart>
      <c:catAx>
        <c:axId val="430570503"/>
        <c:scaling>
          <c:orientation val="minMax"/>
        </c:scaling>
        <c:delete val="0"/>
        <c:axPos val="b"/>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1752199"/>
        <c:crosses val="autoZero"/>
        <c:auto val="1"/>
        <c:lblAlgn val="ctr"/>
        <c:lblOffset val="100"/>
        <c:noMultiLvlLbl val="0"/>
      </c:catAx>
      <c:valAx>
        <c:axId val="43175219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Mton CO2eq/year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0570503"/>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Deducted emissions from carbon budget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'94'!$B$12</c:f>
              <c:strCache>
                <c:ptCount val="1"/>
                <c:pt idx="0">
                  <c:v>Extra EU international shipping</c:v>
                </c:pt>
              </c:strCache>
            </c:strRef>
          </c:tx>
          <c:spPr>
            <a:solidFill>
              <a:schemeClr val="accent1"/>
            </a:solidFill>
            <a:ln>
              <a:noFill/>
            </a:ln>
            <a:effectLst/>
          </c:spPr>
          <c:invertIfNegative val="0"/>
          <c:cat>
            <c:numRef>
              <c:f>'94'!$C$11:$F$11</c:f>
              <c:numCache>
                <c:formatCode>General</c:formatCode>
                <c:ptCount val="4"/>
                <c:pt idx="0">
                  <c:v>2030</c:v>
                </c:pt>
                <c:pt idx="1">
                  <c:v>2035</c:v>
                </c:pt>
                <c:pt idx="2">
                  <c:v>2040</c:v>
                </c:pt>
                <c:pt idx="3">
                  <c:v>2050</c:v>
                </c:pt>
              </c:numCache>
            </c:numRef>
          </c:cat>
          <c:val>
            <c:numRef>
              <c:f>'94'!$C$12:$F$12</c:f>
              <c:numCache>
                <c:formatCode>0</c:formatCode>
                <c:ptCount val="4"/>
                <c:pt idx="0">
                  <c:v>35.091874580227412</c:v>
                </c:pt>
                <c:pt idx="1">
                  <c:v>30.538193582006436</c:v>
                </c:pt>
                <c:pt idx="2">
                  <c:v>22.813917071963658</c:v>
                </c:pt>
                <c:pt idx="3">
                  <c:v>6.1027523258379768</c:v>
                </c:pt>
              </c:numCache>
            </c:numRef>
          </c:val>
          <c:extLst>
            <c:ext xmlns:c16="http://schemas.microsoft.com/office/drawing/2014/chart" uri="{C3380CC4-5D6E-409C-BE32-E72D297353CC}">
              <c16:uniqueId val="{00000000-0C58-4E15-A2BD-7719A98538BB}"/>
            </c:ext>
          </c:extLst>
        </c:ser>
        <c:ser>
          <c:idx val="1"/>
          <c:order val="1"/>
          <c:tx>
            <c:strRef>
              <c:f>'94'!$B$13</c:f>
              <c:strCache>
                <c:ptCount val="1"/>
                <c:pt idx="0">
                  <c:v>Extra EU aviation</c:v>
                </c:pt>
              </c:strCache>
            </c:strRef>
          </c:tx>
          <c:spPr>
            <a:solidFill>
              <a:schemeClr val="accent2"/>
            </a:solidFill>
            <a:ln>
              <a:noFill/>
            </a:ln>
            <a:effectLst/>
          </c:spPr>
          <c:invertIfNegative val="0"/>
          <c:cat>
            <c:numRef>
              <c:f>'94'!$C$11:$F$11</c:f>
              <c:numCache>
                <c:formatCode>General</c:formatCode>
                <c:ptCount val="4"/>
                <c:pt idx="0">
                  <c:v>2030</c:v>
                </c:pt>
                <c:pt idx="1">
                  <c:v>2035</c:v>
                </c:pt>
                <c:pt idx="2">
                  <c:v>2040</c:v>
                </c:pt>
                <c:pt idx="3">
                  <c:v>2050</c:v>
                </c:pt>
              </c:numCache>
            </c:numRef>
          </c:cat>
          <c:val>
            <c:numRef>
              <c:f>'94'!$C$13:$F$13</c:f>
              <c:numCache>
                <c:formatCode>0</c:formatCode>
                <c:ptCount val="4"/>
                <c:pt idx="0">
                  <c:v>53.08691987787536</c:v>
                </c:pt>
                <c:pt idx="1">
                  <c:v>52.63628799389501</c:v>
                </c:pt>
                <c:pt idx="2">
                  <c:v>46.798834052421036</c:v>
                </c:pt>
                <c:pt idx="3">
                  <c:v>20.899469933962038</c:v>
                </c:pt>
              </c:numCache>
            </c:numRef>
          </c:val>
          <c:extLst>
            <c:ext xmlns:c16="http://schemas.microsoft.com/office/drawing/2014/chart" uri="{C3380CC4-5D6E-409C-BE32-E72D297353CC}">
              <c16:uniqueId val="{00000001-0C58-4E15-A2BD-7719A98538BB}"/>
            </c:ext>
          </c:extLst>
        </c:ser>
        <c:dLbls>
          <c:showLegendKey val="0"/>
          <c:showVal val="0"/>
          <c:showCatName val="0"/>
          <c:showSerName val="0"/>
          <c:showPercent val="0"/>
          <c:showBubbleSize val="0"/>
        </c:dLbls>
        <c:gapWidth val="150"/>
        <c:overlap val="100"/>
        <c:axId val="1455753103"/>
        <c:axId val="1455754063"/>
      </c:barChart>
      <c:catAx>
        <c:axId val="14557531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55754063"/>
        <c:crosses val="autoZero"/>
        <c:auto val="1"/>
        <c:lblAlgn val="ctr"/>
        <c:lblOffset val="100"/>
        <c:noMultiLvlLbl val="0"/>
      </c:catAx>
      <c:valAx>
        <c:axId val="145575406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Mton CO2eq</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5575310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Total net GHG emissions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1431371339679129E-2"/>
          <c:y val="0.11507487972073484"/>
          <c:w val="0.87003501846864439"/>
          <c:h val="0.67203463973782929"/>
        </c:manualLayout>
      </c:layout>
      <c:lineChart>
        <c:grouping val="standard"/>
        <c:varyColors val="0"/>
        <c:ser>
          <c:idx val="0"/>
          <c:order val="0"/>
          <c:tx>
            <c:strRef>
              <c:f>'95'!$A$27</c:f>
              <c:strCache>
                <c:ptCount val="1"/>
                <c:pt idx="0">
                  <c:v>Total net GHG emissions (historical)</c:v>
                </c:pt>
              </c:strCache>
            </c:strRef>
          </c:tx>
          <c:spPr>
            <a:ln w="28575" cap="rnd">
              <a:solidFill>
                <a:schemeClr val="accent1"/>
              </a:solidFill>
              <a:round/>
            </a:ln>
            <a:effectLst/>
          </c:spPr>
          <c:marker>
            <c:symbol val="none"/>
          </c:marker>
          <c:cat>
            <c:numRef>
              <c:f>'95'!$G$26:$BO$26</c:f>
              <c:numCache>
                <c:formatCode>General</c:formatCode>
                <c:ptCount val="6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numCache>
            </c:numRef>
          </c:cat>
          <c:val>
            <c:numRef>
              <c:f>'95'!$G$27:$BO$27</c:f>
              <c:numCache>
                <c:formatCode>0</c:formatCode>
                <c:ptCount val="61"/>
                <c:pt idx="0">
                  <c:v>4726</c:v>
                </c:pt>
                <c:pt idx="1">
                  <c:v>4534</c:v>
                </c:pt>
                <c:pt idx="2">
                  <c:v>4411</c:v>
                </c:pt>
                <c:pt idx="3">
                  <c:v>4318</c:v>
                </c:pt>
                <c:pt idx="4">
                  <c:v>4304</c:v>
                </c:pt>
                <c:pt idx="5">
                  <c:v>4343</c:v>
                </c:pt>
                <c:pt idx="6">
                  <c:v>4416</c:v>
                </c:pt>
                <c:pt idx="7">
                  <c:v>4353</c:v>
                </c:pt>
                <c:pt idx="8">
                  <c:v>4299</c:v>
                </c:pt>
                <c:pt idx="9">
                  <c:v>4220</c:v>
                </c:pt>
                <c:pt idx="10">
                  <c:v>4256</c:v>
                </c:pt>
                <c:pt idx="11">
                  <c:v>4272</c:v>
                </c:pt>
                <c:pt idx="12">
                  <c:v>4278</c:v>
                </c:pt>
                <c:pt idx="13">
                  <c:v>4388</c:v>
                </c:pt>
                <c:pt idx="14">
                  <c:v>4351</c:v>
                </c:pt>
                <c:pt idx="15">
                  <c:v>4337</c:v>
                </c:pt>
                <c:pt idx="16">
                  <c:v>4336</c:v>
                </c:pt>
                <c:pt idx="17">
                  <c:v>4330</c:v>
                </c:pt>
                <c:pt idx="18">
                  <c:v>4208</c:v>
                </c:pt>
                <c:pt idx="19">
                  <c:v>3887</c:v>
                </c:pt>
                <c:pt idx="20">
                  <c:v>3970</c:v>
                </c:pt>
                <c:pt idx="21">
                  <c:v>3858</c:v>
                </c:pt>
                <c:pt idx="22">
                  <c:v>3789</c:v>
                </c:pt>
                <c:pt idx="23">
                  <c:v>3686</c:v>
                </c:pt>
                <c:pt idx="24">
                  <c:v>3561</c:v>
                </c:pt>
                <c:pt idx="25">
                  <c:v>3622</c:v>
                </c:pt>
                <c:pt idx="26">
                  <c:v>3628</c:v>
                </c:pt>
                <c:pt idx="27">
                  <c:v>3708</c:v>
                </c:pt>
                <c:pt idx="28">
                  <c:v>3693</c:v>
                </c:pt>
                <c:pt idx="29">
                  <c:v>3544</c:v>
                </c:pt>
                <c:pt idx="30">
                  <c:v>3199</c:v>
                </c:pt>
                <c:pt idx="31">
                  <c:v>3375</c:v>
                </c:pt>
                <c:pt idx="32" formatCode="#,##0">
                  <c:v>3329</c:v>
                </c:pt>
                <c:pt idx="33" formatCode="General">
                  <c:v>3046</c:v>
                </c:pt>
                <c:pt idx="34" formatCode="General">
                  <c:v>2970</c:v>
                </c:pt>
              </c:numCache>
            </c:numRef>
          </c:val>
          <c:smooth val="0"/>
          <c:extLst>
            <c:ext xmlns:c16="http://schemas.microsoft.com/office/drawing/2014/chart" uri="{C3380CC4-5D6E-409C-BE32-E72D297353CC}">
              <c16:uniqueId val="{00000000-BD8A-4DEC-AC85-B9FF27A193AF}"/>
            </c:ext>
          </c:extLst>
        </c:ser>
        <c:ser>
          <c:idx val="1"/>
          <c:order val="1"/>
          <c:tx>
            <c:strRef>
              <c:f>'95'!$A$28</c:f>
              <c:strCache>
                <c:ptCount val="1"/>
                <c:pt idx="0">
                  <c:v>Total GHG emissions NT+</c:v>
                </c:pt>
              </c:strCache>
            </c:strRef>
          </c:tx>
          <c:spPr>
            <a:ln w="28575" cap="rnd">
              <a:solidFill>
                <a:schemeClr val="accent2"/>
              </a:solidFill>
              <a:round/>
            </a:ln>
            <a:effectLst/>
          </c:spPr>
          <c:marker>
            <c:symbol val="none"/>
          </c:marker>
          <c:cat>
            <c:numRef>
              <c:f>'95'!$G$26:$BO$26</c:f>
              <c:numCache>
                <c:formatCode>General</c:formatCode>
                <c:ptCount val="6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numCache>
            </c:numRef>
          </c:cat>
          <c:val>
            <c:numRef>
              <c:f>'95'!$G$28:$BO$28</c:f>
              <c:numCache>
                <c:formatCode>General</c:formatCode>
                <c:ptCount val="61"/>
                <c:pt idx="40" formatCode="#,##0">
                  <c:v>1590.6933398244378</c:v>
                </c:pt>
                <c:pt idx="41" formatCode="#,##0">
                  <c:v>1496.9656050061296</c:v>
                </c:pt>
                <c:pt idx="42" formatCode="#,##0">
                  <c:v>1403.2378701878213</c:v>
                </c:pt>
                <c:pt idx="43" formatCode="#,##0">
                  <c:v>1309.5101353695134</c:v>
                </c:pt>
                <c:pt idx="44" formatCode="#,##0">
                  <c:v>1215.7824005512045</c:v>
                </c:pt>
                <c:pt idx="45" formatCode="#,##0">
                  <c:v>1122.0546657328964</c:v>
                </c:pt>
                <c:pt idx="46" formatCode="#,##0">
                  <c:v>1031.540119070904</c:v>
                </c:pt>
                <c:pt idx="47" formatCode="#,##0">
                  <c:v>941.02557240891224</c:v>
                </c:pt>
                <c:pt idx="48" formatCode="#,##0">
                  <c:v>850.51102574691993</c:v>
                </c:pt>
                <c:pt idx="49" formatCode="#,##0">
                  <c:v>759.99647908492796</c:v>
                </c:pt>
                <c:pt idx="50" formatCode="#,##0">
                  <c:v>666.02103840059658</c:v>
                </c:pt>
                <c:pt idx="51" formatCode="#,##0">
                  <c:v>616.38779960489842</c:v>
                </c:pt>
                <c:pt idx="52" formatCode="#,##0">
                  <c:v>566.75456080920071</c:v>
                </c:pt>
                <c:pt idx="53" formatCode="#,##0">
                  <c:v>517.12132201350289</c:v>
                </c:pt>
                <c:pt idx="54" formatCode="#,##0">
                  <c:v>467.48808321780541</c:v>
                </c:pt>
                <c:pt idx="55" formatCode="#,##0">
                  <c:v>417.85484442210731</c:v>
                </c:pt>
                <c:pt idx="56" formatCode="#,##0">
                  <c:v>368.22160562640966</c:v>
                </c:pt>
                <c:pt idx="57" formatCode="#,##0">
                  <c:v>318.58836683071189</c:v>
                </c:pt>
                <c:pt idx="58" formatCode="#,##0">
                  <c:v>227.26647759139544</c:v>
                </c:pt>
                <c:pt idx="59" formatCode="#,##0">
                  <c:v>113.63323879569764</c:v>
                </c:pt>
                <c:pt idx="60" formatCode="#,##0">
                  <c:v>-4.9737991503207013E-14</c:v>
                </c:pt>
              </c:numCache>
            </c:numRef>
          </c:val>
          <c:smooth val="0"/>
          <c:extLst>
            <c:ext xmlns:c16="http://schemas.microsoft.com/office/drawing/2014/chart" uri="{C3380CC4-5D6E-409C-BE32-E72D297353CC}">
              <c16:uniqueId val="{00000001-BD8A-4DEC-AC85-B9FF27A193AF}"/>
            </c:ext>
          </c:extLst>
        </c:ser>
        <c:ser>
          <c:idx val="2"/>
          <c:order val="2"/>
          <c:tx>
            <c:strRef>
              <c:f>'95'!$A$30</c:f>
              <c:strCache>
                <c:ptCount val="1"/>
                <c:pt idx="0">
                  <c:v>2030 EU 55% reduction target</c:v>
                </c:pt>
              </c:strCache>
            </c:strRef>
          </c:tx>
          <c:spPr>
            <a:ln w="19050" cap="rnd">
              <a:solidFill>
                <a:schemeClr val="accent3"/>
              </a:solidFill>
              <a:prstDash val="dash"/>
              <a:round/>
            </a:ln>
            <a:effectLst/>
          </c:spPr>
          <c:marker>
            <c:symbol val="none"/>
          </c:marker>
          <c:dLbls>
            <c:dLbl>
              <c:idx val="40"/>
              <c:layout>
                <c:manualLayout>
                  <c:x val="2.908273541525325E-2"/>
                  <c:y val="-0.10028992138694527"/>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D8A-4DEC-AC85-B9FF27A193A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'95'!$G$26:$BO$26</c:f>
              <c:numCache>
                <c:formatCode>General</c:formatCode>
                <c:ptCount val="6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numCache>
            </c:numRef>
          </c:cat>
          <c:val>
            <c:numRef>
              <c:f>'95'!$G$30:$BO$30</c:f>
              <c:numCache>
                <c:formatCode>0</c:formatCode>
                <c:ptCount val="61"/>
                <c:pt idx="0">
                  <c:v>2126.7000000000003</c:v>
                </c:pt>
                <c:pt idx="1">
                  <c:v>2126.7000000000003</c:v>
                </c:pt>
                <c:pt idx="2">
                  <c:v>2126.7000000000003</c:v>
                </c:pt>
                <c:pt idx="3">
                  <c:v>2126.7000000000003</c:v>
                </c:pt>
                <c:pt idx="4">
                  <c:v>2126.7000000000003</c:v>
                </c:pt>
                <c:pt idx="5">
                  <c:v>2126.7000000000003</c:v>
                </c:pt>
                <c:pt idx="6">
                  <c:v>2126.7000000000003</c:v>
                </c:pt>
                <c:pt idx="7">
                  <c:v>2126.7000000000003</c:v>
                </c:pt>
                <c:pt idx="8">
                  <c:v>2126.7000000000003</c:v>
                </c:pt>
                <c:pt idx="9">
                  <c:v>2126.7000000000003</c:v>
                </c:pt>
                <c:pt idx="10">
                  <c:v>2126.7000000000003</c:v>
                </c:pt>
                <c:pt idx="11">
                  <c:v>2126.7000000000003</c:v>
                </c:pt>
                <c:pt idx="12">
                  <c:v>2126.7000000000003</c:v>
                </c:pt>
                <c:pt idx="13">
                  <c:v>2126.7000000000003</c:v>
                </c:pt>
                <c:pt idx="14">
                  <c:v>2126.7000000000003</c:v>
                </c:pt>
                <c:pt idx="15">
                  <c:v>2126.7000000000003</c:v>
                </c:pt>
                <c:pt idx="16">
                  <c:v>2126.7000000000003</c:v>
                </c:pt>
                <c:pt idx="17">
                  <c:v>2126.7000000000003</c:v>
                </c:pt>
                <c:pt idx="18">
                  <c:v>2126.7000000000003</c:v>
                </c:pt>
                <c:pt idx="19">
                  <c:v>2126.7000000000003</c:v>
                </c:pt>
                <c:pt idx="20">
                  <c:v>2126.7000000000003</c:v>
                </c:pt>
                <c:pt idx="21">
                  <c:v>2126.7000000000003</c:v>
                </c:pt>
                <c:pt idx="22">
                  <c:v>2126.7000000000003</c:v>
                </c:pt>
                <c:pt idx="23">
                  <c:v>2126.7000000000003</c:v>
                </c:pt>
                <c:pt idx="24">
                  <c:v>2126.7000000000003</c:v>
                </c:pt>
                <c:pt idx="25">
                  <c:v>2126.7000000000003</c:v>
                </c:pt>
                <c:pt idx="26">
                  <c:v>2126.7000000000003</c:v>
                </c:pt>
                <c:pt idx="27">
                  <c:v>2126.7000000000003</c:v>
                </c:pt>
                <c:pt idx="28">
                  <c:v>2126.7000000000003</c:v>
                </c:pt>
                <c:pt idx="29">
                  <c:v>2126.7000000000003</c:v>
                </c:pt>
                <c:pt idx="30">
                  <c:v>2126.7000000000003</c:v>
                </c:pt>
                <c:pt idx="31">
                  <c:v>2126.7000000000003</c:v>
                </c:pt>
                <c:pt idx="32">
                  <c:v>2126.7000000000003</c:v>
                </c:pt>
                <c:pt idx="33">
                  <c:v>2126.7000000000003</c:v>
                </c:pt>
                <c:pt idx="34">
                  <c:v>2126.7000000000003</c:v>
                </c:pt>
                <c:pt idx="35">
                  <c:v>2126.7000000000003</c:v>
                </c:pt>
                <c:pt idx="36">
                  <c:v>2126.7000000000003</c:v>
                </c:pt>
                <c:pt idx="37">
                  <c:v>2126.7000000000003</c:v>
                </c:pt>
                <c:pt idx="38">
                  <c:v>2126.7000000000003</c:v>
                </c:pt>
                <c:pt idx="39">
                  <c:v>2126.7000000000003</c:v>
                </c:pt>
                <c:pt idx="40">
                  <c:v>2126.7000000000003</c:v>
                </c:pt>
                <c:pt idx="41">
                  <c:v>2126.7000000000003</c:v>
                </c:pt>
                <c:pt idx="42">
                  <c:v>2126.7000000000003</c:v>
                </c:pt>
                <c:pt idx="43">
                  <c:v>2126.7000000000003</c:v>
                </c:pt>
                <c:pt idx="44">
                  <c:v>2126.7000000000003</c:v>
                </c:pt>
                <c:pt idx="45">
                  <c:v>2126.7000000000003</c:v>
                </c:pt>
                <c:pt idx="46">
                  <c:v>2126.7000000000003</c:v>
                </c:pt>
                <c:pt idx="47">
                  <c:v>2126.7000000000003</c:v>
                </c:pt>
                <c:pt idx="48">
                  <c:v>2126.7000000000003</c:v>
                </c:pt>
                <c:pt idx="49">
                  <c:v>2126.7000000000003</c:v>
                </c:pt>
                <c:pt idx="50">
                  <c:v>2126.7000000000003</c:v>
                </c:pt>
                <c:pt idx="51">
                  <c:v>2126.7000000000003</c:v>
                </c:pt>
                <c:pt idx="52">
                  <c:v>2126.7000000000003</c:v>
                </c:pt>
                <c:pt idx="53">
                  <c:v>2126.7000000000003</c:v>
                </c:pt>
                <c:pt idx="54">
                  <c:v>2126.7000000000003</c:v>
                </c:pt>
                <c:pt idx="55">
                  <c:v>2126.7000000000003</c:v>
                </c:pt>
                <c:pt idx="56">
                  <c:v>2126.7000000000003</c:v>
                </c:pt>
                <c:pt idx="57">
                  <c:v>2126.7000000000003</c:v>
                </c:pt>
                <c:pt idx="58">
                  <c:v>2126.7000000000003</c:v>
                </c:pt>
                <c:pt idx="59">
                  <c:v>2126.7000000000003</c:v>
                </c:pt>
                <c:pt idx="60">
                  <c:v>2126.7000000000003</c:v>
                </c:pt>
              </c:numCache>
            </c:numRef>
          </c:val>
          <c:smooth val="0"/>
          <c:extLst>
            <c:ext xmlns:c16="http://schemas.microsoft.com/office/drawing/2014/chart" uri="{C3380CC4-5D6E-409C-BE32-E72D297353CC}">
              <c16:uniqueId val="{00000003-BD8A-4DEC-AC85-B9FF27A193AF}"/>
            </c:ext>
          </c:extLst>
        </c:ser>
        <c:ser>
          <c:idx val="3"/>
          <c:order val="3"/>
          <c:tx>
            <c:strRef>
              <c:f>'95'!$A$31</c:f>
              <c:strCache>
                <c:ptCount val="1"/>
                <c:pt idx="0">
                  <c:v>2040 EU 85% reduction target</c:v>
                </c:pt>
              </c:strCache>
            </c:strRef>
          </c:tx>
          <c:spPr>
            <a:ln w="19050" cap="rnd">
              <a:solidFill>
                <a:schemeClr val="accent3"/>
              </a:solidFill>
              <a:prstDash val="dash"/>
              <a:round/>
            </a:ln>
            <a:effectLst/>
          </c:spPr>
          <c:marker>
            <c:symbol val="none"/>
          </c:marker>
          <c:dLbls>
            <c:dLbl>
              <c:idx val="50"/>
              <c:layout>
                <c:manualLayout>
                  <c:x val="-2.0134228187919462E-2"/>
                  <c:y val="-8.3333353585436379E-2"/>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D8A-4DEC-AC85-B9FF27A193A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'95'!$G$26:$BO$26</c:f>
              <c:numCache>
                <c:formatCode>General</c:formatCode>
                <c:ptCount val="6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numCache>
            </c:numRef>
          </c:cat>
          <c:val>
            <c:numRef>
              <c:f>'95'!$F$31:$BO$31</c:f>
              <c:numCache>
                <c:formatCode>General</c:formatCode>
                <c:ptCount val="62"/>
                <c:pt idx="0">
                  <c:v>708.9</c:v>
                </c:pt>
                <c:pt idx="1">
                  <c:v>708.9</c:v>
                </c:pt>
                <c:pt idx="2">
                  <c:v>708.9</c:v>
                </c:pt>
                <c:pt idx="3">
                  <c:v>708.9</c:v>
                </c:pt>
                <c:pt idx="4">
                  <c:v>708.9</c:v>
                </c:pt>
                <c:pt idx="5">
                  <c:v>708.9</c:v>
                </c:pt>
                <c:pt idx="6">
                  <c:v>708.9</c:v>
                </c:pt>
                <c:pt idx="7">
                  <c:v>708.9</c:v>
                </c:pt>
                <c:pt idx="8">
                  <c:v>708.9</c:v>
                </c:pt>
                <c:pt idx="9">
                  <c:v>708.9</c:v>
                </c:pt>
                <c:pt idx="10">
                  <c:v>708.9</c:v>
                </c:pt>
                <c:pt idx="11">
                  <c:v>708.9</c:v>
                </c:pt>
                <c:pt idx="12">
                  <c:v>708.9</c:v>
                </c:pt>
                <c:pt idx="13">
                  <c:v>708.9</c:v>
                </c:pt>
                <c:pt idx="14">
                  <c:v>708.9</c:v>
                </c:pt>
                <c:pt idx="15">
                  <c:v>708.9</c:v>
                </c:pt>
                <c:pt idx="16">
                  <c:v>708.9</c:v>
                </c:pt>
                <c:pt idx="17">
                  <c:v>708.9</c:v>
                </c:pt>
                <c:pt idx="18">
                  <c:v>708.9</c:v>
                </c:pt>
                <c:pt idx="19">
                  <c:v>708.9</c:v>
                </c:pt>
                <c:pt idx="20">
                  <c:v>708.9</c:v>
                </c:pt>
                <c:pt idx="21">
                  <c:v>708.9</c:v>
                </c:pt>
                <c:pt idx="22">
                  <c:v>708.9</c:v>
                </c:pt>
                <c:pt idx="23">
                  <c:v>708.9</c:v>
                </c:pt>
                <c:pt idx="24">
                  <c:v>708.9</c:v>
                </c:pt>
                <c:pt idx="25">
                  <c:v>708.9</c:v>
                </c:pt>
                <c:pt idx="26">
                  <c:v>708.9</c:v>
                </c:pt>
                <c:pt idx="27">
                  <c:v>708.9</c:v>
                </c:pt>
                <c:pt idx="28">
                  <c:v>708.9</c:v>
                </c:pt>
                <c:pt idx="29">
                  <c:v>708.9</c:v>
                </c:pt>
                <c:pt idx="30">
                  <c:v>708.9</c:v>
                </c:pt>
                <c:pt idx="31">
                  <c:v>708.9</c:v>
                </c:pt>
                <c:pt idx="32">
                  <c:v>708.9</c:v>
                </c:pt>
                <c:pt idx="33">
                  <c:v>708.9</c:v>
                </c:pt>
                <c:pt idx="34">
                  <c:v>708.9</c:v>
                </c:pt>
                <c:pt idx="35">
                  <c:v>708.9</c:v>
                </c:pt>
                <c:pt idx="36">
                  <c:v>708.9</c:v>
                </c:pt>
                <c:pt idx="37">
                  <c:v>708.9</c:v>
                </c:pt>
                <c:pt idx="38">
                  <c:v>708.9</c:v>
                </c:pt>
                <c:pt idx="39">
                  <c:v>708.9</c:v>
                </c:pt>
                <c:pt idx="40">
                  <c:v>708.9</c:v>
                </c:pt>
                <c:pt idx="41">
                  <c:v>708.9</c:v>
                </c:pt>
                <c:pt idx="42">
                  <c:v>708.9</c:v>
                </c:pt>
                <c:pt idx="43">
                  <c:v>708.9</c:v>
                </c:pt>
                <c:pt idx="44">
                  <c:v>708.9</c:v>
                </c:pt>
                <c:pt idx="45">
                  <c:v>708.9</c:v>
                </c:pt>
                <c:pt idx="46">
                  <c:v>708.9</c:v>
                </c:pt>
                <c:pt idx="47">
                  <c:v>708.9</c:v>
                </c:pt>
                <c:pt idx="48">
                  <c:v>708.9</c:v>
                </c:pt>
                <c:pt idx="49">
                  <c:v>708.9</c:v>
                </c:pt>
                <c:pt idx="50">
                  <c:v>708.9</c:v>
                </c:pt>
                <c:pt idx="51">
                  <c:v>708.9</c:v>
                </c:pt>
                <c:pt idx="52">
                  <c:v>708.9</c:v>
                </c:pt>
                <c:pt idx="53">
                  <c:v>708.9</c:v>
                </c:pt>
                <c:pt idx="54">
                  <c:v>708.9</c:v>
                </c:pt>
                <c:pt idx="55">
                  <c:v>708.9</c:v>
                </c:pt>
                <c:pt idx="56">
                  <c:v>708.9</c:v>
                </c:pt>
                <c:pt idx="57">
                  <c:v>708.9</c:v>
                </c:pt>
                <c:pt idx="58">
                  <c:v>708.9</c:v>
                </c:pt>
                <c:pt idx="59">
                  <c:v>708.9</c:v>
                </c:pt>
                <c:pt idx="60">
                  <c:v>708.9</c:v>
                </c:pt>
                <c:pt idx="61">
                  <c:v>708.9</c:v>
                </c:pt>
              </c:numCache>
            </c:numRef>
          </c:val>
          <c:smooth val="0"/>
          <c:extLst>
            <c:ext xmlns:c16="http://schemas.microsoft.com/office/drawing/2014/chart" uri="{C3380CC4-5D6E-409C-BE32-E72D297353CC}">
              <c16:uniqueId val="{00000005-BD8A-4DEC-AC85-B9FF27A193AF}"/>
            </c:ext>
          </c:extLst>
        </c:ser>
        <c:ser>
          <c:idx val="4"/>
          <c:order val="4"/>
          <c:tx>
            <c:strRef>
              <c:f>'95'!$A$32:$E$32</c:f>
              <c:strCache>
                <c:ptCount val="5"/>
                <c:pt idx="0">
                  <c:v>2040 EU 85% reduction target</c:v>
                </c:pt>
                <c:pt idx="1">
                  <c:v>EU-27: 2040 (90 % reduction target)</c:v>
                </c:pt>
              </c:strCache>
            </c:strRef>
          </c:tx>
          <c:spPr>
            <a:ln w="28575" cap="rnd">
              <a:solidFill>
                <a:schemeClr val="accent5"/>
              </a:solidFill>
              <a:round/>
            </a:ln>
            <a:effectLst/>
          </c:spPr>
          <c:marker>
            <c:symbol val="none"/>
          </c:marker>
          <c:cat>
            <c:numRef>
              <c:f>'95'!$G$26:$BO$26</c:f>
              <c:numCache>
                <c:formatCode>General</c:formatCode>
                <c:ptCount val="6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numCache>
            </c:numRef>
          </c:cat>
          <c:val>
            <c:numRef>
              <c:f>'95'!$F$32:$BO$32</c:f>
              <c:numCache>
                <c:formatCode>General</c:formatCode>
                <c:ptCount val="62"/>
                <c:pt idx="61" formatCode="0">
                  <c:v>245.58156500000041</c:v>
                </c:pt>
              </c:numCache>
            </c:numRef>
          </c:val>
          <c:smooth val="0"/>
          <c:extLst>
            <c:ext xmlns:c16="http://schemas.microsoft.com/office/drawing/2014/chart" uri="{C3380CC4-5D6E-409C-BE32-E72D297353CC}">
              <c16:uniqueId val="{00000006-BD8A-4DEC-AC85-B9FF27A193AF}"/>
            </c:ext>
          </c:extLst>
        </c:ser>
        <c:ser>
          <c:idx val="5"/>
          <c:order val="5"/>
          <c:tx>
            <c:strRef>
              <c:f>'95'!$A$33:$E$33</c:f>
              <c:strCache>
                <c:ptCount val="5"/>
                <c:pt idx="0">
                  <c:v>Source: https://www.eea.europa.eu/en/analysis/publications/trends-and-projections-in-europe-2025/total-net-ghg-emissions</c:v>
                </c:pt>
              </c:strCache>
            </c:strRef>
          </c:tx>
          <c:spPr>
            <a:ln w="28575" cap="rnd">
              <a:solidFill>
                <a:schemeClr val="accent6"/>
              </a:solidFill>
              <a:round/>
            </a:ln>
            <a:effectLst/>
          </c:spPr>
          <c:marker>
            <c:symbol val="none"/>
          </c:marker>
          <c:cat>
            <c:numRef>
              <c:f>'95'!$G$26:$BO$26</c:f>
              <c:numCache>
                <c:formatCode>General</c:formatCode>
                <c:ptCount val="6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numCache>
            </c:numRef>
          </c:cat>
          <c:val>
            <c:numRef>
              <c:f>'95'!$F$33:$BO$33</c:f>
              <c:numCache>
                <c:formatCode>General</c:formatCode>
                <c:ptCount val="62"/>
                <c:pt idx="1">
                  <c:v>0</c:v>
                </c:pt>
                <c:pt idx="61" formatCode="0">
                  <c:v>418</c:v>
                </c:pt>
              </c:numCache>
            </c:numRef>
          </c:val>
          <c:smooth val="0"/>
          <c:extLst>
            <c:ext xmlns:c16="http://schemas.microsoft.com/office/drawing/2014/chart" uri="{C3380CC4-5D6E-409C-BE32-E72D297353CC}">
              <c16:uniqueId val="{00000007-BD8A-4DEC-AC85-B9FF27A193AF}"/>
            </c:ext>
          </c:extLst>
        </c:ser>
        <c:ser>
          <c:idx val="6"/>
          <c:order val="6"/>
          <c:tx>
            <c:strRef>
              <c:f>'95'!$A$29</c:f>
              <c:strCache>
                <c:ptCount val="1"/>
                <c:pt idx="0">
                  <c:v>Interpolation intermedia years</c:v>
                </c:pt>
              </c:strCache>
            </c:strRef>
          </c:tx>
          <c:spPr>
            <a:ln w="28575" cap="rnd">
              <a:solidFill>
                <a:srgbClr val="FF0000"/>
              </a:solidFill>
              <a:prstDash val="sysDot"/>
              <a:round/>
            </a:ln>
            <a:effectLst/>
          </c:spPr>
          <c:marker>
            <c:symbol val="none"/>
          </c:marker>
          <c:cat>
            <c:numRef>
              <c:f>'95'!$G$26:$BO$26</c:f>
              <c:numCache>
                <c:formatCode>General</c:formatCode>
                <c:ptCount val="6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numCache>
            </c:numRef>
          </c:cat>
          <c:val>
            <c:numRef>
              <c:f>'95'!$G$29:$BO$29</c:f>
              <c:numCache>
                <c:formatCode>General</c:formatCode>
                <c:ptCount val="61"/>
                <c:pt idx="34" formatCode="#,##0">
                  <c:v>2970</c:v>
                </c:pt>
                <c:pt idx="35" formatCode="#,##0">
                  <c:v>2740.1155566374064</c:v>
                </c:pt>
                <c:pt idx="36" formatCode="#,##0">
                  <c:v>2510.2311132748127</c:v>
                </c:pt>
                <c:pt idx="37" formatCode="#,##0">
                  <c:v>2280.3466699122191</c:v>
                </c:pt>
                <c:pt idx="38" formatCode="#,##0">
                  <c:v>2050.4622265496255</c:v>
                </c:pt>
                <c:pt idx="39" formatCode="#,##0">
                  <c:v>1820.5777831870319</c:v>
                </c:pt>
                <c:pt idx="40" formatCode="#,##0">
                  <c:v>1590.6933398244378</c:v>
                </c:pt>
              </c:numCache>
            </c:numRef>
          </c:val>
          <c:smooth val="0"/>
          <c:extLst>
            <c:ext xmlns:c16="http://schemas.microsoft.com/office/drawing/2014/chart" uri="{C3380CC4-5D6E-409C-BE32-E72D297353CC}">
              <c16:uniqueId val="{00000008-BD8A-4DEC-AC85-B9FF27A193AF}"/>
            </c:ext>
          </c:extLst>
        </c:ser>
        <c:dLbls>
          <c:showLegendKey val="0"/>
          <c:showVal val="0"/>
          <c:showCatName val="0"/>
          <c:showSerName val="0"/>
          <c:showPercent val="0"/>
          <c:showBubbleSize val="0"/>
        </c:dLbls>
        <c:smooth val="0"/>
        <c:axId val="1681928287"/>
        <c:axId val="1681932127"/>
      </c:lineChart>
      <c:catAx>
        <c:axId val="16819282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81932127"/>
        <c:crossesAt val="0"/>
        <c:auto val="0"/>
        <c:lblAlgn val="ctr"/>
        <c:lblOffset val="100"/>
        <c:noMultiLvlLbl val="0"/>
      </c:catAx>
      <c:valAx>
        <c:axId val="1681932127"/>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Mton CO2eq/year</a:t>
                </a:r>
                <a:endParaRPr lang="da-DK" sz="1000" b="0" i="0" u="none" strike="noStrike" baseline="0">
                  <a:effectLst/>
                </a:endParaRPr>
              </a:p>
              <a:p>
                <a:pPr>
                  <a:defRPr/>
                </a:pP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81928287"/>
        <c:crosses val="autoZero"/>
        <c:crossBetween val="between"/>
      </c:valAx>
      <c:spPr>
        <a:noFill/>
        <a:ln w="25400">
          <a:noFill/>
        </a:ln>
        <a:effectLst/>
      </c:spPr>
    </c:plotArea>
    <c:legend>
      <c:legendPos val="b"/>
      <c:legendEntry>
        <c:idx val="2"/>
        <c:delete val="1"/>
      </c:legendEntry>
      <c:legendEntry>
        <c:idx val="3"/>
        <c:delete val="1"/>
      </c:legendEntry>
      <c:legendEntry>
        <c:idx val="4"/>
        <c:delete val="1"/>
      </c:legendEntry>
      <c:legendEntry>
        <c:idx val="5"/>
        <c:delete val="1"/>
      </c:legendEntry>
      <c:layout>
        <c:manualLayout>
          <c:xMode val="edge"/>
          <c:yMode val="edge"/>
          <c:x val="3.5734107704622035E-2"/>
          <c:y val="0.89233170712418008"/>
          <c:w val="0.93207030456549533"/>
          <c:h val="8.595914211288559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a:t>Cumulative GHG emissions NT+ </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3418480917733384E-2"/>
          <c:y val="6.5960997865920967E-2"/>
          <c:w val="0.91081079636544382"/>
          <c:h val="0.72134986749844676"/>
        </c:manualLayout>
      </c:layout>
      <c:barChart>
        <c:barDir val="col"/>
        <c:grouping val="stacked"/>
        <c:varyColors val="0"/>
        <c:ser>
          <c:idx val="11"/>
          <c:order val="1"/>
          <c:tx>
            <c:strRef>
              <c:f>'96'!$B$10</c:f>
              <c:strCache>
                <c:ptCount val="1"/>
                <c:pt idx="0">
                  <c:v>Reduction Extra EU transportation</c:v>
                </c:pt>
              </c:strCache>
            </c:strRef>
          </c:tx>
          <c:spPr>
            <a:solidFill>
              <a:schemeClr val="accent4">
                <a:lumMod val="20000"/>
                <a:lumOff val="80000"/>
              </a:schemeClr>
            </a:solidFill>
            <a:ln>
              <a:noFill/>
            </a:ln>
            <a:effectLst/>
          </c:spPr>
          <c:invertIfNegative val="0"/>
          <c:val>
            <c:numRef>
              <c:f>'96'!$C$10:$W$10</c:f>
              <c:numCache>
                <c:formatCode>0</c:formatCode>
                <c:ptCount val="21"/>
                <c:pt idx="0">
                  <c:v>-88.178794458102772</c:v>
                </c:pt>
                <c:pt idx="1">
                  <c:v>-175.35672633976526</c:v>
                </c:pt>
                <c:pt idx="2">
                  <c:v>-261.53379564498749</c:v>
                </c:pt>
                <c:pt idx="3">
                  <c:v>-346.71000237376944</c:v>
                </c:pt>
                <c:pt idx="4">
                  <c:v>-430.88534652611111</c:v>
                </c:pt>
                <c:pt idx="5">
                  <c:v>-514.05982810201249</c:v>
                </c:pt>
                <c:pt idx="6">
                  <c:v>-594.52196358761057</c:v>
                </c:pt>
                <c:pt idx="7">
                  <c:v>-672.27175298290535</c:v>
                </c:pt>
                <c:pt idx="8">
                  <c:v>-747.30919628789673</c:v>
                </c:pt>
                <c:pt idx="9">
                  <c:v>-819.6342935025848</c:v>
                </c:pt>
                <c:pt idx="10">
                  <c:v>-889.24704462696945</c:v>
                </c:pt>
                <c:pt idx="11">
                  <c:v>-954.59874286489571</c:v>
                </c:pt>
                <c:pt idx="12">
                  <c:v>-1015.6893882163635</c:v>
                </c:pt>
                <c:pt idx="13">
                  <c:v>-1072.5189806813728</c:v>
                </c:pt>
                <c:pt idx="14">
                  <c:v>-1125.0875202599236</c:v>
                </c:pt>
                <c:pt idx="15">
                  <c:v>-1173.395006952016</c:v>
                </c:pt>
                <c:pt idx="16">
                  <c:v>-1217.4414407576498</c:v>
                </c:pt>
                <c:pt idx="17">
                  <c:v>-1257.2268216768252</c:v>
                </c:pt>
                <c:pt idx="18">
                  <c:v>-1292.7511497095422</c:v>
                </c:pt>
                <c:pt idx="19">
                  <c:v>-1324.0144248558008</c:v>
                </c:pt>
                <c:pt idx="20">
                  <c:v>-1351.0166471156008</c:v>
                </c:pt>
              </c:numCache>
            </c:numRef>
          </c:val>
          <c:extLst>
            <c:ext xmlns:c16="http://schemas.microsoft.com/office/drawing/2014/chart" uri="{C3380CC4-5D6E-409C-BE32-E72D297353CC}">
              <c16:uniqueId val="{00000000-13C8-4BDF-9320-43E831B885F6}"/>
            </c:ext>
          </c:extLst>
        </c:ser>
        <c:ser>
          <c:idx val="7"/>
          <c:order val="2"/>
          <c:tx>
            <c:strRef>
              <c:f>'96'!$B$9</c:f>
              <c:strCache>
                <c:ptCount val="1"/>
                <c:pt idx="0">
                  <c:v>        CCS</c:v>
                </c:pt>
              </c:strCache>
            </c:strRef>
          </c:tx>
          <c:spPr>
            <a:solidFill>
              <a:schemeClr val="accent4">
                <a:lumMod val="60000"/>
                <a:lumOff val="40000"/>
              </a:schemeClr>
            </a:solidFill>
            <a:ln>
              <a:noFill/>
            </a:ln>
            <a:effectLst/>
          </c:spPr>
          <c:invertIfNegative val="0"/>
          <c:val>
            <c:numRef>
              <c:f>'96'!$C$9:$W$9</c:f>
              <c:numCache>
                <c:formatCode>0</c:formatCode>
                <c:ptCount val="21"/>
                <c:pt idx="0">
                  <c:v>-35.243943520324919</c:v>
                </c:pt>
                <c:pt idx="1">
                  <c:v>-80.920194312149064</c:v>
                </c:pt>
                <c:pt idx="2">
                  <c:v>-137.02875237547244</c:v>
                </c:pt>
                <c:pt idx="3">
                  <c:v>-203.56961771029501</c:v>
                </c:pt>
                <c:pt idx="4">
                  <c:v>-280.54279031661679</c:v>
                </c:pt>
                <c:pt idx="5">
                  <c:v>-367.94827019443778</c:v>
                </c:pt>
                <c:pt idx="6">
                  <c:v>-458.394473119758</c:v>
                </c:pt>
                <c:pt idx="7">
                  <c:v>-551.88139909257745</c:v>
                </c:pt>
                <c:pt idx="8">
                  <c:v>-648.40904811289613</c:v>
                </c:pt>
                <c:pt idx="9">
                  <c:v>-747.97742018071403</c:v>
                </c:pt>
                <c:pt idx="10">
                  <c:v>-854.04740931837023</c:v>
                </c:pt>
                <c:pt idx="11">
                  <c:v>-959.48425787698636</c:v>
                </c:pt>
                <c:pt idx="12">
                  <c:v>-1064.2879658565623</c:v>
                </c:pt>
                <c:pt idx="13">
                  <c:v>-1168.4585332570982</c:v>
                </c:pt>
                <c:pt idx="14">
                  <c:v>-1271.995960078594</c:v>
                </c:pt>
                <c:pt idx="15">
                  <c:v>-1374.9002463210495</c:v>
                </c:pt>
                <c:pt idx="16">
                  <c:v>-1477.1713919844649</c:v>
                </c:pt>
                <c:pt idx="17">
                  <c:v>-1578.8093970688401</c:v>
                </c:pt>
                <c:pt idx="18">
                  <c:v>-1721.5029120177937</c:v>
                </c:pt>
                <c:pt idx="19">
                  <c:v>-1927.5632863877072</c:v>
                </c:pt>
                <c:pt idx="20">
                  <c:v>-2196.9905201785805</c:v>
                </c:pt>
              </c:numCache>
            </c:numRef>
          </c:val>
          <c:extLst>
            <c:ext xmlns:c16="http://schemas.microsoft.com/office/drawing/2014/chart" uri="{C3380CC4-5D6E-409C-BE32-E72D297353CC}">
              <c16:uniqueId val="{00000001-13C8-4BDF-9320-43E831B885F6}"/>
            </c:ext>
          </c:extLst>
        </c:ser>
        <c:ser>
          <c:idx val="0"/>
          <c:order val="3"/>
          <c:tx>
            <c:strRef>
              <c:f>'96'!$B$8</c:f>
              <c:strCache>
                <c:ptCount val="1"/>
                <c:pt idx="0">
                  <c:v>        LULUCF</c:v>
                </c:pt>
              </c:strCache>
            </c:strRef>
          </c:tx>
          <c:spPr>
            <a:solidFill>
              <a:schemeClr val="accent4">
                <a:lumMod val="75000"/>
              </a:schemeClr>
            </a:solidFill>
            <a:ln>
              <a:noFill/>
            </a:ln>
            <a:effectLst/>
          </c:spPr>
          <c:invertIfNegative val="0"/>
          <c:val>
            <c:numRef>
              <c:f>'96'!$C$8:$W$8</c:f>
              <c:numCache>
                <c:formatCode>0</c:formatCode>
                <c:ptCount val="21"/>
                <c:pt idx="0">
                  <c:v>-271.13956000000002</c:v>
                </c:pt>
                <c:pt idx="1">
                  <c:v>-546.86516400000005</c:v>
                </c:pt>
                <c:pt idx="2">
                  <c:v>-827.17681200000015</c:v>
                </c:pt>
                <c:pt idx="3">
                  <c:v>-1112.0745040000002</c:v>
                </c:pt>
                <c:pt idx="4">
                  <c:v>-1401.5582400000003</c:v>
                </c:pt>
                <c:pt idx="5">
                  <c:v>-1695.6280200000003</c:v>
                </c:pt>
                <c:pt idx="6">
                  <c:v>-1994.2838440000005</c:v>
                </c:pt>
                <c:pt idx="7">
                  <c:v>-2297.5257120000006</c:v>
                </c:pt>
                <c:pt idx="8">
                  <c:v>-2605.3536240000008</c:v>
                </c:pt>
                <c:pt idx="9">
                  <c:v>-2917.7675800000011</c:v>
                </c:pt>
                <c:pt idx="10">
                  <c:v>-3234.7675800000011</c:v>
                </c:pt>
                <c:pt idx="11">
                  <c:v>-3553.367580000001</c:v>
                </c:pt>
                <c:pt idx="12">
                  <c:v>-3873.5675800000008</c:v>
                </c:pt>
                <c:pt idx="13">
                  <c:v>-4195.367580000001</c:v>
                </c:pt>
                <c:pt idx="14">
                  <c:v>-4518.7675800000015</c:v>
                </c:pt>
                <c:pt idx="15">
                  <c:v>-4843.7675800000015</c:v>
                </c:pt>
                <c:pt idx="16">
                  <c:v>-5170.3675800000019</c:v>
                </c:pt>
                <c:pt idx="17">
                  <c:v>-5498.5675800000017</c:v>
                </c:pt>
                <c:pt idx="18">
                  <c:v>-5828.3675800000019</c:v>
                </c:pt>
                <c:pt idx="19">
                  <c:v>-6159.7675800000025</c:v>
                </c:pt>
                <c:pt idx="20">
                  <c:v>-6492.7675800000025</c:v>
                </c:pt>
              </c:numCache>
            </c:numRef>
          </c:val>
          <c:extLst>
            <c:ext xmlns:c16="http://schemas.microsoft.com/office/drawing/2014/chart" uri="{C3380CC4-5D6E-409C-BE32-E72D297353CC}">
              <c16:uniqueId val="{00000002-13C8-4BDF-9320-43E831B885F6}"/>
            </c:ext>
          </c:extLst>
        </c:ser>
        <c:ser>
          <c:idx val="8"/>
          <c:order val="4"/>
          <c:tx>
            <c:strRef>
              <c:f>'96'!$B$4</c:f>
              <c:strCache>
                <c:ptCount val="1"/>
                <c:pt idx="0">
                  <c:v>        CO2</c:v>
                </c:pt>
              </c:strCache>
            </c:strRef>
          </c:tx>
          <c:spPr>
            <a:solidFill>
              <a:schemeClr val="bg1">
                <a:lumMod val="85000"/>
              </a:schemeClr>
            </a:solidFill>
            <a:ln>
              <a:noFill/>
            </a:ln>
            <a:effectLst/>
          </c:spPr>
          <c:invertIfNegative val="0"/>
          <c:val>
            <c:numRef>
              <c:f>'96'!$C$4:$W$4</c:f>
              <c:numCache>
                <c:formatCode>0</c:formatCode>
                <c:ptCount val="21"/>
                <c:pt idx="0">
                  <c:v>1321.1674141002497</c:v>
                </c:pt>
                <c:pt idx="1">
                  <c:v>2579.6544208101632</c:v>
                </c:pt>
                <c:pt idx="2">
                  <c:v>3775.461020129741</c:v>
                </c:pt>
                <c:pt idx="3">
                  <c:v>4908.5872120589838</c:v>
                </c:pt>
                <c:pt idx="4">
                  <c:v>5979.0329965978908</c:v>
                </c:pt>
                <c:pt idx="5">
                  <c:v>6986.7983737464619</c:v>
                </c:pt>
                <c:pt idx="6">
                  <c:v>7925.9934639231496</c:v>
                </c:pt>
                <c:pt idx="7">
                  <c:v>8796.6182671279548</c:v>
                </c:pt>
                <c:pt idx="8">
                  <c:v>9598.6727833608766</c:v>
                </c:pt>
                <c:pt idx="9">
                  <c:v>10332.157012621916</c:v>
                </c:pt>
                <c:pt idx="10">
                  <c:v>10997.070954911072</c:v>
                </c:pt>
                <c:pt idx="11">
                  <c:v>11615.079068111501</c:v>
                </c:pt>
                <c:pt idx="12">
                  <c:v>12186.181352223202</c:v>
                </c:pt>
                <c:pt idx="13">
                  <c:v>12710.377807246174</c:v>
                </c:pt>
                <c:pt idx="14">
                  <c:v>13187.668433180417</c:v>
                </c:pt>
                <c:pt idx="15">
                  <c:v>13618.053230025933</c:v>
                </c:pt>
                <c:pt idx="16">
                  <c:v>14001.532197782721</c:v>
                </c:pt>
                <c:pt idx="17">
                  <c:v>14338.105336450779</c:v>
                </c:pt>
                <c:pt idx="18">
                  <c:v>14627.772646030109</c:v>
                </c:pt>
                <c:pt idx="19">
                  <c:v>14870.534126520712</c:v>
                </c:pt>
                <c:pt idx="20">
                  <c:v>15066.389777922586</c:v>
                </c:pt>
              </c:numCache>
            </c:numRef>
          </c:val>
          <c:extLst>
            <c:ext xmlns:c16="http://schemas.microsoft.com/office/drawing/2014/chart" uri="{C3380CC4-5D6E-409C-BE32-E72D297353CC}">
              <c16:uniqueId val="{00000003-13C8-4BDF-9320-43E831B885F6}"/>
            </c:ext>
          </c:extLst>
        </c:ser>
        <c:ser>
          <c:idx val="9"/>
          <c:order val="5"/>
          <c:tx>
            <c:strRef>
              <c:f>'96'!$B$5</c:f>
              <c:strCache>
                <c:ptCount val="1"/>
                <c:pt idx="0">
                  <c:v>Other emmsions</c:v>
                </c:pt>
              </c:strCache>
            </c:strRef>
          </c:tx>
          <c:spPr>
            <a:solidFill>
              <a:schemeClr val="bg2">
                <a:lumMod val="75000"/>
              </a:schemeClr>
            </a:solidFill>
            <a:ln>
              <a:noFill/>
            </a:ln>
            <a:effectLst/>
          </c:spPr>
          <c:invertIfNegative val="0"/>
          <c:val>
            <c:numRef>
              <c:f>'96'!$C$5:$W$5</c:f>
              <c:numCache>
                <c:formatCode>0</c:formatCode>
                <c:ptCount val="21"/>
                <c:pt idx="0">
                  <c:v>426.87229031398834</c:v>
                </c:pt>
                <c:pt idx="1">
                  <c:v>845.53633523392591</c:v>
                </c:pt>
                <c:pt idx="2">
                  <c:v>1255.9921347598126</c:v>
                </c:pt>
                <c:pt idx="3">
                  <c:v>1658.2396888916487</c:v>
                </c:pt>
                <c:pt idx="4">
                  <c:v>2052.2789976294339</c:v>
                </c:pt>
                <c:pt idx="5">
                  <c:v>2438.1100609731684</c:v>
                </c:pt>
                <c:pt idx="6">
                  <c:v>2815.7328789228523</c:v>
                </c:pt>
                <c:pt idx="7">
                  <c:v>3185.147451478485</c:v>
                </c:pt>
                <c:pt idx="8">
                  <c:v>3546.353778640067</c:v>
                </c:pt>
                <c:pt idx="9">
                  <c:v>3899.3518604075985</c:v>
                </c:pt>
                <c:pt idx="10">
                  <c:v>4244.1416967810783</c:v>
                </c:pt>
                <c:pt idx="11">
                  <c:v>4583.8099299820906</c:v>
                </c:pt>
                <c:pt idx="12">
                  <c:v>4918.3565600106349</c:v>
                </c:pt>
                <c:pt idx="13">
                  <c:v>5247.7815868667112</c:v>
                </c:pt>
                <c:pt idx="14">
                  <c:v>5572.0850105503196</c:v>
                </c:pt>
                <c:pt idx="15">
                  <c:v>5891.266831061459</c:v>
                </c:pt>
                <c:pt idx="16">
                  <c:v>6205.3270484001305</c:v>
                </c:pt>
                <c:pt idx="17">
                  <c:v>6514.265662566334</c:v>
                </c:pt>
                <c:pt idx="18">
                  <c:v>6818.0826735600695</c:v>
                </c:pt>
                <c:pt idx="19">
                  <c:v>7116.778081381337</c:v>
                </c:pt>
                <c:pt idx="20">
                  <c:v>7410.3518860301365</c:v>
                </c:pt>
              </c:numCache>
            </c:numRef>
          </c:val>
          <c:extLst>
            <c:ext xmlns:c16="http://schemas.microsoft.com/office/drawing/2014/chart" uri="{C3380CC4-5D6E-409C-BE32-E72D297353CC}">
              <c16:uniqueId val="{00000004-13C8-4BDF-9320-43E831B885F6}"/>
            </c:ext>
          </c:extLst>
        </c:ser>
        <c:ser>
          <c:idx val="10"/>
          <c:order val="6"/>
          <c:tx>
            <c:strRef>
              <c:f>'96'!$B$6</c:f>
              <c:strCache>
                <c:ptCount val="1"/>
                <c:pt idx="0">
                  <c:v>Non energirelated emisions from industry</c:v>
                </c:pt>
              </c:strCache>
            </c:strRef>
          </c:tx>
          <c:spPr>
            <a:solidFill>
              <a:schemeClr val="bg1">
                <a:lumMod val="50000"/>
              </a:schemeClr>
            </a:solidFill>
            <a:ln>
              <a:noFill/>
            </a:ln>
            <a:effectLst/>
          </c:spPr>
          <c:invertIfNegative val="0"/>
          <c:val>
            <c:numRef>
              <c:f>'96'!$C$6:$W$6</c:f>
              <c:numCache>
                <c:formatCode>0</c:formatCode>
                <c:ptCount val="21"/>
                <c:pt idx="0">
                  <c:v>237.21593338862755</c:v>
                </c:pt>
                <c:pt idx="1">
                  <c:v>465.61027343839237</c:v>
                </c:pt>
                <c:pt idx="2">
                  <c:v>685.18302014929441</c:v>
                </c:pt>
                <c:pt idx="3">
                  <c:v>895.93417352133372</c:v>
                </c:pt>
                <c:pt idx="4">
                  <c:v>1097.8637335545102</c:v>
                </c:pt>
                <c:pt idx="5">
                  <c:v>1290.9717002488239</c:v>
                </c:pt>
                <c:pt idx="6">
                  <c:v>1475.2580736042751</c:v>
                </c:pt>
                <c:pt idx="7">
                  <c:v>1650.7228536208634</c:v>
                </c:pt>
                <c:pt idx="8">
                  <c:v>1817.3660402985888</c:v>
                </c:pt>
                <c:pt idx="9">
                  <c:v>1975.1876336374517</c:v>
                </c:pt>
                <c:pt idx="10">
                  <c:v>2124.1876336374517</c:v>
                </c:pt>
                <c:pt idx="11">
                  <c:v>2272.2876336374516</c:v>
                </c:pt>
                <c:pt idx="12">
                  <c:v>2419.4876336374514</c:v>
                </c:pt>
                <c:pt idx="13">
                  <c:v>2565.7876336374516</c:v>
                </c:pt>
                <c:pt idx="14">
                  <c:v>2711.1876336374517</c:v>
                </c:pt>
                <c:pt idx="15">
                  <c:v>2855.6876336374517</c:v>
                </c:pt>
                <c:pt idx="16">
                  <c:v>2999.2876336374516</c:v>
                </c:pt>
                <c:pt idx="17">
                  <c:v>3141.9876336374518</c:v>
                </c:pt>
                <c:pt idx="18">
                  <c:v>3283.787633637452</c:v>
                </c:pt>
                <c:pt idx="19">
                  <c:v>3424.6876336374521</c:v>
                </c:pt>
                <c:pt idx="20">
                  <c:v>3564.6876336374521</c:v>
                </c:pt>
              </c:numCache>
            </c:numRef>
          </c:val>
          <c:extLst>
            <c:ext xmlns:c16="http://schemas.microsoft.com/office/drawing/2014/chart" uri="{C3380CC4-5D6E-409C-BE32-E72D297353CC}">
              <c16:uniqueId val="{00000005-13C8-4BDF-9320-43E831B885F6}"/>
            </c:ext>
          </c:extLst>
        </c:ser>
        <c:dLbls>
          <c:showLegendKey val="0"/>
          <c:showVal val="0"/>
          <c:showCatName val="0"/>
          <c:showSerName val="0"/>
          <c:showPercent val="0"/>
          <c:showBubbleSize val="0"/>
        </c:dLbls>
        <c:gapWidth val="150"/>
        <c:overlap val="100"/>
        <c:axId val="363835400"/>
        <c:axId val="363838144"/>
      </c:barChart>
      <c:lineChart>
        <c:grouping val="standard"/>
        <c:varyColors val="0"/>
        <c:ser>
          <c:idx val="5"/>
          <c:order val="0"/>
          <c:tx>
            <c:strRef>
              <c:f>'96'!$B$13</c:f>
              <c:strCache>
                <c:ptCount val="1"/>
                <c:pt idx="0">
                  <c:v>Max budget in 2050</c:v>
                </c:pt>
              </c:strCache>
            </c:strRef>
          </c:tx>
          <c:spPr>
            <a:ln w="28575" cap="rnd">
              <a:solidFill>
                <a:srgbClr val="FF0000"/>
              </a:solidFill>
              <a:prstDash val="dash"/>
              <a:round/>
            </a:ln>
            <a:effectLst/>
          </c:spPr>
          <c:marker>
            <c:symbol val="none"/>
          </c:marker>
          <c:cat>
            <c:numRef>
              <c:f>'96'!$C$2:$W$2</c:f>
              <c:numCache>
                <c:formatCode>General</c:formatCode>
                <c:ptCount val="21"/>
                <c:pt idx="0">
                  <c:v>2030</c:v>
                </c:pt>
                <c:pt idx="1">
                  <c:v>2031</c:v>
                </c:pt>
                <c:pt idx="2">
                  <c:v>2032</c:v>
                </c:pt>
                <c:pt idx="3">
                  <c:v>2033</c:v>
                </c:pt>
                <c:pt idx="4">
                  <c:v>2034</c:v>
                </c:pt>
                <c:pt idx="5">
                  <c:v>2035</c:v>
                </c:pt>
                <c:pt idx="6">
                  <c:v>2036</c:v>
                </c:pt>
                <c:pt idx="7">
                  <c:v>2037</c:v>
                </c:pt>
                <c:pt idx="8">
                  <c:v>2038</c:v>
                </c:pt>
                <c:pt idx="9">
                  <c:v>2039</c:v>
                </c:pt>
                <c:pt idx="10">
                  <c:v>2040</c:v>
                </c:pt>
                <c:pt idx="11">
                  <c:v>2041</c:v>
                </c:pt>
                <c:pt idx="12">
                  <c:v>2042</c:v>
                </c:pt>
                <c:pt idx="13">
                  <c:v>2043</c:v>
                </c:pt>
                <c:pt idx="14">
                  <c:v>2044</c:v>
                </c:pt>
                <c:pt idx="15">
                  <c:v>2045</c:v>
                </c:pt>
                <c:pt idx="16">
                  <c:v>2046</c:v>
                </c:pt>
                <c:pt idx="17">
                  <c:v>2047</c:v>
                </c:pt>
                <c:pt idx="18">
                  <c:v>2048</c:v>
                </c:pt>
                <c:pt idx="19">
                  <c:v>2049</c:v>
                </c:pt>
                <c:pt idx="20">
                  <c:v>2050</c:v>
                </c:pt>
              </c:numCache>
            </c:numRef>
          </c:cat>
          <c:val>
            <c:numRef>
              <c:f>'96'!$C$13:$W$13</c:f>
              <c:numCache>
                <c:formatCode>0</c:formatCode>
                <c:ptCount val="21"/>
                <c:pt idx="0">
                  <c:v>16000</c:v>
                </c:pt>
                <c:pt idx="1">
                  <c:v>16000</c:v>
                </c:pt>
                <c:pt idx="2">
                  <c:v>16000</c:v>
                </c:pt>
                <c:pt idx="3">
                  <c:v>16000</c:v>
                </c:pt>
                <c:pt idx="4">
                  <c:v>16000</c:v>
                </c:pt>
                <c:pt idx="5">
                  <c:v>16000</c:v>
                </c:pt>
                <c:pt idx="6">
                  <c:v>16000</c:v>
                </c:pt>
                <c:pt idx="7">
                  <c:v>16000</c:v>
                </c:pt>
                <c:pt idx="8">
                  <c:v>16000</c:v>
                </c:pt>
                <c:pt idx="9">
                  <c:v>16000</c:v>
                </c:pt>
                <c:pt idx="10">
                  <c:v>16000</c:v>
                </c:pt>
                <c:pt idx="11">
                  <c:v>16000</c:v>
                </c:pt>
                <c:pt idx="12">
                  <c:v>16000</c:v>
                </c:pt>
                <c:pt idx="13">
                  <c:v>16000</c:v>
                </c:pt>
                <c:pt idx="14">
                  <c:v>16000</c:v>
                </c:pt>
                <c:pt idx="15">
                  <c:v>16000</c:v>
                </c:pt>
                <c:pt idx="16">
                  <c:v>16000</c:v>
                </c:pt>
                <c:pt idx="17">
                  <c:v>16000</c:v>
                </c:pt>
                <c:pt idx="18">
                  <c:v>16000</c:v>
                </c:pt>
                <c:pt idx="19">
                  <c:v>16000</c:v>
                </c:pt>
                <c:pt idx="20">
                  <c:v>16000</c:v>
                </c:pt>
              </c:numCache>
            </c:numRef>
          </c:val>
          <c:smooth val="0"/>
          <c:extLst>
            <c:ext xmlns:c16="http://schemas.microsoft.com/office/drawing/2014/chart" uri="{C3380CC4-5D6E-409C-BE32-E72D297353CC}">
              <c16:uniqueId val="{00000006-13C8-4BDF-9320-43E831B885F6}"/>
            </c:ext>
          </c:extLst>
        </c:ser>
        <c:ser>
          <c:idx val="1"/>
          <c:order val="7"/>
          <c:tx>
            <c:strRef>
              <c:f>'96'!$B$11</c:f>
              <c:strCache>
                <c:ptCount val="1"/>
                <c:pt idx="0">
                  <c:v>Net emissions</c:v>
                </c:pt>
              </c:strCache>
            </c:strRef>
          </c:tx>
          <c:spPr>
            <a:ln w="28575" cap="rnd">
              <a:solidFill>
                <a:srgbClr val="00B050"/>
              </a:solidFill>
              <a:round/>
            </a:ln>
            <a:effectLst/>
          </c:spPr>
          <c:marker>
            <c:symbol val="none"/>
          </c:marker>
          <c:cat>
            <c:numRef>
              <c:f>'96'!$C$2:$W$2</c:f>
              <c:numCache>
                <c:formatCode>General</c:formatCode>
                <c:ptCount val="21"/>
                <c:pt idx="0">
                  <c:v>2030</c:v>
                </c:pt>
                <c:pt idx="1">
                  <c:v>2031</c:v>
                </c:pt>
                <c:pt idx="2">
                  <c:v>2032</c:v>
                </c:pt>
                <c:pt idx="3">
                  <c:v>2033</c:v>
                </c:pt>
                <c:pt idx="4">
                  <c:v>2034</c:v>
                </c:pt>
                <c:pt idx="5">
                  <c:v>2035</c:v>
                </c:pt>
                <c:pt idx="6">
                  <c:v>2036</c:v>
                </c:pt>
                <c:pt idx="7">
                  <c:v>2037</c:v>
                </c:pt>
                <c:pt idx="8">
                  <c:v>2038</c:v>
                </c:pt>
                <c:pt idx="9">
                  <c:v>2039</c:v>
                </c:pt>
                <c:pt idx="10">
                  <c:v>2040</c:v>
                </c:pt>
                <c:pt idx="11">
                  <c:v>2041</c:v>
                </c:pt>
                <c:pt idx="12">
                  <c:v>2042</c:v>
                </c:pt>
                <c:pt idx="13">
                  <c:v>2043</c:v>
                </c:pt>
                <c:pt idx="14">
                  <c:v>2044</c:v>
                </c:pt>
                <c:pt idx="15">
                  <c:v>2045</c:v>
                </c:pt>
                <c:pt idx="16">
                  <c:v>2046</c:v>
                </c:pt>
                <c:pt idx="17">
                  <c:v>2047</c:v>
                </c:pt>
                <c:pt idx="18">
                  <c:v>2048</c:v>
                </c:pt>
                <c:pt idx="19">
                  <c:v>2049</c:v>
                </c:pt>
                <c:pt idx="20">
                  <c:v>2050</c:v>
                </c:pt>
              </c:numCache>
            </c:numRef>
          </c:cat>
          <c:val>
            <c:numRef>
              <c:f>'96'!$C$11:$W$11</c:f>
              <c:numCache>
                <c:formatCode>0</c:formatCode>
                <c:ptCount val="21"/>
                <c:pt idx="0">
                  <c:v>1590.6933398244378</c:v>
                </c:pt>
                <c:pt idx="1">
                  <c:v>3087.6589448305672</c:v>
                </c:pt>
                <c:pt idx="2">
                  <c:v>4490.8968150183873</c:v>
                </c:pt>
                <c:pt idx="3">
                  <c:v>5800.4069503879018</c:v>
                </c:pt>
                <c:pt idx="4">
                  <c:v>7016.1893509391066</c:v>
                </c:pt>
                <c:pt idx="5">
                  <c:v>8138.2440166720025</c:v>
                </c:pt>
                <c:pt idx="6">
                  <c:v>9169.7841357429079</c:v>
                </c:pt>
                <c:pt idx="7">
                  <c:v>10110.809708151819</c:v>
                </c:pt>
                <c:pt idx="8">
                  <c:v>10961.320733898739</c:v>
                </c:pt>
                <c:pt idx="9">
                  <c:v>11721.317212983666</c:v>
                </c:pt>
                <c:pt idx="10">
                  <c:v>12387.338251384264</c:v>
                </c:pt>
                <c:pt idx="11">
                  <c:v>13003.72605098916</c:v>
                </c:pt>
                <c:pt idx="12">
                  <c:v>13570.480611798361</c:v>
                </c:pt>
                <c:pt idx="13">
                  <c:v>14087.601933811864</c:v>
                </c:pt>
                <c:pt idx="14">
                  <c:v>14555.09001702967</c:v>
                </c:pt>
                <c:pt idx="15">
                  <c:v>14972.944861451775</c:v>
                </c:pt>
                <c:pt idx="16">
                  <c:v>15341.166467078185</c:v>
                </c:pt>
                <c:pt idx="17">
                  <c:v>15659.754833908897</c:v>
                </c:pt>
                <c:pt idx="18">
                  <c:v>15887.021311500293</c:v>
                </c:pt>
                <c:pt idx="19">
                  <c:v>16000.654550295987</c:v>
                </c:pt>
                <c:pt idx="20">
                  <c:v>16000.654550295989</c:v>
                </c:pt>
              </c:numCache>
            </c:numRef>
          </c:val>
          <c:smooth val="0"/>
          <c:extLst>
            <c:ext xmlns:c16="http://schemas.microsoft.com/office/drawing/2014/chart" uri="{C3380CC4-5D6E-409C-BE32-E72D297353CC}">
              <c16:uniqueId val="{00000007-13C8-4BDF-9320-43E831B885F6}"/>
            </c:ext>
          </c:extLst>
        </c:ser>
        <c:dLbls>
          <c:showLegendKey val="0"/>
          <c:showVal val="0"/>
          <c:showCatName val="0"/>
          <c:showSerName val="0"/>
          <c:showPercent val="0"/>
          <c:showBubbleSize val="0"/>
        </c:dLbls>
        <c:marker val="1"/>
        <c:smooth val="0"/>
        <c:axId val="363835400"/>
        <c:axId val="363838144"/>
      </c:lineChart>
      <c:catAx>
        <c:axId val="36383540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363838144"/>
        <c:crosses val="autoZero"/>
        <c:auto val="1"/>
        <c:lblAlgn val="ctr"/>
        <c:lblOffset val="100"/>
        <c:tickLblSkip val="2"/>
        <c:noMultiLvlLbl val="0"/>
      </c:catAx>
      <c:valAx>
        <c:axId val="363838144"/>
        <c:scaling>
          <c:orientation val="minMax"/>
          <c:min val="-2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Mton CO2eq</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363835400"/>
        <c:crosses val="autoZero"/>
        <c:crossBetween val="between"/>
      </c:valAx>
      <c:spPr>
        <a:noFill/>
        <a:ln>
          <a:noFill/>
        </a:ln>
        <a:effectLst/>
      </c:spPr>
    </c:plotArea>
    <c:legend>
      <c:legendPos val="t"/>
      <c:layout>
        <c:manualLayout>
          <c:xMode val="edge"/>
          <c:yMode val="edge"/>
          <c:x val="3.0821811830483214E-2"/>
          <c:y val="0.88386292834890945"/>
          <c:w val="0.95282282752630609"/>
          <c:h val="8.9093433414281165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pPr>
      <a:endParaRPr lang="en-US"/>
    </a:p>
  </c:txPr>
  <c:printSettings>
    <c:headerFooter/>
    <c:pageMargins b="0.75" l="0.7" r="0.7" t="0.75" header="0.3" footer="0.3"/>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400" b="1" i="0" u="none" strike="noStrike" baseline="0">
                <a:effectLst/>
              </a:rPr>
              <a:t>Emissions of the electricity generation</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'97'!$D$5</c:f>
              <c:strCache>
                <c:ptCount val="1"/>
                <c:pt idx="0">
                  <c:v>Emissions (Mt CO2)</c:v>
                </c:pt>
              </c:strCache>
            </c:strRef>
          </c:tx>
          <c:spPr>
            <a:solidFill>
              <a:schemeClr val="accent1"/>
            </a:solidFill>
            <a:ln>
              <a:noFill/>
            </a:ln>
            <a:effectLst/>
          </c:spPr>
          <c:invertIfNegative val="0"/>
          <c:dPt>
            <c:idx val="0"/>
            <c:invertIfNegative val="0"/>
            <c:bubble3D val="0"/>
            <c:spPr>
              <a:solidFill>
                <a:schemeClr val="bg1">
                  <a:lumMod val="85000"/>
                </a:schemeClr>
              </a:solidFill>
              <a:ln>
                <a:noFill/>
              </a:ln>
              <a:effectLst/>
            </c:spPr>
            <c:extLst>
              <c:ext xmlns:c16="http://schemas.microsoft.com/office/drawing/2014/chart" uri="{C3380CC4-5D6E-409C-BE32-E72D297353CC}">
                <c16:uniqueId val="{00000003-C83D-4120-AF94-6908DB44477F}"/>
              </c:ext>
            </c:extLst>
          </c:dPt>
          <c:cat>
            <c:multiLvlStrRef>
              <c:f>'97'!$B$6:$C$14</c:f>
              <c:multiLvlStrCache>
                <c:ptCount val="9"/>
                <c:lvl>
                  <c:pt idx="0">
                    <c:v>1990</c:v>
                  </c:pt>
                  <c:pt idx="1">
                    <c:v>2030</c:v>
                  </c:pt>
                  <c:pt idx="2">
                    <c:v>2035</c:v>
                  </c:pt>
                  <c:pt idx="3">
                    <c:v>2040</c:v>
                  </c:pt>
                  <c:pt idx="4">
                    <c:v>2050</c:v>
                  </c:pt>
                  <c:pt idx="5">
                    <c:v>2035</c:v>
                  </c:pt>
                  <c:pt idx="6">
                    <c:v>2040</c:v>
                  </c:pt>
                  <c:pt idx="7">
                    <c:v>2035</c:v>
                  </c:pt>
                  <c:pt idx="8">
                    <c:v>2040</c:v>
                  </c:pt>
                </c:lvl>
                <c:lvl>
                  <c:pt idx="0">
                    <c:v>Historic</c:v>
                  </c:pt>
                  <c:pt idx="1">
                    <c:v>NT+</c:v>
                  </c:pt>
                  <c:pt idx="5">
                    <c:v>HEV</c:v>
                  </c:pt>
                  <c:pt idx="7">
                    <c:v>LEV</c:v>
                  </c:pt>
                </c:lvl>
              </c:multiLvlStrCache>
            </c:multiLvlStrRef>
          </c:cat>
          <c:val>
            <c:numRef>
              <c:f>'97'!$D$6:$D$14</c:f>
              <c:numCache>
                <c:formatCode>_-* #,##0_-;\-* #,##0_-;_-* "-"??_-;_-@_-</c:formatCode>
                <c:ptCount val="9"/>
                <c:pt idx="0">
                  <c:v>1523</c:v>
                </c:pt>
                <c:pt idx="1">
                  <c:v>143.84</c:v>
                </c:pt>
                <c:pt idx="2">
                  <c:v>56.34</c:v>
                </c:pt>
                <c:pt idx="3">
                  <c:v>29.59</c:v>
                </c:pt>
                <c:pt idx="4">
                  <c:v>9.06</c:v>
                </c:pt>
                <c:pt idx="5">
                  <c:v>102.31920035886458</c:v>
                </c:pt>
                <c:pt idx="6">
                  <c:v>59.128430962815486</c:v>
                </c:pt>
                <c:pt idx="7" formatCode="General">
                  <c:v>29.080865813230535</c:v>
                </c:pt>
                <c:pt idx="8" formatCode="General">
                  <c:v>10.391918193611865</c:v>
                </c:pt>
              </c:numCache>
            </c:numRef>
          </c:val>
          <c:extLst>
            <c:ext xmlns:c16="http://schemas.microsoft.com/office/drawing/2014/chart" uri="{C3380CC4-5D6E-409C-BE32-E72D297353CC}">
              <c16:uniqueId val="{00000000-C83D-4120-AF94-6908DB44477F}"/>
            </c:ext>
          </c:extLst>
        </c:ser>
        <c:dLbls>
          <c:showLegendKey val="0"/>
          <c:showVal val="0"/>
          <c:showCatName val="0"/>
          <c:showSerName val="0"/>
          <c:showPercent val="0"/>
          <c:showBubbleSize val="0"/>
        </c:dLbls>
        <c:gapWidth val="219"/>
        <c:overlap val="-27"/>
        <c:axId val="684536943"/>
        <c:axId val="684537423"/>
      </c:barChart>
      <c:catAx>
        <c:axId val="6845369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4537423"/>
        <c:crosses val="autoZero"/>
        <c:auto val="1"/>
        <c:lblAlgn val="ctr"/>
        <c:lblOffset val="100"/>
        <c:noMultiLvlLbl val="0"/>
      </c:catAx>
      <c:valAx>
        <c:axId val="68453742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Mt CO2</a:t>
                </a:r>
              </a:p>
            </c:rich>
          </c:tx>
          <c:layout>
            <c:manualLayout>
              <c:xMode val="edge"/>
              <c:yMode val="edge"/>
              <c:x val="3.0555555555555555E-2"/>
              <c:y val="0.3503783902012249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4536943"/>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Carbon intensity of power generation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'98'!$B$5</c:f>
              <c:strCache>
                <c:ptCount val="1"/>
                <c:pt idx="0">
                  <c:v>EEA historic data</c:v>
                </c:pt>
              </c:strCache>
            </c:strRef>
          </c:tx>
          <c:spPr>
            <a:solidFill>
              <a:schemeClr val="accent1"/>
            </a:solidFill>
            <a:ln>
              <a:noFill/>
            </a:ln>
            <a:effectLst/>
          </c:spPr>
          <c:invertIfNegative val="0"/>
          <c:cat>
            <c:numRef>
              <c:f>'98'!$C$4:$J$4</c:f>
              <c:numCache>
                <c:formatCode>0</c:formatCode>
                <c:ptCount val="8"/>
                <c:pt idx="0">
                  <c:v>1990</c:v>
                </c:pt>
                <c:pt idx="1">
                  <c:v>2000</c:v>
                </c:pt>
                <c:pt idx="2">
                  <c:v>2010</c:v>
                </c:pt>
                <c:pt idx="3">
                  <c:v>2020</c:v>
                </c:pt>
                <c:pt idx="4">
                  <c:v>2030</c:v>
                </c:pt>
                <c:pt idx="5">
                  <c:v>2035</c:v>
                </c:pt>
                <c:pt idx="6">
                  <c:v>2040</c:v>
                </c:pt>
                <c:pt idx="7">
                  <c:v>2050</c:v>
                </c:pt>
              </c:numCache>
            </c:numRef>
          </c:cat>
          <c:val>
            <c:numRef>
              <c:f>'98'!$C$5:$J$5</c:f>
              <c:numCache>
                <c:formatCode>General</c:formatCode>
                <c:ptCount val="8"/>
                <c:pt idx="0">
                  <c:v>500.56</c:v>
                </c:pt>
                <c:pt idx="1">
                  <c:v>393.39</c:v>
                </c:pt>
                <c:pt idx="2">
                  <c:v>334.67</c:v>
                </c:pt>
                <c:pt idx="3">
                  <c:v>226.64</c:v>
                </c:pt>
              </c:numCache>
            </c:numRef>
          </c:val>
          <c:extLst>
            <c:ext xmlns:c16="http://schemas.microsoft.com/office/drawing/2014/chart" uri="{C3380CC4-5D6E-409C-BE32-E72D297353CC}">
              <c16:uniqueId val="{00000000-EEB3-4AFC-8E22-5A3857506014}"/>
            </c:ext>
          </c:extLst>
        </c:ser>
        <c:ser>
          <c:idx val="1"/>
          <c:order val="1"/>
          <c:tx>
            <c:strRef>
              <c:f>'98'!$B$6</c:f>
              <c:strCache>
                <c:ptCount val="1"/>
                <c:pt idx="0">
                  <c:v>EEA projection</c:v>
                </c:pt>
              </c:strCache>
            </c:strRef>
          </c:tx>
          <c:spPr>
            <a:solidFill>
              <a:schemeClr val="accent2"/>
            </a:solidFill>
            <a:ln>
              <a:noFill/>
            </a:ln>
            <a:effectLst/>
          </c:spPr>
          <c:invertIfNegative val="0"/>
          <c:cat>
            <c:numRef>
              <c:f>'98'!$C$4:$J$4</c:f>
              <c:numCache>
                <c:formatCode>0</c:formatCode>
                <c:ptCount val="8"/>
                <c:pt idx="0">
                  <c:v>1990</c:v>
                </c:pt>
                <c:pt idx="1">
                  <c:v>2000</c:v>
                </c:pt>
                <c:pt idx="2">
                  <c:v>2010</c:v>
                </c:pt>
                <c:pt idx="3">
                  <c:v>2020</c:v>
                </c:pt>
                <c:pt idx="4">
                  <c:v>2030</c:v>
                </c:pt>
                <c:pt idx="5">
                  <c:v>2035</c:v>
                </c:pt>
                <c:pt idx="6">
                  <c:v>2040</c:v>
                </c:pt>
                <c:pt idx="7">
                  <c:v>2050</c:v>
                </c:pt>
              </c:numCache>
            </c:numRef>
          </c:cat>
          <c:val>
            <c:numRef>
              <c:f>'98'!$C$6:$J$6</c:f>
              <c:numCache>
                <c:formatCode>General</c:formatCode>
                <c:ptCount val="8"/>
                <c:pt idx="4">
                  <c:v>110</c:v>
                </c:pt>
              </c:numCache>
            </c:numRef>
          </c:val>
          <c:extLst>
            <c:ext xmlns:c16="http://schemas.microsoft.com/office/drawing/2014/chart" uri="{C3380CC4-5D6E-409C-BE32-E72D297353CC}">
              <c16:uniqueId val="{00000001-EEB3-4AFC-8E22-5A3857506014}"/>
            </c:ext>
          </c:extLst>
        </c:ser>
        <c:ser>
          <c:idx val="2"/>
          <c:order val="2"/>
          <c:tx>
            <c:strRef>
              <c:f>'98'!$B$7</c:f>
              <c:strCache>
                <c:ptCount val="1"/>
                <c:pt idx="0">
                  <c:v>NT+</c:v>
                </c:pt>
              </c:strCache>
            </c:strRef>
          </c:tx>
          <c:spPr>
            <a:solidFill>
              <a:schemeClr val="accent3"/>
            </a:solidFill>
            <a:ln>
              <a:noFill/>
            </a:ln>
            <a:effectLst/>
          </c:spPr>
          <c:invertIfNegative val="0"/>
          <c:cat>
            <c:numRef>
              <c:f>'98'!$C$4:$J$4</c:f>
              <c:numCache>
                <c:formatCode>0</c:formatCode>
                <c:ptCount val="8"/>
                <c:pt idx="0">
                  <c:v>1990</c:v>
                </c:pt>
                <c:pt idx="1">
                  <c:v>2000</c:v>
                </c:pt>
                <c:pt idx="2">
                  <c:v>2010</c:v>
                </c:pt>
                <c:pt idx="3">
                  <c:v>2020</c:v>
                </c:pt>
                <c:pt idx="4">
                  <c:v>2030</c:v>
                </c:pt>
                <c:pt idx="5">
                  <c:v>2035</c:v>
                </c:pt>
                <c:pt idx="6">
                  <c:v>2040</c:v>
                </c:pt>
                <c:pt idx="7">
                  <c:v>2050</c:v>
                </c:pt>
              </c:numCache>
            </c:numRef>
          </c:cat>
          <c:val>
            <c:numRef>
              <c:f>'98'!$C$7:$J$7</c:f>
              <c:numCache>
                <c:formatCode>General</c:formatCode>
                <c:ptCount val="8"/>
                <c:pt idx="4">
                  <c:v>42.526519944654027</c:v>
                </c:pt>
                <c:pt idx="5">
                  <c:v>13.562373920955961</c:v>
                </c:pt>
                <c:pt idx="6">
                  <c:v>5.9865338393933749</c:v>
                </c:pt>
                <c:pt idx="7">
                  <c:v>1.4819612923487615</c:v>
                </c:pt>
              </c:numCache>
            </c:numRef>
          </c:val>
          <c:extLst>
            <c:ext xmlns:c16="http://schemas.microsoft.com/office/drawing/2014/chart" uri="{C3380CC4-5D6E-409C-BE32-E72D297353CC}">
              <c16:uniqueId val="{00000002-EEB3-4AFC-8E22-5A3857506014}"/>
            </c:ext>
          </c:extLst>
        </c:ser>
        <c:ser>
          <c:idx val="3"/>
          <c:order val="3"/>
          <c:tx>
            <c:strRef>
              <c:f>'98'!$B$8</c:f>
              <c:strCache>
                <c:ptCount val="1"/>
                <c:pt idx="0">
                  <c:v>HEV</c:v>
                </c:pt>
              </c:strCache>
            </c:strRef>
          </c:tx>
          <c:spPr>
            <a:solidFill>
              <a:schemeClr val="accent4"/>
            </a:solidFill>
            <a:ln>
              <a:noFill/>
            </a:ln>
            <a:effectLst/>
          </c:spPr>
          <c:invertIfNegative val="0"/>
          <c:cat>
            <c:numRef>
              <c:f>'98'!$C$4:$J$4</c:f>
              <c:numCache>
                <c:formatCode>0</c:formatCode>
                <c:ptCount val="8"/>
                <c:pt idx="0">
                  <c:v>1990</c:v>
                </c:pt>
                <c:pt idx="1">
                  <c:v>2000</c:v>
                </c:pt>
                <c:pt idx="2">
                  <c:v>2010</c:v>
                </c:pt>
                <c:pt idx="3">
                  <c:v>2020</c:v>
                </c:pt>
                <c:pt idx="4">
                  <c:v>2030</c:v>
                </c:pt>
                <c:pt idx="5">
                  <c:v>2035</c:v>
                </c:pt>
                <c:pt idx="6">
                  <c:v>2040</c:v>
                </c:pt>
                <c:pt idx="7">
                  <c:v>2050</c:v>
                </c:pt>
              </c:numCache>
            </c:numRef>
          </c:cat>
          <c:val>
            <c:numRef>
              <c:f>'98'!$C$8:$J$8</c:f>
              <c:numCache>
                <c:formatCode>General</c:formatCode>
                <c:ptCount val="8"/>
                <c:pt idx="5">
                  <c:v>23.512974544582423</c:v>
                </c:pt>
                <c:pt idx="6">
                  <c:v>11.514542623573568</c:v>
                </c:pt>
              </c:numCache>
            </c:numRef>
          </c:val>
          <c:extLst>
            <c:ext xmlns:c16="http://schemas.microsoft.com/office/drawing/2014/chart" uri="{C3380CC4-5D6E-409C-BE32-E72D297353CC}">
              <c16:uniqueId val="{00000003-EEB3-4AFC-8E22-5A3857506014}"/>
            </c:ext>
          </c:extLst>
        </c:ser>
        <c:ser>
          <c:idx val="4"/>
          <c:order val="4"/>
          <c:tx>
            <c:strRef>
              <c:f>'98'!$B$9</c:f>
              <c:strCache>
                <c:ptCount val="1"/>
                <c:pt idx="0">
                  <c:v>LEV</c:v>
                </c:pt>
              </c:strCache>
            </c:strRef>
          </c:tx>
          <c:spPr>
            <a:solidFill>
              <a:schemeClr val="accent5"/>
            </a:solidFill>
            <a:ln>
              <a:noFill/>
            </a:ln>
            <a:effectLst/>
          </c:spPr>
          <c:invertIfNegative val="0"/>
          <c:cat>
            <c:numRef>
              <c:f>'98'!$C$4:$J$4</c:f>
              <c:numCache>
                <c:formatCode>0</c:formatCode>
                <c:ptCount val="8"/>
                <c:pt idx="0">
                  <c:v>1990</c:v>
                </c:pt>
                <c:pt idx="1">
                  <c:v>2000</c:v>
                </c:pt>
                <c:pt idx="2">
                  <c:v>2010</c:v>
                </c:pt>
                <c:pt idx="3">
                  <c:v>2020</c:v>
                </c:pt>
                <c:pt idx="4">
                  <c:v>2030</c:v>
                </c:pt>
                <c:pt idx="5">
                  <c:v>2035</c:v>
                </c:pt>
                <c:pt idx="6">
                  <c:v>2040</c:v>
                </c:pt>
                <c:pt idx="7">
                  <c:v>2050</c:v>
                </c:pt>
              </c:numCache>
            </c:numRef>
          </c:cat>
          <c:val>
            <c:numRef>
              <c:f>'98'!$C$9:$J$9</c:f>
              <c:numCache>
                <c:formatCode>General</c:formatCode>
                <c:ptCount val="8"/>
                <c:pt idx="5">
                  <c:v>7.3660420001405216</c:v>
                </c:pt>
                <c:pt idx="6">
                  <c:v>2.1951849743717053</c:v>
                </c:pt>
              </c:numCache>
            </c:numRef>
          </c:val>
          <c:extLst>
            <c:ext xmlns:c16="http://schemas.microsoft.com/office/drawing/2014/chart" uri="{C3380CC4-5D6E-409C-BE32-E72D297353CC}">
              <c16:uniqueId val="{00000004-EEB3-4AFC-8E22-5A3857506014}"/>
            </c:ext>
          </c:extLst>
        </c:ser>
        <c:dLbls>
          <c:showLegendKey val="0"/>
          <c:showVal val="0"/>
          <c:showCatName val="0"/>
          <c:showSerName val="0"/>
          <c:showPercent val="0"/>
          <c:showBubbleSize val="0"/>
        </c:dLbls>
        <c:gapWidth val="219"/>
        <c:overlap val="-27"/>
        <c:axId val="483577439"/>
        <c:axId val="483581759"/>
      </c:barChart>
      <c:catAx>
        <c:axId val="483577439"/>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3581759"/>
        <c:crosses val="autoZero"/>
        <c:auto val="1"/>
        <c:lblAlgn val="ctr"/>
        <c:lblOffset val="100"/>
        <c:noMultiLvlLbl val="0"/>
      </c:catAx>
      <c:valAx>
        <c:axId val="483581759"/>
        <c:scaling>
          <c:orientation val="minMax"/>
          <c:max val="5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gCO2e/kWh</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357743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000">
  <a:srgbClr val="637CEF"/>
  <a:srgbClr val="E3008C"/>
  <a:srgbClr val="2AA0A4"/>
  <a:srgbClr val="9373C0"/>
  <a:srgbClr val="13A10E"/>
  <a:srgbClr val="3A96DD"/>
  <a:srgbClr val="CA5010"/>
  <a:srgbClr val="57811B"/>
  <a:srgbClr val="B146C2"/>
  <a:srgbClr val="AE8C00"/>
  <a:srgbClr val="AE8C00"/>
  <a:srgbClr val="637CEF"/>
  <a:srgbClr val="EE5FB7"/>
  <a:srgbClr val="008B94"/>
  <a:srgbClr val="D77440"/>
  <a:srgbClr val="BA58C9"/>
  <a:srgbClr val="3A96DD"/>
  <a:srgbClr val="E3008C"/>
  <a:srgbClr val="C36BD1"/>
  <a:srgbClr val="D06228"/>
  <a:srgbClr val="57811B"/>
</cs:colorStyle>
</file>

<file path=xl/charts/colors19.xml><?xml version="1.0" encoding="utf-8"?>
<cs:colorStyle xmlns:cs="http://schemas.microsoft.com/office/drawing/2012/chartStyle" xmlns:a="http://schemas.openxmlformats.org/drawingml/2006/main" meth="cycle" id="10000">
  <a:srgbClr val="637CEF"/>
  <a:srgbClr val="E3008C"/>
  <a:srgbClr val="2AA0A4"/>
  <a:srgbClr val="9373C0"/>
  <a:srgbClr val="13A10E"/>
  <a:srgbClr val="3A96DD"/>
  <a:srgbClr val="CA5010"/>
  <a:srgbClr val="57811B"/>
  <a:srgbClr val="B146C2"/>
  <a:srgbClr val="AE8C00"/>
  <a:srgbClr val="AE8C00"/>
  <a:srgbClr val="637CEF"/>
  <a:srgbClr val="EE5FB7"/>
  <a:srgbClr val="008B94"/>
  <a:srgbClr val="D77440"/>
  <a:srgbClr val="BA58C9"/>
  <a:srgbClr val="3A96DD"/>
  <a:srgbClr val="E3008C"/>
  <a:srgbClr val="C36BD1"/>
  <a:srgbClr val="D06228"/>
  <a:srgbClr val="57811B"/>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8.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2.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4.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5.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00.xml.rels><?xml version="1.0" encoding="UTF-8" standalone="yes"?>
<Relationships xmlns="http://schemas.openxmlformats.org/package/2006/relationships"><Relationship Id="rId1" Type="http://schemas.openxmlformats.org/officeDocument/2006/relationships/chart" Target="../charts/chart104.xml"/></Relationships>
</file>

<file path=xl/drawings/_rels/drawing101.xml.rels><?xml version="1.0" encoding="UTF-8" standalone="yes"?>
<Relationships xmlns="http://schemas.openxmlformats.org/package/2006/relationships"><Relationship Id="rId1" Type="http://schemas.openxmlformats.org/officeDocument/2006/relationships/chart" Target="../charts/chart105.xml"/></Relationships>
</file>

<file path=xl/drawings/_rels/drawing102.xml.rels><?xml version="1.0" encoding="UTF-8" standalone="yes"?>
<Relationships xmlns="http://schemas.openxmlformats.org/package/2006/relationships"><Relationship Id="rId1" Type="http://schemas.openxmlformats.org/officeDocument/2006/relationships/chart" Target="../charts/chart106.xml"/></Relationships>
</file>

<file path=xl/drawings/_rels/drawing103.xml.rels><?xml version="1.0" encoding="UTF-8" standalone="yes"?>
<Relationships xmlns="http://schemas.openxmlformats.org/package/2006/relationships"><Relationship Id="rId1" Type="http://schemas.openxmlformats.org/officeDocument/2006/relationships/chart" Target="../charts/chart107.xml"/></Relationships>
</file>

<file path=xl/drawings/_rels/drawing104.xml.rels><?xml version="1.0" encoding="UTF-8" standalone="yes"?>
<Relationships xmlns="http://schemas.openxmlformats.org/package/2006/relationships"><Relationship Id="rId1" Type="http://schemas.openxmlformats.org/officeDocument/2006/relationships/chart" Target="../charts/chart108.xml"/></Relationships>
</file>

<file path=xl/drawings/_rels/drawing105.xml.rels><?xml version="1.0" encoding="UTF-8" standalone="yes"?>
<Relationships xmlns="http://schemas.openxmlformats.org/package/2006/relationships"><Relationship Id="rId1" Type="http://schemas.openxmlformats.org/officeDocument/2006/relationships/chart" Target="../charts/chart109.xml"/></Relationships>
</file>

<file path=xl/drawings/_rels/drawing106.xml.rels><?xml version="1.0" encoding="UTF-8" standalone="yes"?>
<Relationships xmlns="http://schemas.openxmlformats.org/package/2006/relationships"><Relationship Id="rId1" Type="http://schemas.openxmlformats.org/officeDocument/2006/relationships/chart" Target="../charts/chart110.xml"/></Relationships>
</file>

<file path=xl/drawings/_rels/drawing107.xml.rels><?xml version="1.0" encoding="UTF-8" standalone="yes"?>
<Relationships xmlns="http://schemas.openxmlformats.org/package/2006/relationships"><Relationship Id="rId1" Type="http://schemas.openxmlformats.org/officeDocument/2006/relationships/chart" Target="../charts/chart111.xml"/></Relationships>
</file>

<file path=xl/drawings/_rels/drawing108.xml.rels><?xml version="1.0" encoding="UTF-8" standalone="yes"?>
<Relationships xmlns="http://schemas.openxmlformats.org/package/2006/relationships"><Relationship Id="rId1" Type="http://schemas.openxmlformats.org/officeDocument/2006/relationships/chart" Target="../charts/chart112.xml"/></Relationships>
</file>

<file path=xl/drawings/_rels/drawing109.xml.rels><?xml version="1.0" encoding="UTF-8" standalone="yes"?>
<Relationships xmlns="http://schemas.openxmlformats.org/package/2006/relationships"><Relationship Id="rId1" Type="http://schemas.openxmlformats.org/officeDocument/2006/relationships/chart" Target="../charts/chart113.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10.xml.rels><?xml version="1.0" encoding="UTF-8" standalone="yes"?>
<Relationships xmlns="http://schemas.openxmlformats.org/package/2006/relationships"><Relationship Id="rId1" Type="http://schemas.openxmlformats.org/officeDocument/2006/relationships/chart" Target="../charts/chart114.xml"/></Relationships>
</file>

<file path=xl/drawings/_rels/drawing111.xml.rels><?xml version="1.0" encoding="UTF-8" standalone="yes"?>
<Relationships xmlns="http://schemas.openxmlformats.org/package/2006/relationships"><Relationship Id="rId1" Type="http://schemas.openxmlformats.org/officeDocument/2006/relationships/chart" Target="../charts/chart115.xml"/></Relationships>
</file>

<file path=xl/drawings/_rels/drawing112.xml.rels><?xml version="1.0" encoding="UTF-8" standalone="yes"?>
<Relationships xmlns="http://schemas.openxmlformats.org/package/2006/relationships"><Relationship Id="rId1" Type="http://schemas.openxmlformats.org/officeDocument/2006/relationships/chart" Target="../charts/chart116.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8.xml.rels><?xml version="1.0" encoding="UTF-8" standalone="yes"?>
<Relationships xmlns="http://schemas.openxmlformats.org/package/2006/relationships"><Relationship Id="rId2" Type="http://schemas.openxmlformats.org/officeDocument/2006/relationships/chart" Target="../charts/chart30.xml"/><Relationship Id="rId1" Type="http://schemas.openxmlformats.org/officeDocument/2006/relationships/chart" Target="../charts/chart29.xml"/></Relationships>
</file>

<file path=xl/drawings/_rels/drawing29.xml.rels><?xml version="1.0" encoding="UTF-8" standalone="yes"?>
<Relationships xmlns="http://schemas.openxmlformats.org/package/2006/relationships"><Relationship Id="rId2" Type="http://schemas.openxmlformats.org/officeDocument/2006/relationships/chart" Target="../charts/chart32.xml"/><Relationship Id="rId1" Type="http://schemas.openxmlformats.org/officeDocument/2006/relationships/chart" Target="../charts/chart3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31.xml.rels><?xml version="1.0" encoding="UTF-8" standalone="yes"?>
<Relationships xmlns="http://schemas.openxmlformats.org/package/2006/relationships"><Relationship Id="rId2" Type="http://schemas.openxmlformats.org/officeDocument/2006/relationships/chart" Target="../charts/chart35.xml"/><Relationship Id="rId1" Type="http://schemas.openxmlformats.org/officeDocument/2006/relationships/chart" Target="../charts/chart34.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36.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37.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38.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39.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40.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41.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42.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4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0.xml.rels><?xml version="1.0" encoding="UTF-8" standalone="yes"?>
<Relationships xmlns="http://schemas.openxmlformats.org/package/2006/relationships"><Relationship Id="rId1" Type="http://schemas.openxmlformats.org/officeDocument/2006/relationships/chart" Target="../charts/chart44.xml"/></Relationships>
</file>

<file path=xl/drawings/_rels/drawing41.xml.rels><?xml version="1.0" encoding="UTF-8" standalone="yes"?>
<Relationships xmlns="http://schemas.openxmlformats.org/package/2006/relationships"><Relationship Id="rId1" Type="http://schemas.openxmlformats.org/officeDocument/2006/relationships/chart" Target="../charts/chart45.xml"/></Relationships>
</file>

<file path=xl/drawings/_rels/drawing42.xml.rels><?xml version="1.0" encoding="UTF-8" standalone="yes"?>
<Relationships xmlns="http://schemas.openxmlformats.org/package/2006/relationships"><Relationship Id="rId1" Type="http://schemas.openxmlformats.org/officeDocument/2006/relationships/chart" Target="../charts/chart46.xml"/></Relationships>
</file>

<file path=xl/drawings/_rels/drawing43.xml.rels><?xml version="1.0" encoding="UTF-8" standalone="yes"?>
<Relationships xmlns="http://schemas.openxmlformats.org/package/2006/relationships"><Relationship Id="rId1" Type="http://schemas.openxmlformats.org/officeDocument/2006/relationships/chart" Target="../charts/chart47.xml"/></Relationships>
</file>

<file path=xl/drawings/_rels/drawing44.xml.rels><?xml version="1.0" encoding="UTF-8" standalone="yes"?>
<Relationships xmlns="http://schemas.openxmlformats.org/package/2006/relationships"><Relationship Id="rId1" Type="http://schemas.openxmlformats.org/officeDocument/2006/relationships/chart" Target="../charts/chart48.xml"/></Relationships>
</file>

<file path=xl/drawings/_rels/drawing45.xml.rels><?xml version="1.0" encoding="UTF-8" standalone="yes"?>
<Relationships xmlns="http://schemas.openxmlformats.org/package/2006/relationships"><Relationship Id="rId1" Type="http://schemas.openxmlformats.org/officeDocument/2006/relationships/chart" Target="../charts/chart49.xml"/></Relationships>
</file>

<file path=xl/drawings/_rels/drawing46.xml.rels><?xml version="1.0" encoding="UTF-8" standalone="yes"?>
<Relationships xmlns="http://schemas.openxmlformats.org/package/2006/relationships"><Relationship Id="rId1" Type="http://schemas.openxmlformats.org/officeDocument/2006/relationships/chart" Target="../charts/chart50.xml"/></Relationships>
</file>

<file path=xl/drawings/_rels/drawing47.xml.rels><?xml version="1.0" encoding="UTF-8" standalone="yes"?>
<Relationships xmlns="http://schemas.openxmlformats.org/package/2006/relationships"><Relationship Id="rId1" Type="http://schemas.openxmlformats.org/officeDocument/2006/relationships/chart" Target="../charts/chart51.xml"/></Relationships>
</file>

<file path=xl/drawings/_rels/drawing48.xml.rels><?xml version="1.0" encoding="UTF-8" standalone="yes"?>
<Relationships xmlns="http://schemas.openxmlformats.org/package/2006/relationships"><Relationship Id="rId1" Type="http://schemas.openxmlformats.org/officeDocument/2006/relationships/chart" Target="../charts/chart52.xml"/></Relationships>
</file>

<file path=xl/drawings/_rels/drawing49.xml.rels><?xml version="1.0" encoding="UTF-8" standalone="yes"?>
<Relationships xmlns="http://schemas.openxmlformats.org/package/2006/relationships"><Relationship Id="rId1" Type="http://schemas.openxmlformats.org/officeDocument/2006/relationships/chart" Target="../charts/chart5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0.xml.rels><?xml version="1.0" encoding="UTF-8" standalone="yes"?>
<Relationships xmlns="http://schemas.openxmlformats.org/package/2006/relationships"><Relationship Id="rId1" Type="http://schemas.openxmlformats.org/officeDocument/2006/relationships/chart" Target="../charts/chart54.xml"/></Relationships>
</file>

<file path=xl/drawings/_rels/drawing51.xml.rels><?xml version="1.0" encoding="UTF-8" standalone="yes"?>
<Relationships xmlns="http://schemas.openxmlformats.org/package/2006/relationships"><Relationship Id="rId1" Type="http://schemas.openxmlformats.org/officeDocument/2006/relationships/chart" Target="../charts/chart55.xml"/></Relationships>
</file>

<file path=xl/drawings/_rels/drawing52.xml.rels><?xml version="1.0" encoding="UTF-8" standalone="yes"?>
<Relationships xmlns="http://schemas.openxmlformats.org/package/2006/relationships"><Relationship Id="rId1" Type="http://schemas.openxmlformats.org/officeDocument/2006/relationships/chart" Target="../charts/chart56.xml"/></Relationships>
</file>

<file path=xl/drawings/_rels/drawing53.xml.rels><?xml version="1.0" encoding="UTF-8" standalone="yes"?>
<Relationships xmlns="http://schemas.openxmlformats.org/package/2006/relationships"><Relationship Id="rId1" Type="http://schemas.openxmlformats.org/officeDocument/2006/relationships/chart" Target="../charts/chart57.xml"/></Relationships>
</file>

<file path=xl/drawings/_rels/drawing54.xml.rels><?xml version="1.0" encoding="UTF-8" standalone="yes"?>
<Relationships xmlns="http://schemas.openxmlformats.org/package/2006/relationships"><Relationship Id="rId1" Type="http://schemas.openxmlformats.org/officeDocument/2006/relationships/chart" Target="../charts/chart58.xml"/></Relationships>
</file>

<file path=xl/drawings/_rels/drawing55.xml.rels><?xml version="1.0" encoding="UTF-8" standalone="yes"?>
<Relationships xmlns="http://schemas.openxmlformats.org/package/2006/relationships"><Relationship Id="rId1" Type="http://schemas.openxmlformats.org/officeDocument/2006/relationships/chart" Target="../charts/chart59.xml"/></Relationships>
</file>

<file path=xl/drawings/_rels/drawing56.xml.rels><?xml version="1.0" encoding="UTF-8" standalone="yes"?>
<Relationships xmlns="http://schemas.openxmlformats.org/package/2006/relationships"><Relationship Id="rId1" Type="http://schemas.openxmlformats.org/officeDocument/2006/relationships/chart" Target="../charts/chart60.xml"/></Relationships>
</file>

<file path=xl/drawings/_rels/drawing57.xml.rels><?xml version="1.0" encoding="UTF-8" standalone="yes"?>
<Relationships xmlns="http://schemas.openxmlformats.org/package/2006/relationships"><Relationship Id="rId1" Type="http://schemas.openxmlformats.org/officeDocument/2006/relationships/chart" Target="../charts/chart61.xml"/></Relationships>
</file>

<file path=xl/drawings/_rels/drawing58.xml.rels><?xml version="1.0" encoding="UTF-8" standalone="yes"?>
<Relationships xmlns="http://schemas.openxmlformats.org/package/2006/relationships"><Relationship Id="rId1" Type="http://schemas.openxmlformats.org/officeDocument/2006/relationships/chart" Target="../charts/chart62.xml"/></Relationships>
</file>

<file path=xl/drawings/_rels/drawing59.xml.rels><?xml version="1.0" encoding="UTF-8" standalone="yes"?>
<Relationships xmlns="http://schemas.openxmlformats.org/package/2006/relationships"><Relationship Id="rId1" Type="http://schemas.openxmlformats.org/officeDocument/2006/relationships/chart" Target="../charts/chart6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60.xml.rels><?xml version="1.0" encoding="UTF-8" standalone="yes"?>
<Relationships xmlns="http://schemas.openxmlformats.org/package/2006/relationships"><Relationship Id="rId1" Type="http://schemas.openxmlformats.org/officeDocument/2006/relationships/chart" Target="../charts/chart64.xml"/></Relationships>
</file>

<file path=xl/drawings/_rels/drawing61.xml.rels><?xml version="1.0" encoding="UTF-8" standalone="yes"?>
<Relationships xmlns="http://schemas.openxmlformats.org/package/2006/relationships"><Relationship Id="rId1" Type="http://schemas.openxmlformats.org/officeDocument/2006/relationships/chart" Target="../charts/chart65.xml"/></Relationships>
</file>

<file path=xl/drawings/_rels/drawing62.xml.rels><?xml version="1.0" encoding="UTF-8" standalone="yes"?>
<Relationships xmlns="http://schemas.openxmlformats.org/package/2006/relationships"><Relationship Id="rId1" Type="http://schemas.openxmlformats.org/officeDocument/2006/relationships/chart" Target="../charts/chart66.xml"/></Relationships>
</file>

<file path=xl/drawings/_rels/drawing63.xml.rels><?xml version="1.0" encoding="UTF-8" standalone="yes"?>
<Relationships xmlns="http://schemas.openxmlformats.org/package/2006/relationships"><Relationship Id="rId1" Type="http://schemas.openxmlformats.org/officeDocument/2006/relationships/chart" Target="../charts/chart67.xml"/></Relationships>
</file>

<file path=xl/drawings/_rels/drawing64.xml.rels><?xml version="1.0" encoding="UTF-8" standalone="yes"?>
<Relationships xmlns="http://schemas.openxmlformats.org/package/2006/relationships"><Relationship Id="rId1" Type="http://schemas.openxmlformats.org/officeDocument/2006/relationships/chart" Target="../charts/chart68.xml"/></Relationships>
</file>

<file path=xl/drawings/_rels/drawing65.xml.rels><?xml version="1.0" encoding="UTF-8" standalone="yes"?>
<Relationships xmlns="http://schemas.openxmlformats.org/package/2006/relationships"><Relationship Id="rId1" Type="http://schemas.openxmlformats.org/officeDocument/2006/relationships/chart" Target="../charts/chart69.xml"/></Relationships>
</file>

<file path=xl/drawings/_rels/drawing66.xml.rels><?xml version="1.0" encoding="UTF-8" standalone="yes"?>
<Relationships xmlns="http://schemas.openxmlformats.org/package/2006/relationships"><Relationship Id="rId1" Type="http://schemas.openxmlformats.org/officeDocument/2006/relationships/chart" Target="../charts/chart70.xml"/></Relationships>
</file>

<file path=xl/drawings/_rels/drawing67.xml.rels><?xml version="1.0" encoding="UTF-8" standalone="yes"?>
<Relationships xmlns="http://schemas.openxmlformats.org/package/2006/relationships"><Relationship Id="rId1" Type="http://schemas.openxmlformats.org/officeDocument/2006/relationships/chart" Target="../charts/chart71.xml"/></Relationships>
</file>

<file path=xl/drawings/_rels/drawing68.xml.rels><?xml version="1.0" encoding="UTF-8" standalone="yes"?>
<Relationships xmlns="http://schemas.openxmlformats.org/package/2006/relationships"><Relationship Id="rId1" Type="http://schemas.openxmlformats.org/officeDocument/2006/relationships/chart" Target="../charts/chart72.xml"/></Relationships>
</file>

<file path=xl/drawings/_rels/drawing69.xml.rels><?xml version="1.0" encoding="UTF-8" standalone="yes"?>
<Relationships xmlns="http://schemas.openxmlformats.org/package/2006/relationships"><Relationship Id="rId1" Type="http://schemas.openxmlformats.org/officeDocument/2006/relationships/chart" Target="../charts/chart73.xml"/></Relationships>
</file>

<file path=xl/drawings/_rels/drawing7.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70.xml.rels><?xml version="1.0" encoding="UTF-8" standalone="yes"?>
<Relationships xmlns="http://schemas.openxmlformats.org/package/2006/relationships"><Relationship Id="rId1" Type="http://schemas.openxmlformats.org/officeDocument/2006/relationships/chart" Target="../charts/chart74.xml"/></Relationships>
</file>

<file path=xl/drawings/_rels/drawing71.xml.rels><?xml version="1.0" encoding="UTF-8" standalone="yes"?>
<Relationships xmlns="http://schemas.openxmlformats.org/package/2006/relationships"><Relationship Id="rId1" Type="http://schemas.openxmlformats.org/officeDocument/2006/relationships/chart" Target="../charts/chart75.xml"/></Relationships>
</file>

<file path=xl/drawings/_rels/drawing72.xml.rels><?xml version="1.0" encoding="UTF-8" standalone="yes"?>
<Relationships xmlns="http://schemas.openxmlformats.org/package/2006/relationships"><Relationship Id="rId1" Type="http://schemas.openxmlformats.org/officeDocument/2006/relationships/chart" Target="../charts/chart76.xml"/></Relationships>
</file>

<file path=xl/drawings/_rels/drawing73.xml.rels><?xml version="1.0" encoding="UTF-8" standalone="yes"?>
<Relationships xmlns="http://schemas.openxmlformats.org/package/2006/relationships"><Relationship Id="rId1" Type="http://schemas.openxmlformats.org/officeDocument/2006/relationships/chart" Target="../charts/chart77.xml"/></Relationships>
</file>

<file path=xl/drawings/_rels/drawing74.xml.rels><?xml version="1.0" encoding="UTF-8" standalone="yes"?>
<Relationships xmlns="http://schemas.openxmlformats.org/package/2006/relationships"><Relationship Id="rId1" Type="http://schemas.openxmlformats.org/officeDocument/2006/relationships/chart" Target="../charts/chart78.xml"/></Relationships>
</file>

<file path=xl/drawings/_rels/drawing75.xml.rels><?xml version="1.0" encoding="UTF-8" standalone="yes"?>
<Relationships xmlns="http://schemas.openxmlformats.org/package/2006/relationships"><Relationship Id="rId1" Type="http://schemas.openxmlformats.org/officeDocument/2006/relationships/chart" Target="../charts/chart79.xml"/></Relationships>
</file>

<file path=xl/drawings/_rels/drawing76.xml.rels><?xml version="1.0" encoding="UTF-8" standalone="yes"?>
<Relationships xmlns="http://schemas.openxmlformats.org/package/2006/relationships"><Relationship Id="rId1" Type="http://schemas.openxmlformats.org/officeDocument/2006/relationships/chart" Target="../charts/chart80.xml"/></Relationships>
</file>

<file path=xl/drawings/_rels/drawing77.xml.rels><?xml version="1.0" encoding="UTF-8" standalone="yes"?>
<Relationships xmlns="http://schemas.openxmlformats.org/package/2006/relationships"><Relationship Id="rId1" Type="http://schemas.openxmlformats.org/officeDocument/2006/relationships/chart" Target="../charts/chart81.xml"/></Relationships>
</file>

<file path=xl/drawings/_rels/drawing78.xml.rels><?xml version="1.0" encoding="UTF-8" standalone="yes"?>
<Relationships xmlns="http://schemas.openxmlformats.org/package/2006/relationships"><Relationship Id="rId1" Type="http://schemas.openxmlformats.org/officeDocument/2006/relationships/chart" Target="../charts/chart82.xml"/></Relationships>
</file>

<file path=xl/drawings/_rels/drawing79.xml.rels><?xml version="1.0" encoding="UTF-8" standalone="yes"?>
<Relationships xmlns="http://schemas.openxmlformats.org/package/2006/relationships"><Relationship Id="rId1" Type="http://schemas.openxmlformats.org/officeDocument/2006/relationships/chart" Target="../charts/chart8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9.xml"/></Relationships>
</file>

<file path=xl/drawings/_rels/drawing80.xml.rels><?xml version="1.0" encoding="UTF-8" standalone="yes"?>
<Relationships xmlns="http://schemas.openxmlformats.org/package/2006/relationships"><Relationship Id="rId1" Type="http://schemas.openxmlformats.org/officeDocument/2006/relationships/chart" Target="../charts/chart84.xml"/></Relationships>
</file>

<file path=xl/drawings/_rels/drawing81.xml.rels><?xml version="1.0" encoding="UTF-8" standalone="yes"?>
<Relationships xmlns="http://schemas.openxmlformats.org/package/2006/relationships"><Relationship Id="rId1" Type="http://schemas.openxmlformats.org/officeDocument/2006/relationships/chart" Target="../charts/chart85.xml"/></Relationships>
</file>

<file path=xl/drawings/_rels/drawing82.xml.rels><?xml version="1.0" encoding="UTF-8" standalone="yes"?>
<Relationships xmlns="http://schemas.openxmlformats.org/package/2006/relationships"><Relationship Id="rId1" Type="http://schemas.openxmlformats.org/officeDocument/2006/relationships/chart" Target="../charts/chart86.xml"/></Relationships>
</file>

<file path=xl/drawings/_rels/drawing83.xml.rels><?xml version="1.0" encoding="UTF-8" standalone="yes"?>
<Relationships xmlns="http://schemas.openxmlformats.org/package/2006/relationships"><Relationship Id="rId1" Type="http://schemas.openxmlformats.org/officeDocument/2006/relationships/chart" Target="../charts/chart87.xml"/></Relationships>
</file>

<file path=xl/drawings/_rels/drawing84.xml.rels><?xml version="1.0" encoding="UTF-8" standalone="yes"?>
<Relationships xmlns="http://schemas.openxmlformats.org/package/2006/relationships"><Relationship Id="rId1" Type="http://schemas.openxmlformats.org/officeDocument/2006/relationships/chart" Target="../charts/chart88.xml"/></Relationships>
</file>

<file path=xl/drawings/_rels/drawing85.xml.rels><?xml version="1.0" encoding="UTF-8" standalone="yes"?>
<Relationships xmlns="http://schemas.openxmlformats.org/package/2006/relationships"><Relationship Id="rId1" Type="http://schemas.openxmlformats.org/officeDocument/2006/relationships/chart" Target="../charts/chart89.xml"/></Relationships>
</file>

<file path=xl/drawings/_rels/drawing86.xml.rels><?xml version="1.0" encoding="UTF-8" standalone="yes"?>
<Relationships xmlns="http://schemas.openxmlformats.org/package/2006/relationships"><Relationship Id="rId1" Type="http://schemas.openxmlformats.org/officeDocument/2006/relationships/chart" Target="../charts/chart90.xml"/></Relationships>
</file>

<file path=xl/drawings/_rels/drawing87.xml.rels><?xml version="1.0" encoding="UTF-8" standalone="yes"?>
<Relationships xmlns="http://schemas.openxmlformats.org/package/2006/relationships"><Relationship Id="rId1" Type="http://schemas.openxmlformats.org/officeDocument/2006/relationships/chart" Target="../charts/chart91.xml"/></Relationships>
</file>

<file path=xl/drawings/_rels/drawing88.xml.rels><?xml version="1.0" encoding="UTF-8" standalone="yes"?>
<Relationships xmlns="http://schemas.openxmlformats.org/package/2006/relationships"><Relationship Id="rId1" Type="http://schemas.openxmlformats.org/officeDocument/2006/relationships/chart" Target="../charts/chart92.xml"/></Relationships>
</file>

<file path=xl/drawings/_rels/drawing89.xml.rels><?xml version="1.0" encoding="UTF-8" standalone="yes"?>
<Relationships xmlns="http://schemas.openxmlformats.org/package/2006/relationships"><Relationship Id="rId1" Type="http://schemas.openxmlformats.org/officeDocument/2006/relationships/chart" Target="../charts/chart93.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90.xml.rels><?xml version="1.0" encoding="UTF-8" standalone="yes"?>
<Relationships xmlns="http://schemas.openxmlformats.org/package/2006/relationships"><Relationship Id="rId1" Type="http://schemas.openxmlformats.org/officeDocument/2006/relationships/chart" Target="../charts/chart94.xml"/></Relationships>
</file>

<file path=xl/drawings/_rels/drawing91.xml.rels><?xml version="1.0" encoding="UTF-8" standalone="yes"?>
<Relationships xmlns="http://schemas.openxmlformats.org/package/2006/relationships"><Relationship Id="rId1" Type="http://schemas.openxmlformats.org/officeDocument/2006/relationships/chart" Target="../charts/chart95.xml"/></Relationships>
</file>

<file path=xl/drawings/_rels/drawing92.xml.rels><?xml version="1.0" encoding="UTF-8" standalone="yes"?>
<Relationships xmlns="http://schemas.openxmlformats.org/package/2006/relationships"><Relationship Id="rId1" Type="http://schemas.openxmlformats.org/officeDocument/2006/relationships/chart" Target="../charts/chart96.xml"/></Relationships>
</file>

<file path=xl/drawings/_rels/drawing93.xml.rels><?xml version="1.0" encoding="UTF-8" standalone="yes"?>
<Relationships xmlns="http://schemas.openxmlformats.org/package/2006/relationships"><Relationship Id="rId2" Type="http://schemas.openxmlformats.org/officeDocument/2006/relationships/chart" Target="../charts/chart97.xml"/><Relationship Id="rId1" Type="http://schemas.openxmlformats.org/officeDocument/2006/relationships/image" Target="../media/image1.png"/></Relationships>
</file>

<file path=xl/drawings/_rels/drawing94.xml.rels><?xml version="1.0" encoding="UTF-8" standalone="yes"?>
<Relationships xmlns="http://schemas.openxmlformats.org/package/2006/relationships"><Relationship Id="rId1" Type="http://schemas.openxmlformats.org/officeDocument/2006/relationships/chart" Target="../charts/chart98.xml"/></Relationships>
</file>

<file path=xl/drawings/_rels/drawing95.xml.rels><?xml version="1.0" encoding="UTF-8" standalone="yes"?>
<Relationships xmlns="http://schemas.openxmlformats.org/package/2006/relationships"><Relationship Id="rId1" Type="http://schemas.openxmlformats.org/officeDocument/2006/relationships/chart" Target="../charts/chart99.xml"/></Relationships>
</file>

<file path=xl/drawings/_rels/drawing96.xml.rels><?xml version="1.0" encoding="UTF-8" standalone="yes"?>
<Relationships xmlns="http://schemas.openxmlformats.org/package/2006/relationships"><Relationship Id="rId1" Type="http://schemas.openxmlformats.org/officeDocument/2006/relationships/chart" Target="../charts/chart100.xml"/></Relationships>
</file>

<file path=xl/drawings/_rels/drawing97.xml.rels><?xml version="1.0" encoding="UTF-8" standalone="yes"?>
<Relationships xmlns="http://schemas.openxmlformats.org/package/2006/relationships"><Relationship Id="rId1" Type="http://schemas.openxmlformats.org/officeDocument/2006/relationships/chart" Target="../charts/chart101.xml"/></Relationships>
</file>

<file path=xl/drawings/_rels/drawing98.xml.rels><?xml version="1.0" encoding="UTF-8" standalone="yes"?>
<Relationships xmlns="http://schemas.openxmlformats.org/package/2006/relationships"><Relationship Id="rId1" Type="http://schemas.openxmlformats.org/officeDocument/2006/relationships/chart" Target="../charts/chart102.xml"/></Relationships>
</file>

<file path=xl/drawings/_rels/drawing99.xml.rels><?xml version="1.0" encoding="UTF-8" standalone="yes"?>
<Relationships xmlns="http://schemas.openxmlformats.org/package/2006/relationships"><Relationship Id="rId1" Type="http://schemas.openxmlformats.org/officeDocument/2006/relationships/chart" Target="../charts/chart103.xml"/></Relationships>
</file>

<file path=xl/drawings/drawing1.xml><?xml version="1.0" encoding="utf-8"?>
<xdr:wsDr xmlns:xdr="http://schemas.openxmlformats.org/drawingml/2006/spreadsheetDrawing" xmlns:a="http://schemas.openxmlformats.org/drawingml/2006/main">
  <xdr:twoCellAnchor>
    <xdr:from>
      <xdr:col>12</xdr:col>
      <xdr:colOff>226519</xdr:colOff>
      <xdr:row>4</xdr:row>
      <xdr:rowOff>83773</xdr:rowOff>
    </xdr:from>
    <xdr:to>
      <xdr:col>19</xdr:col>
      <xdr:colOff>1117895</xdr:colOff>
      <xdr:row>24</xdr:row>
      <xdr:rowOff>83453</xdr:rowOff>
    </xdr:to>
    <xdr:graphicFrame macro="">
      <xdr:nvGraphicFramePr>
        <xdr:cNvPr id="10" name="Chart 1">
          <a:extLst>
            <a:ext uri="{FF2B5EF4-FFF2-40B4-BE49-F238E27FC236}">
              <a16:creationId xmlns:a16="http://schemas.microsoft.com/office/drawing/2014/main" id="{C21DCAA2-39C7-4A15-95E9-1193881F20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2</xdr:col>
      <xdr:colOff>90486</xdr:colOff>
      <xdr:row>16</xdr:row>
      <xdr:rowOff>147637</xdr:rowOff>
    </xdr:from>
    <xdr:to>
      <xdr:col>10</xdr:col>
      <xdr:colOff>361949</xdr:colOff>
      <xdr:row>31</xdr:row>
      <xdr:rowOff>33337</xdr:rowOff>
    </xdr:to>
    <xdr:graphicFrame macro="">
      <xdr:nvGraphicFramePr>
        <xdr:cNvPr id="5" name="Grafiek 2">
          <a:extLst>
            <a:ext uri="{FF2B5EF4-FFF2-40B4-BE49-F238E27FC236}">
              <a16:creationId xmlns:a16="http://schemas.microsoft.com/office/drawing/2014/main" id="{34A9B1DA-50AD-D216-B4D1-D097AEE0B60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0.xml><?xml version="1.0" encoding="utf-8"?>
<xdr:wsDr xmlns:xdr="http://schemas.openxmlformats.org/drawingml/2006/spreadsheetDrawing" xmlns:a="http://schemas.openxmlformats.org/drawingml/2006/main">
  <xdr:twoCellAnchor>
    <xdr:from>
      <xdr:col>8</xdr:col>
      <xdr:colOff>549275</xdr:colOff>
      <xdr:row>0</xdr:row>
      <xdr:rowOff>146050</xdr:rowOff>
    </xdr:from>
    <xdr:to>
      <xdr:col>16</xdr:col>
      <xdr:colOff>244475</xdr:colOff>
      <xdr:row>15</xdr:row>
      <xdr:rowOff>127000</xdr:rowOff>
    </xdr:to>
    <xdr:graphicFrame macro="">
      <xdr:nvGraphicFramePr>
        <xdr:cNvPr id="2" name="Grafico 1">
          <a:extLst>
            <a:ext uri="{FF2B5EF4-FFF2-40B4-BE49-F238E27FC236}">
              <a16:creationId xmlns:a16="http://schemas.microsoft.com/office/drawing/2014/main" id="{4B4AC750-5C89-4FB7-9242-1E8E4B2E9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1.xml><?xml version="1.0" encoding="utf-8"?>
<xdr:wsDr xmlns:xdr="http://schemas.openxmlformats.org/drawingml/2006/spreadsheetDrawing" xmlns:a="http://schemas.openxmlformats.org/drawingml/2006/main">
  <xdr:twoCellAnchor>
    <xdr:from>
      <xdr:col>9</xdr:col>
      <xdr:colOff>403225</xdr:colOff>
      <xdr:row>0</xdr:row>
      <xdr:rowOff>12700</xdr:rowOff>
    </xdr:from>
    <xdr:to>
      <xdr:col>17</xdr:col>
      <xdr:colOff>98425</xdr:colOff>
      <xdr:row>14</xdr:row>
      <xdr:rowOff>177800</xdr:rowOff>
    </xdr:to>
    <xdr:graphicFrame macro="">
      <xdr:nvGraphicFramePr>
        <xdr:cNvPr id="3" name="Grafico 2">
          <a:extLst>
            <a:ext uri="{FF2B5EF4-FFF2-40B4-BE49-F238E27FC236}">
              <a16:creationId xmlns:a16="http://schemas.microsoft.com/office/drawing/2014/main" id="{3C8EF3A3-45EE-4742-8E2B-FF76DDCE8311}"/>
            </a:ext>
            <a:ext uri="{147F2762-F138-4A5C-976F-8EAC2B608ADB}">
              <a16:predDERef xmlns:a16="http://schemas.microsoft.com/office/drawing/2014/main" pred="{71EE388E-9DC5-3AD8-EE74-1BC24CF9C0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2.xml><?xml version="1.0" encoding="utf-8"?>
<xdr:wsDr xmlns:xdr="http://schemas.openxmlformats.org/drawingml/2006/spreadsheetDrawing" xmlns:a="http://schemas.openxmlformats.org/drawingml/2006/main">
  <xdr:twoCellAnchor>
    <xdr:from>
      <xdr:col>9</xdr:col>
      <xdr:colOff>257175</xdr:colOff>
      <xdr:row>0</xdr:row>
      <xdr:rowOff>0</xdr:rowOff>
    </xdr:from>
    <xdr:to>
      <xdr:col>16</xdr:col>
      <xdr:colOff>561975</xdr:colOff>
      <xdr:row>14</xdr:row>
      <xdr:rowOff>165100</xdr:rowOff>
    </xdr:to>
    <xdr:graphicFrame macro="">
      <xdr:nvGraphicFramePr>
        <xdr:cNvPr id="10" name="Grafico 1">
          <a:extLst>
            <a:ext uri="{FF2B5EF4-FFF2-40B4-BE49-F238E27FC236}">
              <a16:creationId xmlns:a16="http://schemas.microsoft.com/office/drawing/2014/main" id="{71EE388E-9DC5-3AD8-EE74-1BC24CF9C00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3.xml><?xml version="1.0" encoding="utf-8"?>
<xdr:wsDr xmlns:xdr="http://schemas.openxmlformats.org/drawingml/2006/spreadsheetDrawing" xmlns:a="http://schemas.openxmlformats.org/drawingml/2006/main">
  <xdr:twoCellAnchor>
    <xdr:from>
      <xdr:col>1</xdr:col>
      <xdr:colOff>292996</xdr:colOff>
      <xdr:row>8</xdr:row>
      <xdr:rowOff>66064</xdr:rowOff>
    </xdr:from>
    <xdr:to>
      <xdr:col>12</xdr:col>
      <xdr:colOff>342575</xdr:colOff>
      <xdr:row>28</xdr:row>
      <xdr:rowOff>118452</xdr:rowOff>
    </xdr:to>
    <xdr:graphicFrame macro="">
      <xdr:nvGraphicFramePr>
        <xdr:cNvPr id="2" name="Chart 1">
          <a:extLst>
            <a:ext uri="{FF2B5EF4-FFF2-40B4-BE49-F238E27FC236}">
              <a16:creationId xmlns:a16="http://schemas.microsoft.com/office/drawing/2014/main" id="{0F73AFFE-CA76-44A4-BB37-A69DBE4495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4.xml><?xml version="1.0" encoding="utf-8"?>
<xdr:wsDr xmlns:xdr="http://schemas.openxmlformats.org/drawingml/2006/spreadsheetDrawing" xmlns:a="http://schemas.openxmlformats.org/drawingml/2006/main">
  <xdr:twoCellAnchor>
    <xdr:from>
      <xdr:col>0</xdr:col>
      <xdr:colOff>537308</xdr:colOff>
      <xdr:row>7</xdr:row>
      <xdr:rowOff>93622</xdr:rowOff>
    </xdr:from>
    <xdr:to>
      <xdr:col>12</xdr:col>
      <xdr:colOff>301217</xdr:colOff>
      <xdr:row>29</xdr:row>
      <xdr:rowOff>85481</xdr:rowOff>
    </xdr:to>
    <xdr:graphicFrame macro="">
      <xdr:nvGraphicFramePr>
        <xdr:cNvPr id="3" name="Chart 1">
          <a:extLst>
            <a:ext uri="{FF2B5EF4-FFF2-40B4-BE49-F238E27FC236}">
              <a16:creationId xmlns:a16="http://schemas.microsoft.com/office/drawing/2014/main" id="{BB305B44-7563-4C67-9FFE-29282FC76EFC}"/>
            </a:ext>
            <a:ext uri="{147F2762-F138-4A5C-976F-8EAC2B608ADB}">
              <a16:predDERef xmlns:a16="http://schemas.microsoft.com/office/drawing/2014/main" pred="{03469F2B-5D6D-DC91-2D70-F386AC3261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5.xml><?xml version="1.0" encoding="utf-8"?>
<xdr:wsDr xmlns:xdr="http://schemas.openxmlformats.org/drawingml/2006/spreadsheetDrawing" xmlns:a="http://schemas.openxmlformats.org/drawingml/2006/main">
  <xdr:twoCellAnchor>
    <xdr:from>
      <xdr:col>0</xdr:col>
      <xdr:colOff>347621</xdr:colOff>
      <xdr:row>10</xdr:row>
      <xdr:rowOff>85643</xdr:rowOff>
    </xdr:from>
    <xdr:to>
      <xdr:col>11</xdr:col>
      <xdr:colOff>480321</xdr:colOff>
      <xdr:row>31</xdr:row>
      <xdr:rowOff>32563</xdr:rowOff>
    </xdr:to>
    <xdr:graphicFrame macro="">
      <xdr:nvGraphicFramePr>
        <xdr:cNvPr id="6" name="Chart 3">
          <a:extLst>
            <a:ext uri="{FF2B5EF4-FFF2-40B4-BE49-F238E27FC236}">
              <a16:creationId xmlns:a16="http://schemas.microsoft.com/office/drawing/2014/main" id="{DAE71A5B-05E0-BA7A-1E3D-4D749E3D7224}"/>
            </a:ext>
            <a:ext uri="{147F2762-F138-4A5C-976F-8EAC2B608ADB}">
              <a16:predDERef xmlns:a16="http://schemas.microsoft.com/office/drawing/2014/main" pred="{830B8970-3FB4-A35C-6948-4AD0E64EF89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6.xml><?xml version="1.0" encoding="utf-8"?>
<xdr:wsDr xmlns:xdr="http://schemas.openxmlformats.org/drawingml/2006/spreadsheetDrawing" xmlns:a="http://schemas.openxmlformats.org/drawingml/2006/main">
  <xdr:twoCellAnchor>
    <xdr:from>
      <xdr:col>0</xdr:col>
      <xdr:colOff>597807</xdr:colOff>
      <xdr:row>7</xdr:row>
      <xdr:rowOff>52161</xdr:rowOff>
    </xdr:from>
    <xdr:to>
      <xdr:col>8</xdr:col>
      <xdr:colOff>623207</xdr:colOff>
      <xdr:row>27</xdr:row>
      <xdr:rowOff>90715</xdr:rowOff>
    </xdr:to>
    <xdr:graphicFrame macro="">
      <xdr:nvGraphicFramePr>
        <xdr:cNvPr id="2" name="Chart 1">
          <a:extLst>
            <a:ext uri="{FF2B5EF4-FFF2-40B4-BE49-F238E27FC236}">
              <a16:creationId xmlns:a16="http://schemas.microsoft.com/office/drawing/2014/main" id="{1DD8BF78-3EBB-4AEA-8DD6-6ECEE4C6F4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7.xml><?xml version="1.0" encoding="utf-8"?>
<xdr:wsDr xmlns:xdr="http://schemas.openxmlformats.org/drawingml/2006/spreadsheetDrawing" xmlns:a="http://schemas.openxmlformats.org/drawingml/2006/main">
  <xdr:twoCellAnchor>
    <xdr:from>
      <xdr:col>0</xdr:col>
      <xdr:colOff>508001</xdr:colOff>
      <xdr:row>7</xdr:row>
      <xdr:rowOff>133350</xdr:rowOff>
    </xdr:from>
    <xdr:to>
      <xdr:col>9</xdr:col>
      <xdr:colOff>246743</xdr:colOff>
      <xdr:row>26</xdr:row>
      <xdr:rowOff>40821</xdr:rowOff>
    </xdr:to>
    <xdr:graphicFrame macro="">
      <xdr:nvGraphicFramePr>
        <xdr:cNvPr id="3" name="Chart 2">
          <a:extLst>
            <a:ext uri="{FF2B5EF4-FFF2-40B4-BE49-F238E27FC236}">
              <a16:creationId xmlns:a16="http://schemas.microsoft.com/office/drawing/2014/main" id="{F83EFAEB-FA9A-4C2D-B42F-55FA7B063D05}"/>
            </a:ext>
            <a:ext uri="{147F2762-F138-4A5C-976F-8EAC2B608ADB}">
              <a16:predDERef xmlns:a16="http://schemas.microsoft.com/office/drawing/2014/main" pred="{65270230-5ACE-7458-1332-DC4DA2B93A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8.xml><?xml version="1.0" encoding="utf-8"?>
<xdr:wsDr xmlns:xdr="http://schemas.openxmlformats.org/drawingml/2006/spreadsheetDrawing" xmlns:a="http://schemas.openxmlformats.org/drawingml/2006/main">
  <xdr:twoCellAnchor>
    <xdr:from>
      <xdr:col>1</xdr:col>
      <xdr:colOff>86178</xdr:colOff>
      <xdr:row>9</xdr:row>
      <xdr:rowOff>29936</xdr:rowOff>
    </xdr:from>
    <xdr:to>
      <xdr:col>12</xdr:col>
      <xdr:colOff>272142</xdr:colOff>
      <xdr:row>31</xdr:row>
      <xdr:rowOff>36286</xdr:rowOff>
    </xdr:to>
    <xdr:graphicFrame macro="">
      <xdr:nvGraphicFramePr>
        <xdr:cNvPr id="17" name="Chart 5">
          <a:extLst>
            <a:ext uri="{FF2B5EF4-FFF2-40B4-BE49-F238E27FC236}">
              <a16:creationId xmlns:a16="http://schemas.microsoft.com/office/drawing/2014/main" id="{46600824-4147-7337-86B4-37033555AB76}"/>
            </a:ext>
            <a:ext uri="{147F2762-F138-4A5C-976F-8EAC2B608ADB}">
              <a16:predDERef xmlns:a16="http://schemas.microsoft.com/office/drawing/2014/main" pred="{E5C7988C-ECB1-9D54-035C-0DFFB6FE630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9.xml><?xml version="1.0" encoding="utf-8"?>
<xdr:wsDr xmlns:xdr="http://schemas.openxmlformats.org/drawingml/2006/spreadsheetDrawing" xmlns:a="http://schemas.openxmlformats.org/drawingml/2006/main">
  <xdr:twoCellAnchor>
    <xdr:from>
      <xdr:col>15</xdr:col>
      <xdr:colOff>190500</xdr:colOff>
      <xdr:row>1</xdr:row>
      <xdr:rowOff>166686</xdr:rowOff>
    </xdr:from>
    <xdr:to>
      <xdr:col>23</xdr:col>
      <xdr:colOff>95250</xdr:colOff>
      <xdr:row>17</xdr:row>
      <xdr:rowOff>171449</xdr:rowOff>
    </xdr:to>
    <xdr:graphicFrame macro="">
      <xdr:nvGraphicFramePr>
        <xdr:cNvPr id="3" name="Chart 1">
          <a:extLst>
            <a:ext uri="{FF2B5EF4-FFF2-40B4-BE49-F238E27FC236}">
              <a16:creationId xmlns:a16="http://schemas.microsoft.com/office/drawing/2014/main" id="{940E86D5-B15D-96D6-9125-B94FC98F9A6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2</xdr:col>
      <xdr:colOff>11181</xdr:colOff>
      <xdr:row>17</xdr:row>
      <xdr:rowOff>57564</xdr:rowOff>
    </xdr:from>
    <xdr:to>
      <xdr:col>10</xdr:col>
      <xdr:colOff>296932</xdr:colOff>
      <xdr:row>31</xdr:row>
      <xdr:rowOff>133764</xdr:rowOff>
    </xdr:to>
    <xdr:graphicFrame macro="">
      <xdr:nvGraphicFramePr>
        <xdr:cNvPr id="77" name="Grafiek 2">
          <a:extLst>
            <a:ext uri="{FF2B5EF4-FFF2-40B4-BE49-F238E27FC236}">
              <a16:creationId xmlns:a16="http://schemas.microsoft.com/office/drawing/2014/main" id="{481E1C1B-D2CF-482B-9ABC-E0BC0E3FCF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0.xml><?xml version="1.0" encoding="utf-8"?>
<xdr:wsDr xmlns:xdr="http://schemas.openxmlformats.org/drawingml/2006/spreadsheetDrawing" xmlns:a="http://schemas.openxmlformats.org/drawingml/2006/main">
  <xdr:twoCellAnchor>
    <xdr:from>
      <xdr:col>15</xdr:col>
      <xdr:colOff>52386</xdr:colOff>
      <xdr:row>0</xdr:row>
      <xdr:rowOff>185736</xdr:rowOff>
    </xdr:from>
    <xdr:to>
      <xdr:col>23</xdr:col>
      <xdr:colOff>428625</xdr:colOff>
      <xdr:row>17</xdr:row>
      <xdr:rowOff>171450</xdr:rowOff>
    </xdr:to>
    <xdr:graphicFrame macro="">
      <xdr:nvGraphicFramePr>
        <xdr:cNvPr id="2" name="Chart 1">
          <a:extLst>
            <a:ext uri="{FF2B5EF4-FFF2-40B4-BE49-F238E27FC236}">
              <a16:creationId xmlns:a16="http://schemas.microsoft.com/office/drawing/2014/main" id="{300AD410-479C-C560-1FA9-F6A05B93CD5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1.xml><?xml version="1.0" encoding="utf-8"?>
<xdr:wsDr xmlns:xdr="http://schemas.openxmlformats.org/drawingml/2006/spreadsheetDrawing" xmlns:a="http://schemas.openxmlformats.org/drawingml/2006/main">
  <xdr:twoCellAnchor>
    <xdr:from>
      <xdr:col>14</xdr:col>
      <xdr:colOff>547686</xdr:colOff>
      <xdr:row>1</xdr:row>
      <xdr:rowOff>128587</xdr:rowOff>
    </xdr:from>
    <xdr:to>
      <xdr:col>23</xdr:col>
      <xdr:colOff>114299</xdr:colOff>
      <xdr:row>18</xdr:row>
      <xdr:rowOff>28575</xdr:rowOff>
    </xdr:to>
    <xdr:graphicFrame macro="">
      <xdr:nvGraphicFramePr>
        <xdr:cNvPr id="2" name="Chart 1">
          <a:extLst>
            <a:ext uri="{FF2B5EF4-FFF2-40B4-BE49-F238E27FC236}">
              <a16:creationId xmlns:a16="http://schemas.microsoft.com/office/drawing/2014/main" id="{0367076E-CBB4-4E3F-66AF-95ACE567B25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2.xml><?xml version="1.0" encoding="utf-8"?>
<xdr:wsDr xmlns:xdr="http://schemas.openxmlformats.org/drawingml/2006/spreadsheetDrawing" xmlns:a="http://schemas.openxmlformats.org/drawingml/2006/main">
  <xdr:twoCellAnchor>
    <xdr:from>
      <xdr:col>15</xdr:col>
      <xdr:colOff>152399</xdr:colOff>
      <xdr:row>1</xdr:row>
      <xdr:rowOff>14286</xdr:rowOff>
    </xdr:from>
    <xdr:to>
      <xdr:col>25</xdr:col>
      <xdr:colOff>390524</xdr:colOff>
      <xdr:row>20</xdr:row>
      <xdr:rowOff>161925</xdr:rowOff>
    </xdr:to>
    <xdr:graphicFrame macro="">
      <xdr:nvGraphicFramePr>
        <xdr:cNvPr id="2" name="Chart 1">
          <a:extLst>
            <a:ext uri="{FF2B5EF4-FFF2-40B4-BE49-F238E27FC236}">
              <a16:creationId xmlns:a16="http://schemas.microsoft.com/office/drawing/2014/main" id="{731CE091-31CD-A003-0A15-6569481B152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2</xdr:col>
      <xdr:colOff>195261</xdr:colOff>
      <xdr:row>17</xdr:row>
      <xdr:rowOff>90487</xdr:rowOff>
    </xdr:from>
    <xdr:to>
      <xdr:col>10</xdr:col>
      <xdr:colOff>523874</xdr:colOff>
      <xdr:row>31</xdr:row>
      <xdr:rowOff>166687</xdr:rowOff>
    </xdr:to>
    <xdr:graphicFrame macro="">
      <xdr:nvGraphicFramePr>
        <xdr:cNvPr id="3" name="Grafiek 1">
          <a:extLst>
            <a:ext uri="{FF2B5EF4-FFF2-40B4-BE49-F238E27FC236}">
              <a16:creationId xmlns:a16="http://schemas.microsoft.com/office/drawing/2014/main" id="{A9856571-4920-76CE-004C-AF1E450E195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2</xdr:col>
      <xdr:colOff>271461</xdr:colOff>
      <xdr:row>15</xdr:row>
      <xdr:rowOff>119062</xdr:rowOff>
    </xdr:from>
    <xdr:to>
      <xdr:col>11</xdr:col>
      <xdr:colOff>352424</xdr:colOff>
      <xdr:row>30</xdr:row>
      <xdr:rowOff>4762</xdr:rowOff>
    </xdr:to>
    <xdr:graphicFrame macro="">
      <xdr:nvGraphicFramePr>
        <xdr:cNvPr id="77" name="Grafiek 1">
          <a:extLst>
            <a:ext uri="{FF2B5EF4-FFF2-40B4-BE49-F238E27FC236}">
              <a16:creationId xmlns:a16="http://schemas.microsoft.com/office/drawing/2014/main" id="{353A8739-6EB3-9660-AD3D-133D06F24E2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1166812</xdr:colOff>
      <xdr:row>16</xdr:row>
      <xdr:rowOff>71437</xdr:rowOff>
    </xdr:from>
    <xdr:to>
      <xdr:col>8</xdr:col>
      <xdr:colOff>100012</xdr:colOff>
      <xdr:row>30</xdr:row>
      <xdr:rowOff>147637</xdr:rowOff>
    </xdr:to>
    <xdr:graphicFrame macro="">
      <xdr:nvGraphicFramePr>
        <xdr:cNvPr id="3" name="Grafiek 3">
          <a:extLst>
            <a:ext uri="{FF2B5EF4-FFF2-40B4-BE49-F238E27FC236}">
              <a16:creationId xmlns:a16="http://schemas.microsoft.com/office/drawing/2014/main" id="{6FF2A693-DB0D-4918-B29D-E1E8211CA0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2</xdr:col>
      <xdr:colOff>157161</xdr:colOff>
      <xdr:row>16</xdr:row>
      <xdr:rowOff>100012</xdr:rowOff>
    </xdr:from>
    <xdr:to>
      <xdr:col>11</xdr:col>
      <xdr:colOff>447674</xdr:colOff>
      <xdr:row>30</xdr:row>
      <xdr:rowOff>176212</xdr:rowOff>
    </xdr:to>
    <xdr:graphicFrame macro="">
      <xdr:nvGraphicFramePr>
        <xdr:cNvPr id="80" name="Grafiek 1">
          <a:extLst>
            <a:ext uri="{FF2B5EF4-FFF2-40B4-BE49-F238E27FC236}">
              <a16:creationId xmlns:a16="http://schemas.microsoft.com/office/drawing/2014/main" id="{D5976C0C-C2E4-3BC5-1E7D-3EC311B9C7C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12</xdr:row>
      <xdr:rowOff>11430</xdr:rowOff>
    </xdr:from>
    <xdr:to>
      <xdr:col>6</xdr:col>
      <xdr:colOff>584160</xdr:colOff>
      <xdr:row>31</xdr:row>
      <xdr:rowOff>136710</xdr:rowOff>
    </xdr:to>
    <xdr:graphicFrame macro="">
      <xdr:nvGraphicFramePr>
        <xdr:cNvPr id="16" name="Wykres 1">
          <a:extLst>
            <a:ext uri="{FF2B5EF4-FFF2-40B4-BE49-F238E27FC236}">
              <a16:creationId xmlns:a16="http://schemas.microsoft.com/office/drawing/2014/main" id="{5E58CEFA-6CA2-40AF-B624-1572B7E644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6626</xdr:colOff>
      <xdr:row>12</xdr:row>
      <xdr:rowOff>22031</xdr:rowOff>
    </xdr:from>
    <xdr:to>
      <xdr:col>6</xdr:col>
      <xdr:colOff>304539</xdr:colOff>
      <xdr:row>31</xdr:row>
      <xdr:rowOff>96953</xdr:rowOff>
    </xdr:to>
    <xdr:graphicFrame macro="">
      <xdr:nvGraphicFramePr>
        <xdr:cNvPr id="2" name="Wykres 1">
          <a:extLst>
            <a:ext uri="{FF2B5EF4-FFF2-40B4-BE49-F238E27FC236}">
              <a16:creationId xmlns:a16="http://schemas.microsoft.com/office/drawing/2014/main" id="{DC0B225B-7833-DB99-3E54-C6449AFE5EF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409574</xdr:colOff>
      <xdr:row>12</xdr:row>
      <xdr:rowOff>104774</xdr:rowOff>
    </xdr:from>
    <xdr:to>
      <xdr:col>8</xdr:col>
      <xdr:colOff>0</xdr:colOff>
      <xdr:row>28</xdr:row>
      <xdr:rowOff>167639</xdr:rowOff>
    </xdr:to>
    <xdr:graphicFrame macro="">
      <xdr:nvGraphicFramePr>
        <xdr:cNvPr id="2" name="Graf 4">
          <a:extLst>
            <a:ext uri="{FF2B5EF4-FFF2-40B4-BE49-F238E27FC236}">
              <a16:creationId xmlns:a16="http://schemas.microsoft.com/office/drawing/2014/main" id="{80BF5103-D80D-4BDC-867A-139390034B8C}"/>
            </a:ext>
            <a:ext uri="{147F2762-F138-4A5C-976F-8EAC2B608ADB}">
              <a16:predDERef xmlns:a16="http://schemas.microsoft.com/office/drawing/2014/main" pred="{4131A365-36AE-FB3A-EB0A-9705BAD96B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409574</xdr:colOff>
      <xdr:row>12</xdr:row>
      <xdr:rowOff>104774</xdr:rowOff>
    </xdr:from>
    <xdr:to>
      <xdr:col>8</xdr:col>
      <xdr:colOff>0</xdr:colOff>
      <xdr:row>28</xdr:row>
      <xdr:rowOff>167639</xdr:rowOff>
    </xdr:to>
    <xdr:graphicFrame macro="">
      <xdr:nvGraphicFramePr>
        <xdr:cNvPr id="5" name="Graf 4">
          <a:extLst>
            <a:ext uri="{FF2B5EF4-FFF2-40B4-BE49-F238E27FC236}">
              <a16:creationId xmlns:a16="http://schemas.microsoft.com/office/drawing/2014/main" id="{53813928-42D2-61CF-5098-06C274EF8857}"/>
            </a:ext>
            <a:ext uri="{147F2762-F138-4A5C-976F-8EAC2B608ADB}">
              <a16:predDERef xmlns:a16="http://schemas.microsoft.com/office/drawing/2014/main" pred="{4131A365-36AE-FB3A-EB0A-9705BAD96B4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308160</xdr:colOff>
      <xdr:row>5</xdr:row>
      <xdr:rowOff>124385</xdr:rowOff>
    </xdr:from>
    <xdr:to>
      <xdr:col>4</xdr:col>
      <xdr:colOff>1613647</xdr:colOff>
      <xdr:row>25</xdr:row>
      <xdr:rowOff>212912</xdr:rowOff>
    </xdr:to>
    <xdr:graphicFrame macro="">
      <xdr:nvGraphicFramePr>
        <xdr:cNvPr id="4" name="Chart 2">
          <a:extLst>
            <a:ext uri="{FF2B5EF4-FFF2-40B4-BE49-F238E27FC236}">
              <a16:creationId xmlns:a16="http://schemas.microsoft.com/office/drawing/2014/main" id="{B4806754-A16E-6976-341B-E1CC010D055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1027337</xdr:colOff>
      <xdr:row>13</xdr:row>
      <xdr:rowOff>16329</xdr:rowOff>
    </xdr:from>
    <xdr:to>
      <xdr:col>9</xdr:col>
      <xdr:colOff>190498</xdr:colOff>
      <xdr:row>33</xdr:row>
      <xdr:rowOff>163286</xdr:rowOff>
    </xdr:to>
    <xdr:graphicFrame macro="">
      <xdr:nvGraphicFramePr>
        <xdr:cNvPr id="5" name="Chart 2">
          <a:extLst>
            <a:ext uri="{FF2B5EF4-FFF2-40B4-BE49-F238E27FC236}">
              <a16:creationId xmlns:a16="http://schemas.microsoft.com/office/drawing/2014/main" id="{3FC03DF9-B25F-A827-11D1-6FFE26736FA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2</xdr:col>
      <xdr:colOff>251730</xdr:colOff>
      <xdr:row>14</xdr:row>
      <xdr:rowOff>70756</xdr:rowOff>
    </xdr:from>
    <xdr:to>
      <xdr:col>8</xdr:col>
      <xdr:colOff>394605</xdr:colOff>
      <xdr:row>33</xdr:row>
      <xdr:rowOff>95249</xdr:rowOff>
    </xdr:to>
    <xdr:graphicFrame macro="">
      <xdr:nvGraphicFramePr>
        <xdr:cNvPr id="5" name="Chart 1">
          <a:extLst>
            <a:ext uri="{FF2B5EF4-FFF2-40B4-BE49-F238E27FC236}">
              <a16:creationId xmlns:a16="http://schemas.microsoft.com/office/drawing/2014/main" id="{052F0A99-8811-A5F9-9C43-9CF2E847FF0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1</xdr:col>
      <xdr:colOff>401955</xdr:colOff>
      <xdr:row>11</xdr:row>
      <xdr:rowOff>168592</xdr:rowOff>
    </xdr:from>
    <xdr:to>
      <xdr:col>10</xdr:col>
      <xdr:colOff>590550</xdr:colOff>
      <xdr:row>30</xdr:row>
      <xdr:rowOff>15240</xdr:rowOff>
    </xdr:to>
    <xdr:graphicFrame macro="">
      <xdr:nvGraphicFramePr>
        <xdr:cNvPr id="5" name="Grafiek 2">
          <a:extLst>
            <a:ext uri="{FF2B5EF4-FFF2-40B4-BE49-F238E27FC236}">
              <a16:creationId xmlns:a16="http://schemas.microsoft.com/office/drawing/2014/main" id="{FF6A7452-389A-5418-7379-11F5B96CFC2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1</xdr:col>
      <xdr:colOff>523875</xdr:colOff>
      <xdr:row>13</xdr:row>
      <xdr:rowOff>50482</xdr:rowOff>
    </xdr:from>
    <xdr:to>
      <xdr:col>11</xdr:col>
      <xdr:colOff>28575</xdr:colOff>
      <xdr:row>32</xdr:row>
      <xdr:rowOff>148590</xdr:rowOff>
    </xdr:to>
    <xdr:graphicFrame macro="">
      <xdr:nvGraphicFramePr>
        <xdr:cNvPr id="7" name="Grafiek 2">
          <a:extLst>
            <a:ext uri="{FF2B5EF4-FFF2-40B4-BE49-F238E27FC236}">
              <a16:creationId xmlns:a16="http://schemas.microsoft.com/office/drawing/2014/main" id="{EC75E5FA-27EF-E582-3E4F-7CBD53D57FE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1</xdr:col>
      <xdr:colOff>294322</xdr:colOff>
      <xdr:row>12</xdr:row>
      <xdr:rowOff>77151</xdr:rowOff>
    </xdr:from>
    <xdr:to>
      <xdr:col>10</xdr:col>
      <xdr:colOff>9525</xdr:colOff>
      <xdr:row>29</xdr:row>
      <xdr:rowOff>156209</xdr:rowOff>
    </xdr:to>
    <xdr:graphicFrame macro="">
      <xdr:nvGraphicFramePr>
        <xdr:cNvPr id="5" name="Grafiek 2">
          <a:extLst>
            <a:ext uri="{FF2B5EF4-FFF2-40B4-BE49-F238E27FC236}">
              <a16:creationId xmlns:a16="http://schemas.microsoft.com/office/drawing/2014/main" id="{4CD7946D-931C-E422-5A02-04F8FF9033D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1</xdr:col>
      <xdr:colOff>584834</xdr:colOff>
      <xdr:row>12</xdr:row>
      <xdr:rowOff>54292</xdr:rowOff>
    </xdr:from>
    <xdr:to>
      <xdr:col>11</xdr:col>
      <xdr:colOff>171450</xdr:colOff>
      <xdr:row>31</xdr:row>
      <xdr:rowOff>140970</xdr:rowOff>
    </xdr:to>
    <xdr:graphicFrame macro="">
      <xdr:nvGraphicFramePr>
        <xdr:cNvPr id="7" name="Grafiek 2">
          <a:extLst>
            <a:ext uri="{FF2B5EF4-FFF2-40B4-BE49-F238E27FC236}">
              <a16:creationId xmlns:a16="http://schemas.microsoft.com/office/drawing/2014/main" id="{3DE6D600-B4E8-701D-8461-AF145EC5BDA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1</xdr:col>
      <xdr:colOff>340995</xdr:colOff>
      <xdr:row>9</xdr:row>
      <xdr:rowOff>135255</xdr:rowOff>
    </xdr:from>
    <xdr:to>
      <xdr:col>11</xdr:col>
      <xdr:colOff>360045</xdr:colOff>
      <xdr:row>29</xdr:row>
      <xdr:rowOff>106680</xdr:rowOff>
    </xdr:to>
    <xdr:graphicFrame macro="">
      <xdr:nvGraphicFramePr>
        <xdr:cNvPr id="2" name="Chart 2">
          <a:extLst>
            <a:ext uri="{FF2B5EF4-FFF2-40B4-BE49-F238E27FC236}">
              <a16:creationId xmlns:a16="http://schemas.microsoft.com/office/drawing/2014/main" id="{5A78B33C-78B7-2EF9-90B4-A16CAD4F996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1</xdr:col>
      <xdr:colOff>552450</xdr:colOff>
      <xdr:row>12</xdr:row>
      <xdr:rowOff>152400</xdr:rowOff>
    </xdr:from>
    <xdr:to>
      <xdr:col>9</xdr:col>
      <xdr:colOff>219075</xdr:colOff>
      <xdr:row>30</xdr:row>
      <xdr:rowOff>0</xdr:rowOff>
    </xdr:to>
    <xdr:graphicFrame macro="">
      <xdr:nvGraphicFramePr>
        <xdr:cNvPr id="2" name="Chart 2">
          <a:extLst>
            <a:ext uri="{FF2B5EF4-FFF2-40B4-BE49-F238E27FC236}">
              <a16:creationId xmlns:a16="http://schemas.microsoft.com/office/drawing/2014/main" id="{8EF48551-116A-7EDF-960A-96E8E5C22AF5}"/>
            </a:ext>
            <a:ext uri="{147F2762-F138-4A5C-976F-8EAC2B608ADB}">
              <a16:predDERef xmlns:a16="http://schemas.microsoft.com/office/drawing/2014/main" pred="{27727507-80D8-470B-E7CE-F9CEA05BD29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1</xdr:col>
      <xdr:colOff>0</xdr:colOff>
      <xdr:row>0</xdr:row>
      <xdr:rowOff>-200025</xdr:rowOff>
    </xdr:from>
    <xdr:to>
      <xdr:col>1</xdr:col>
      <xdr:colOff>0</xdr:colOff>
      <xdr:row>0</xdr:row>
      <xdr:rowOff>-200025</xdr:rowOff>
    </xdr:to>
    <xdr:graphicFrame macro="">
      <xdr:nvGraphicFramePr>
        <xdr:cNvPr id="2" name="Diagramm 2">
          <a:extLst>
            <a:ext uri="{FF2B5EF4-FFF2-40B4-BE49-F238E27FC236}">
              <a16:creationId xmlns:a16="http://schemas.microsoft.com/office/drawing/2014/main" id="{AB804938-42D5-412A-B0F4-A2AFF82DF0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11</xdr:row>
      <xdr:rowOff>113439</xdr:rowOff>
    </xdr:from>
    <xdr:to>
      <xdr:col>3</xdr:col>
      <xdr:colOff>591680</xdr:colOff>
      <xdr:row>13</xdr:row>
      <xdr:rowOff>101815</xdr:rowOff>
    </xdr:to>
    <xdr:sp macro="" textlink="">
      <xdr:nvSpPr>
        <xdr:cNvPr id="42" name="Rectangle 3">
          <a:extLst>
            <a:ext uri="{FF2B5EF4-FFF2-40B4-BE49-F238E27FC236}">
              <a16:creationId xmlns:a16="http://schemas.microsoft.com/office/drawing/2014/main" id="{4BB96898-0F36-CBA7-026F-A91122F3DDF0}"/>
            </a:ext>
            <a:ext uri="{147F2762-F138-4A5C-976F-8EAC2B608ADB}">
              <a16:predDERef xmlns:a16="http://schemas.microsoft.com/office/drawing/2014/main" pred="{AB804938-42D5-412A-B0F4-A2AFF82DF091}"/>
            </a:ext>
          </a:extLst>
        </xdr:cNvPr>
        <xdr:cNvSpPr/>
      </xdr:nvSpPr>
      <xdr:spPr>
        <a:xfrm>
          <a:off x="942975" y="2475639"/>
          <a:ext cx="2087105" cy="445576"/>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I know you proposed</a:t>
          </a:r>
          <a:r>
            <a:rPr lang="en-GB" sz="1100" baseline="0"/>
            <a:t> to exclude transport but what about others (nonFEC)?</a:t>
          </a:r>
          <a:br>
            <a:rPr lang="en-GB" sz="1100" baseline="0"/>
          </a:br>
          <a:r>
            <a:rPr lang="en-GB" sz="1100" baseline="0"/>
            <a:t>If no good reason to exclude pls make new graph from data below and delete all superfluous data once done</a:t>
          </a:r>
          <a:endParaRPr lang="en-GB" sz="1100"/>
        </a:p>
      </xdr:txBody>
    </xdr:sp>
    <xdr:clientData/>
  </xdr:twoCellAnchor>
  <xdr:twoCellAnchor>
    <xdr:from>
      <xdr:col>4</xdr:col>
      <xdr:colOff>419100</xdr:colOff>
      <xdr:row>33</xdr:row>
      <xdr:rowOff>104775</xdr:rowOff>
    </xdr:from>
    <xdr:to>
      <xdr:col>8</xdr:col>
      <xdr:colOff>257175</xdr:colOff>
      <xdr:row>47</xdr:row>
      <xdr:rowOff>180975</xdr:rowOff>
    </xdr:to>
    <xdr:graphicFrame macro="">
      <xdr:nvGraphicFramePr>
        <xdr:cNvPr id="5" name="Diagramm 4">
          <a:extLst>
            <a:ext uri="{FF2B5EF4-FFF2-40B4-BE49-F238E27FC236}">
              <a16:creationId xmlns:a16="http://schemas.microsoft.com/office/drawing/2014/main" id="{D1844851-412A-3B1F-4E69-7E73B0F38573}"/>
            </a:ext>
            <a:ext uri="{147F2762-F138-4A5C-976F-8EAC2B608ADB}">
              <a16:predDERef xmlns:a16="http://schemas.microsoft.com/office/drawing/2014/main" pred="{4BB96898-0F36-CBA7-026F-A91122F3DDF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graphicFrame macro="">
      <xdr:nvGraphicFramePr>
        <xdr:cNvPr id="5" name="Diagramm 2">
          <a:extLst>
            <a:ext uri="{FF2B5EF4-FFF2-40B4-BE49-F238E27FC236}">
              <a16:creationId xmlns:a16="http://schemas.microsoft.com/office/drawing/2014/main" id="{0FCE08E8-0C64-3488-C120-A5601599257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63978</xdr:colOff>
      <xdr:row>8</xdr:row>
      <xdr:rowOff>181902</xdr:rowOff>
    </xdr:from>
    <xdr:to>
      <xdr:col>7</xdr:col>
      <xdr:colOff>957810</xdr:colOff>
      <xdr:row>23</xdr:row>
      <xdr:rowOff>24781</xdr:rowOff>
    </xdr:to>
    <xdr:graphicFrame macro="">
      <xdr:nvGraphicFramePr>
        <xdr:cNvPr id="4" name="Diagramm 2">
          <a:extLst>
            <a:ext uri="{FF2B5EF4-FFF2-40B4-BE49-F238E27FC236}">
              <a16:creationId xmlns:a16="http://schemas.microsoft.com/office/drawing/2014/main" id="{889FFF8A-CAB3-4A2A-C10C-BE13134C4719}"/>
            </a:ext>
            <a:ext uri="{147F2762-F138-4A5C-976F-8EAC2B608ADB}">
              <a16:predDERef xmlns:a16="http://schemas.microsoft.com/office/drawing/2014/main" pred="{83661496-AA85-4A71-BD80-63696248232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13</xdr:col>
      <xdr:colOff>481846</xdr:colOff>
      <xdr:row>2</xdr:row>
      <xdr:rowOff>211866</xdr:rowOff>
    </xdr:from>
    <xdr:to>
      <xdr:col>21</xdr:col>
      <xdr:colOff>328611</xdr:colOff>
      <xdr:row>22</xdr:row>
      <xdr:rowOff>184293</xdr:rowOff>
    </xdr:to>
    <xdr:graphicFrame macro="">
      <xdr:nvGraphicFramePr>
        <xdr:cNvPr id="2" name="Chart 2">
          <a:extLst>
            <a:ext uri="{FF2B5EF4-FFF2-40B4-BE49-F238E27FC236}">
              <a16:creationId xmlns:a16="http://schemas.microsoft.com/office/drawing/2014/main" id="{9158A129-7FD1-49D8-8A39-EB249499A611}"/>
            </a:ext>
            <a:ext uri="{147F2762-F138-4A5C-976F-8EAC2B608ADB}">
              <a16:predDERef xmlns:a16="http://schemas.microsoft.com/office/drawing/2014/main" pred="{C21DCAA2-39C7-4A15-95E9-1193881F20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1</xdr:col>
      <xdr:colOff>291702</xdr:colOff>
      <xdr:row>13</xdr:row>
      <xdr:rowOff>39290</xdr:rowOff>
    </xdr:from>
    <xdr:to>
      <xdr:col>14</xdr:col>
      <xdr:colOff>226218</xdr:colOff>
      <xdr:row>37</xdr:row>
      <xdr:rowOff>119062</xdr:rowOff>
    </xdr:to>
    <xdr:graphicFrame macro="">
      <xdr:nvGraphicFramePr>
        <xdr:cNvPr id="2" name="Chart 1">
          <a:extLst>
            <a:ext uri="{FF2B5EF4-FFF2-40B4-BE49-F238E27FC236}">
              <a16:creationId xmlns:a16="http://schemas.microsoft.com/office/drawing/2014/main" id="{5BE44DB3-E065-78C0-5B3B-6204A325AD4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13</xdr:col>
      <xdr:colOff>754062</xdr:colOff>
      <xdr:row>15</xdr:row>
      <xdr:rowOff>130175</xdr:rowOff>
    </xdr:from>
    <xdr:to>
      <xdr:col>14</xdr:col>
      <xdr:colOff>0</xdr:colOff>
      <xdr:row>38</xdr:row>
      <xdr:rowOff>85725</xdr:rowOff>
    </xdr:to>
    <xdr:graphicFrame macro="">
      <xdr:nvGraphicFramePr>
        <xdr:cNvPr id="3" name="Chart 2">
          <a:extLst>
            <a:ext uri="{FF2B5EF4-FFF2-40B4-BE49-F238E27FC236}">
              <a16:creationId xmlns:a16="http://schemas.microsoft.com/office/drawing/2014/main" id="{1D30AA75-5096-4B3B-8DDC-DA47F8B66105}"/>
            </a:ext>
            <a:ext uri="{147F2762-F138-4A5C-976F-8EAC2B608ADB}">
              <a16:predDERef xmlns:a16="http://schemas.microsoft.com/office/drawing/2014/main" pred="{F78CC491-EAD1-48DE-A148-599200CA66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552450</xdr:colOff>
      <xdr:row>13</xdr:row>
      <xdr:rowOff>42862</xdr:rowOff>
    </xdr:from>
    <xdr:to>
      <xdr:col>12</xdr:col>
      <xdr:colOff>523875</xdr:colOff>
      <xdr:row>32</xdr:row>
      <xdr:rowOff>152400</xdr:rowOff>
    </xdr:to>
    <xdr:graphicFrame macro="">
      <xdr:nvGraphicFramePr>
        <xdr:cNvPr id="4" name="Chart 3">
          <a:extLst>
            <a:ext uri="{FF2B5EF4-FFF2-40B4-BE49-F238E27FC236}">
              <a16:creationId xmlns:a16="http://schemas.microsoft.com/office/drawing/2014/main" id="{0371C5E6-EA84-9609-ACC5-D0719E2AE56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8</xdr:col>
      <xdr:colOff>171450</xdr:colOff>
      <xdr:row>1</xdr:row>
      <xdr:rowOff>100012</xdr:rowOff>
    </xdr:from>
    <xdr:to>
      <xdr:col>15</xdr:col>
      <xdr:colOff>476250</xdr:colOff>
      <xdr:row>15</xdr:row>
      <xdr:rowOff>157162</xdr:rowOff>
    </xdr:to>
    <xdr:graphicFrame macro="">
      <xdr:nvGraphicFramePr>
        <xdr:cNvPr id="2" name="Diagramm 2">
          <a:extLst>
            <a:ext uri="{FF2B5EF4-FFF2-40B4-BE49-F238E27FC236}">
              <a16:creationId xmlns:a16="http://schemas.microsoft.com/office/drawing/2014/main" id="{7205E130-9E8E-4316-AE64-92B5B08DB2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9</xdr:col>
      <xdr:colOff>571500</xdr:colOff>
      <xdr:row>1</xdr:row>
      <xdr:rowOff>47625</xdr:rowOff>
    </xdr:from>
    <xdr:to>
      <xdr:col>17</xdr:col>
      <xdr:colOff>266700</xdr:colOff>
      <xdr:row>15</xdr:row>
      <xdr:rowOff>114300</xdr:rowOff>
    </xdr:to>
    <xdr:graphicFrame macro="">
      <xdr:nvGraphicFramePr>
        <xdr:cNvPr id="3" name="Diagramm 9">
          <a:extLst>
            <a:ext uri="{FF2B5EF4-FFF2-40B4-BE49-F238E27FC236}">
              <a16:creationId xmlns:a16="http://schemas.microsoft.com/office/drawing/2014/main" id="{E2610141-E5C2-4245-877A-57F619CD7E8D}"/>
            </a:ext>
            <a:ext uri="{147F2762-F138-4A5C-976F-8EAC2B608ADB}">
              <a16:predDERef xmlns:a16="http://schemas.microsoft.com/office/drawing/2014/main" pred="{9D9511EA-1DC2-4525-AB8E-68CBD6032C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0</xdr:col>
      <xdr:colOff>601979</xdr:colOff>
      <xdr:row>10</xdr:row>
      <xdr:rowOff>952</xdr:rowOff>
    </xdr:from>
    <xdr:to>
      <xdr:col>8</xdr:col>
      <xdr:colOff>581024</xdr:colOff>
      <xdr:row>32</xdr:row>
      <xdr:rowOff>53340</xdr:rowOff>
    </xdr:to>
    <xdr:graphicFrame macro="">
      <xdr:nvGraphicFramePr>
        <xdr:cNvPr id="16" name="Chart 2">
          <a:extLst>
            <a:ext uri="{FF2B5EF4-FFF2-40B4-BE49-F238E27FC236}">
              <a16:creationId xmlns:a16="http://schemas.microsoft.com/office/drawing/2014/main" id="{967BFF96-936C-44E8-8B4A-4B244153C065}"/>
            </a:ext>
            <a:ext uri="{147F2762-F138-4A5C-976F-8EAC2B608ADB}">
              <a16:predDERef xmlns:a16="http://schemas.microsoft.com/office/drawing/2014/main" pred="{844D5F68-3C7C-42F4-8468-3AD42ABE2B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0</xdr:col>
      <xdr:colOff>600075</xdr:colOff>
      <xdr:row>10</xdr:row>
      <xdr:rowOff>0</xdr:rowOff>
    </xdr:from>
    <xdr:to>
      <xdr:col>10</xdr:col>
      <xdr:colOff>381000</xdr:colOff>
      <xdr:row>32</xdr:row>
      <xdr:rowOff>57150</xdr:rowOff>
    </xdr:to>
    <xdr:graphicFrame macro="">
      <xdr:nvGraphicFramePr>
        <xdr:cNvPr id="8" name="Chart 2">
          <a:extLst>
            <a:ext uri="{FF2B5EF4-FFF2-40B4-BE49-F238E27FC236}">
              <a16:creationId xmlns:a16="http://schemas.microsoft.com/office/drawing/2014/main" id="{8025DDE6-4402-4AED-B3E2-DF3A8BF67CC0}"/>
            </a:ext>
            <a:ext uri="{147F2762-F138-4A5C-976F-8EAC2B608ADB}">
              <a16:predDERef xmlns:a16="http://schemas.microsoft.com/office/drawing/2014/main" pred="{844D5F68-3C7C-42F4-8468-3AD42ABE2B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0</xdr:col>
      <xdr:colOff>339327</xdr:colOff>
      <xdr:row>16</xdr:row>
      <xdr:rowOff>122632</xdr:rowOff>
    </xdr:from>
    <xdr:to>
      <xdr:col>14</xdr:col>
      <xdr:colOff>404812</xdr:colOff>
      <xdr:row>39</xdr:row>
      <xdr:rowOff>95249</xdr:rowOff>
    </xdr:to>
    <xdr:graphicFrame macro="">
      <xdr:nvGraphicFramePr>
        <xdr:cNvPr id="2" name="Chart 1">
          <a:extLst>
            <a:ext uri="{FF2B5EF4-FFF2-40B4-BE49-F238E27FC236}">
              <a16:creationId xmlns:a16="http://schemas.microsoft.com/office/drawing/2014/main" id="{0995ACA0-6D23-F5CC-5A37-BDFC3818AD2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0</xdr:col>
      <xdr:colOff>323850</xdr:colOff>
      <xdr:row>20</xdr:row>
      <xdr:rowOff>85725</xdr:rowOff>
    </xdr:from>
    <xdr:to>
      <xdr:col>12</xdr:col>
      <xdr:colOff>104775</xdr:colOff>
      <xdr:row>47</xdr:row>
      <xdr:rowOff>76200</xdr:rowOff>
    </xdr:to>
    <xdr:graphicFrame macro="">
      <xdr:nvGraphicFramePr>
        <xdr:cNvPr id="8" name="Chart 1">
          <a:extLst>
            <a:ext uri="{FF2B5EF4-FFF2-40B4-BE49-F238E27FC236}">
              <a16:creationId xmlns:a16="http://schemas.microsoft.com/office/drawing/2014/main" id="{D283EA35-7FD1-45EA-ABA2-1932121532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xdr:from>
      <xdr:col>7</xdr:col>
      <xdr:colOff>320040</xdr:colOff>
      <xdr:row>0</xdr:row>
      <xdr:rowOff>161924</xdr:rowOff>
    </xdr:from>
    <xdr:to>
      <xdr:col>17</xdr:col>
      <xdr:colOff>445770</xdr:colOff>
      <xdr:row>24</xdr:row>
      <xdr:rowOff>91439</xdr:rowOff>
    </xdr:to>
    <xdr:graphicFrame macro="">
      <xdr:nvGraphicFramePr>
        <xdr:cNvPr id="3" name="Diagramm 3">
          <a:extLst>
            <a:ext uri="{FF2B5EF4-FFF2-40B4-BE49-F238E27FC236}">
              <a16:creationId xmlns:a16="http://schemas.microsoft.com/office/drawing/2014/main" id="{2A577B6E-826A-48A0-B1DE-D8980DBBD755}"/>
            </a:ext>
            <a:ext uri="{147F2762-F138-4A5C-976F-8EAC2B608ADB}">
              <a16:predDERef xmlns:a16="http://schemas.microsoft.com/office/drawing/2014/main" pred="{0DA1E267-C776-487B-A0E4-8FF8ECF248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9.xml><?xml version="1.0" encoding="utf-8"?>
<xdr:wsDr xmlns:xdr="http://schemas.openxmlformats.org/drawingml/2006/spreadsheetDrawing" xmlns:a="http://schemas.openxmlformats.org/drawingml/2006/main">
  <xdr:twoCellAnchor>
    <xdr:from>
      <xdr:col>10</xdr:col>
      <xdr:colOff>390525</xdr:colOff>
      <xdr:row>3</xdr:row>
      <xdr:rowOff>38100</xdr:rowOff>
    </xdr:from>
    <xdr:to>
      <xdr:col>23</xdr:col>
      <xdr:colOff>209550</xdr:colOff>
      <xdr:row>31</xdr:row>
      <xdr:rowOff>28575</xdr:rowOff>
    </xdr:to>
    <xdr:graphicFrame macro="">
      <xdr:nvGraphicFramePr>
        <xdr:cNvPr id="6" name="Diagramm 14">
          <a:extLst>
            <a:ext uri="{FF2B5EF4-FFF2-40B4-BE49-F238E27FC236}">
              <a16:creationId xmlns:a16="http://schemas.microsoft.com/office/drawing/2014/main" id="{01EECD28-F012-4ED3-91E8-9B05F1ABE087}"/>
            </a:ext>
            <a:ext uri="{147F2762-F138-4A5C-976F-8EAC2B608ADB}">
              <a16:predDERef xmlns:a16="http://schemas.microsoft.com/office/drawing/2014/main" pred="{F90023FE-38B2-4A37-A7A2-AB4A2D0DB1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1679863</xdr:colOff>
      <xdr:row>15</xdr:row>
      <xdr:rowOff>48491</xdr:rowOff>
    </xdr:from>
    <xdr:to>
      <xdr:col>12</xdr:col>
      <xdr:colOff>346364</xdr:colOff>
      <xdr:row>48</xdr:row>
      <xdr:rowOff>34637</xdr:rowOff>
    </xdr:to>
    <xdr:graphicFrame macro="">
      <xdr:nvGraphicFramePr>
        <xdr:cNvPr id="5" name="Chart 1">
          <a:extLst>
            <a:ext uri="{FF2B5EF4-FFF2-40B4-BE49-F238E27FC236}">
              <a16:creationId xmlns:a16="http://schemas.microsoft.com/office/drawing/2014/main" id="{0E7F56A3-FE53-E2A5-755C-837A92BDFDB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2</xdr:col>
      <xdr:colOff>520959</xdr:colOff>
      <xdr:row>11</xdr:row>
      <xdr:rowOff>107604</xdr:rowOff>
    </xdr:from>
    <xdr:to>
      <xdr:col>8</xdr:col>
      <xdr:colOff>486834</xdr:colOff>
      <xdr:row>32</xdr:row>
      <xdr:rowOff>21167</xdr:rowOff>
    </xdr:to>
    <xdr:graphicFrame macro="">
      <xdr:nvGraphicFramePr>
        <xdr:cNvPr id="4" name="Chart 2">
          <a:extLst>
            <a:ext uri="{FF2B5EF4-FFF2-40B4-BE49-F238E27FC236}">
              <a16:creationId xmlns:a16="http://schemas.microsoft.com/office/drawing/2014/main" id="{A9127A10-03B6-7981-2D23-916CC239ED5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xdr:from>
      <xdr:col>3</xdr:col>
      <xdr:colOff>868456</xdr:colOff>
      <xdr:row>15</xdr:row>
      <xdr:rowOff>66375</xdr:rowOff>
    </xdr:from>
    <xdr:to>
      <xdr:col>8</xdr:col>
      <xdr:colOff>575422</xdr:colOff>
      <xdr:row>38</xdr:row>
      <xdr:rowOff>147244</xdr:rowOff>
    </xdr:to>
    <xdr:graphicFrame macro="">
      <xdr:nvGraphicFramePr>
        <xdr:cNvPr id="2" name="Chart 2">
          <a:extLst>
            <a:ext uri="{FF2B5EF4-FFF2-40B4-BE49-F238E27FC236}">
              <a16:creationId xmlns:a16="http://schemas.microsoft.com/office/drawing/2014/main" id="{1AACD31C-52CA-00BD-6374-EDFA52DB7B1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xdr:from>
      <xdr:col>11</xdr:col>
      <xdr:colOff>174124</xdr:colOff>
      <xdr:row>0</xdr:row>
      <xdr:rowOff>173456</xdr:rowOff>
    </xdr:from>
    <xdr:to>
      <xdr:col>23</xdr:col>
      <xdr:colOff>112796</xdr:colOff>
      <xdr:row>28</xdr:row>
      <xdr:rowOff>0</xdr:rowOff>
    </xdr:to>
    <xdr:graphicFrame macro="">
      <xdr:nvGraphicFramePr>
        <xdr:cNvPr id="26" name="Chart 1">
          <a:extLst>
            <a:ext uri="{FF2B5EF4-FFF2-40B4-BE49-F238E27FC236}">
              <a16:creationId xmlns:a16="http://schemas.microsoft.com/office/drawing/2014/main" id="{040AF898-7155-5FAD-0532-1906A4AF6CA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3.xml><?xml version="1.0" encoding="utf-8"?>
<xdr:wsDr xmlns:xdr="http://schemas.openxmlformats.org/drawingml/2006/spreadsheetDrawing" xmlns:a="http://schemas.openxmlformats.org/drawingml/2006/main">
  <xdr:twoCellAnchor>
    <xdr:from>
      <xdr:col>8</xdr:col>
      <xdr:colOff>390525</xdr:colOff>
      <xdr:row>1</xdr:row>
      <xdr:rowOff>47625</xdr:rowOff>
    </xdr:from>
    <xdr:to>
      <xdr:col>20</xdr:col>
      <xdr:colOff>0</xdr:colOff>
      <xdr:row>22</xdr:row>
      <xdr:rowOff>95250</xdr:rowOff>
    </xdr:to>
    <xdr:graphicFrame macro="">
      <xdr:nvGraphicFramePr>
        <xdr:cNvPr id="4" name="Diagramm 4">
          <a:extLst>
            <a:ext uri="{FF2B5EF4-FFF2-40B4-BE49-F238E27FC236}">
              <a16:creationId xmlns:a16="http://schemas.microsoft.com/office/drawing/2014/main" id="{08D86A52-610A-4F37-8160-713161C83522}"/>
            </a:ext>
            <a:ext uri="{147F2762-F138-4A5C-976F-8EAC2B608ADB}">
              <a16:predDERef xmlns:a16="http://schemas.microsoft.com/office/drawing/2014/main" pred="{363D068B-3194-4375-9FD7-6D92902E7A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4.xml><?xml version="1.0" encoding="utf-8"?>
<xdr:wsDr xmlns:xdr="http://schemas.openxmlformats.org/drawingml/2006/spreadsheetDrawing" xmlns:a="http://schemas.openxmlformats.org/drawingml/2006/main">
  <xdr:twoCellAnchor>
    <xdr:from>
      <xdr:col>10</xdr:col>
      <xdr:colOff>457200</xdr:colOff>
      <xdr:row>0</xdr:row>
      <xdr:rowOff>0</xdr:rowOff>
    </xdr:from>
    <xdr:to>
      <xdr:col>20</xdr:col>
      <xdr:colOff>533400</xdr:colOff>
      <xdr:row>22</xdr:row>
      <xdr:rowOff>180975</xdr:rowOff>
    </xdr:to>
    <xdr:graphicFrame macro="">
      <xdr:nvGraphicFramePr>
        <xdr:cNvPr id="19" name="Diagramm 15">
          <a:extLst>
            <a:ext uri="{FF2B5EF4-FFF2-40B4-BE49-F238E27FC236}">
              <a16:creationId xmlns:a16="http://schemas.microsoft.com/office/drawing/2014/main" id="{B2A5E0AE-6854-0535-75BC-992B1D3CD868}"/>
            </a:ext>
            <a:ext uri="{147F2762-F138-4A5C-976F-8EAC2B608ADB}">
              <a16:predDERef xmlns:a16="http://schemas.microsoft.com/office/drawing/2014/main" pred="{9F56A59B-062E-0186-9511-1F343FF321A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5.xml><?xml version="1.0" encoding="utf-8"?>
<xdr:wsDr xmlns:xdr="http://schemas.openxmlformats.org/drawingml/2006/spreadsheetDrawing" xmlns:a="http://schemas.openxmlformats.org/drawingml/2006/main">
  <xdr:twoCellAnchor>
    <xdr:from>
      <xdr:col>0</xdr:col>
      <xdr:colOff>441812</xdr:colOff>
      <xdr:row>10</xdr:row>
      <xdr:rowOff>16187</xdr:rowOff>
    </xdr:from>
    <xdr:to>
      <xdr:col>6</xdr:col>
      <xdr:colOff>853440</xdr:colOff>
      <xdr:row>29</xdr:row>
      <xdr:rowOff>57150</xdr:rowOff>
    </xdr:to>
    <xdr:graphicFrame macro="">
      <xdr:nvGraphicFramePr>
        <xdr:cNvPr id="12" name="Chart 1">
          <a:extLst>
            <a:ext uri="{FF2B5EF4-FFF2-40B4-BE49-F238E27FC236}">
              <a16:creationId xmlns:a16="http://schemas.microsoft.com/office/drawing/2014/main" id="{FF3AF64E-BBCF-4179-B0EC-8EE48558C9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6.xml><?xml version="1.0" encoding="utf-8"?>
<xdr:wsDr xmlns:xdr="http://schemas.openxmlformats.org/drawingml/2006/spreadsheetDrawing" xmlns:a="http://schemas.openxmlformats.org/drawingml/2006/main">
  <xdr:twoCellAnchor>
    <xdr:from>
      <xdr:col>9</xdr:col>
      <xdr:colOff>180975</xdr:colOff>
      <xdr:row>1</xdr:row>
      <xdr:rowOff>180974</xdr:rowOff>
    </xdr:from>
    <xdr:to>
      <xdr:col>18</xdr:col>
      <xdr:colOff>447675</xdr:colOff>
      <xdr:row>21</xdr:row>
      <xdr:rowOff>171450</xdr:rowOff>
    </xdr:to>
    <xdr:graphicFrame macro="">
      <xdr:nvGraphicFramePr>
        <xdr:cNvPr id="3" name="Wykres 3">
          <a:extLst>
            <a:ext uri="{FF2B5EF4-FFF2-40B4-BE49-F238E27FC236}">
              <a16:creationId xmlns:a16="http://schemas.microsoft.com/office/drawing/2014/main" id="{2378ABBC-DB28-256E-505E-AADED72FC52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7.xml><?xml version="1.0" encoding="utf-8"?>
<xdr:wsDr xmlns:xdr="http://schemas.openxmlformats.org/drawingml/2006/spreadsheetDrawing" xmlns:a="http://schemas.openxmlformats.org/drawingml/2006/main">
  <xdr:twoCellAnchor>
    <xdr:from>
      <xdr:col>9</xdr:col>
      <xdr:colOff>514350</xdr:colOff>
      <xdr:row>1</xdr:row>
      <xdr:rowOff>123825</xdr:rowOff>
    </xdr:from>
    <xdr:to>
      <xdr:col>22</xdr:col>
      <xdr:colOff>133350</xdr:colOff>
      <xdr:row>18</xdr:row>
      <xdr:rowOff>171450</xdr:rowOff>
    </xdr:to>
    <xdr:graphicFrame macro="">
      <xdr:nvGraphicFramePr>
        <xdr:cNvPr id="2" name="Wykres 3">
          <a:extLst>
            <a:ext uri="{FF2B5EF4-FFF2-40B4-BE49-F238E27FC236}">
              <a16:creationId xmlns:a16="http://schemas.microsoft.com/office/drawing/2014/main" id="{BD2EDA4E-6800-4027-8331-686B704E03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8.xml><?xml version="1.0" encoding="utf-8"?>
<xdr:wsDr xmlns:xdr="http://schemas.openxmlformats.org/drawingml/2006/spreadsheetDrawing" xmlns:a="http://schemas.openxmlformats.org/drawingml/2006/main">
  <xdr:twoCellAnchor>
    <xdr:from>
      <xdr:col>10</xdr:col>
      <xdr:colOff>191559</xdr:colOff>
      <xdr:row>3</xdr:row>
      <xdr:rowOff>118533</xdr:rowOff>
    </xdr:from>
    <xdr:to>
      <xdr:col>19</xdr:col>
      <xdr:colOff>363009</xdr:colOff>
      <xdr:row>22</xdr:row>
      <xdr:rowOff>128058</xdr:rowOff>
    </xdr:to>
    <xdr:graphicFrame macro="">
      <xdr:nvGraphicFramePr>
        <xdr:cNvPr id="3" name="Diagramm 1">
          <a:extLst>
            <a:ext uri="{FF2B5EF4-FFF2-40B4-BE49-F238E27FC236}">
              <a16:creationId xmlns:a16="http://schemas.microsoft.com/office/drawing/2014/main" id="{070E3F84-C8DC-4376-807B-6D365B668314}"/>
            </a:ext>
            <a:ext uri="{147F2762-F138-4A5C-976F-8EAC2B608ADB}">
              <a16:predDERef xmlns:a16="http://schemas.microsoft.com/office/drawing/2014/main" pred="{2378ABBC-DB28-256E-505E-AADED72FC5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9.xml><?xml version="1.0" encoding="utf-8"?>
<xdr:wsDr xmlns:xdr="http://schemas.openxmlformats.org/drawingml/2006/spreadsheetDrawing" xmlns:a="http://schemas.openxmlformats.org/drawingml/2006/main">
  <xdr:twoCellAnchor>
    <xdr:from>
      <xdr:col>11</xdr:col>
      <xdr:colOff>266699</xdr:colOff>
      <xdr:row>0</xdr:row>
      <xdr:rowOff>161925</xdr:rowOff>
    </xdr:from>
    <xdr:to>
      <xdr:col>23</xdr:col>
      <xdr:colOff>9524</xdr:colOff>
      <xdr:row>24</xdr:row>
      <xdr:rowOff>142875</xdr:rowOff>
    </xdr:to>
    <xdr:graphicFrame macro="">
      <xdr:nvGraphicFramePr>
        <xdr:cNvPr id="3" name="Diagramm 2">
          <a:extLst>
            <a:ext uri="{FF2B5EF4-FFF2-40B4-BE49-F238E27FC236}">
              <a16:creationId xmlns:a16="http://schemas.microsoft.com/office/drawing/2014/main" id="{4082BA62-D0CE-F024-CE12-1F5108B9EE9E}"/>
            </a:ext>
            <a:ext uri="{147F2762-F138-4A5C-976F-8EAC2B608ADB}">
              <a16:predDERef xmlns:a16="http://schemas.microsoft.com/office/drawing/2014/main" pred="{52E1F8A3-D7E4-439A-AA6B-A5F2BC92E57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109537</xdr:colOff>
      <xdr:row>11</xdr:row>
      <xdr:rowOff>14287</xdr:rowOff>
    </xdr:from>
    <xdr:to>
      <xdr:col>8</xdr:col>
      <xdr:colOff>414337</xdr:colOff>
      <xdr:row>25</xdr:row>
      <xdr:rowOff>90487</xdr:rowOff>
    </xdr:to>
    <xdr:graphicFrame macro="">
      <xdr:nvGraphicFramePr>
        <xdr:cNvPr id="3" name="Chart 2">
          <a:extLst>
            <a:ext uri="{FF2B5EF4-FFF2-40B4-BE49-F238E27FC236}">
              <a16:creationId xmlns:a16="http://schemas.microsoft.com/office/drawing/2014/main" id="{49E87B03-A9EA-A3F2-E63E-6335E8B568F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0.xml><?xml version="1.0" encoding="utf-8"?>
<xdr:wsDr xmlns:xdr="http://schemas.openxmlformats.org/drawingml/2006/spreadsheetDrawing" xmlns:a="http://schemas.openxmlformats.org/drawingml/2006/main">
  <xdr:twoCellAnchor>
    <xdr:from>
      <xdr:col>1</xdr:col>
      <xdr:colOff>375397</xdr:colOff>
      <xdr:row>29</xdr:row>
      <xdr:rowOff>124383</xdr:rowOff>
    </xdr:from>
    <xdr:to>
      <xdr:col>8</xdr:col>
      <xdr:colOff>0</xdr:colOff>
      <xdr:row>44</xdr:row>
      <xdr:rowOff>56028</xdr:rowOff>
    </xdr:to>
    <xdr:graphicFrame macro="">
      <xdr:nvGraphicFramePr>
        <xdr:cNvPr id="21" name="Wykres 4">
          <a:extLst>
            <a:ext uri="{FF2B5EF4-FFF2-40B4-BE49-F238E27FC236}">
              <a16:creationId xmlns:a16="http://schemas.microsoft.com/office/drawing/2014/main" id="{572B0D92-C061-4B4F-9528-E41C86131C4E}"/>
            </a:ext>
            <a:ext uri="{147F2762-F138-4A5C-976F-8EAC2B608ADB}">
              <a16:predDERef xmlns:a16="http://schemas.microsoft.com/office/drawing/2014/main" pred="{2B9FF98E-5510-EB8B-4871-48F8917F34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1.xml><?xml version="1.0" encoding="utf-8"?>
<xdr:wsDr xmlns:xdr="http://schemas.openxmlformats.org/drawingml/2006/spreadsheetDrawing" xmlns:a="http://schemas.openxmlformats.org/drawingml/2006/main">
  <xdr:twoCellAnchor>
    <xdr:from>
      <xdr:col>0</xdr:col>
      <xdr:colOff>1008529</xdr:colOff>
      <xdr:row>30</xdr:row>
      <xdr:rowOff>183215</xdr:rowOff>
    </xdr:from>
    <xdr:to>
      <xdr:col>10</xdr:col>
      <xdr:colOff>134471</xdr:colOff>
      <xdr:row>50</xdr:row>
      <xdr:rowOff>56029</xdr:rowOff>
    </xdr:to>
    <xdr:graphicFrame macro="">
      <xdr:nvGraphicFramePr>
        <xdr:cNvPr id="2" name="Diagramm 2">
          <a:extLst>
            <a:ext uri="{FF2B5EF4-FFF2-40B4-BE49-F238E27FC236}">
              <a16:creationId xmlns:a16="http://schemas.microsoft.com/office/drawing/2014/main" id="{2B9FF98E-5510-EB8B-4871-48F8917F3418}"/>
            </a:ext>
            <a:ext uri="{147F2762-F138-4A5C-976F-8EAC2B608ADB}">
              <a16:predDERef xmlns:a16="http://schemas.microsoft.com/office/drawing/2014/main" pred="{B2D941F6-A7DB-4C5A-B17D-1B622615BFA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2.xml><?xml version="1.0" encoding="utf-8"?>
<xdr:wsDr xmlns:xdr="http://schemas.openxmlformats.org/drawingml/2006/spreadsheetDrawing" xmlns:a="http://schemas.openxmlformats.org/drawingml/2006/main">
  <xdr:twoCellAnchor>
    <xdr:from>
      <xdr:col>7</xdr:col>
      <xdr:colOff>161925</xdr:colOff>
      <xdr:row>1</xdr:row>
      <xdr:rowOff>57151</xdr:rowOff>
    </xdr:from>
    <xdr:to>
      <xdr:col>15</xdr:col>
      <xdr:colOff>228600</xdr:colOff>
      <xdr:row>16</xdr:row>
      <xdr:rowOff>0</xdr:rowOff>
    </xdr:to>
    <xdr:graphicFrame macro="">
      <xdr:nvGraphicFramePr>
        <xdr:cNvPr id="15" name="Chart 1">
          <a:extLst>
            <a:ext uri="{FF2B5EF4-FFF2-40B4-BE49-F238E27FC236}">
              <a16:creationId xmlns:a16="http://schemas.microsoft.com/office/drawing/2014/main" id="{E6775F0A-F801-4340-A718-630A0DE3F2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3.xml><?xml version="1.0" encoding="utf-8"?>
<xdr:wsDr xmlns:xdr="http://schemas.openxmlformats.org/drawingml/2006/spreadsheetDrawing" xmlns:a="http://schemas.openxmlformats.org/drawingml/2006/main">
  <xdr:twoCellAnchor>
    <xdr:from>
      <xdr:col>1</xdr:col>
      <xdr:colOff>66675</xdr:colOff>
      <xdr:row>8</xdr:row>
      <xdr:rowOff>114300</xdr:rowOff>
    </xdr:from>
    <xdr:to>
      <xdr:col>8</xdr:col>
      <xdr:colOff>371475</xdr:colOff>
      <xdr:row>23</xdr:row>
      <xdr:rowOff>0</xdr:rowOff>
    </xdr:to>
    <xdr:graphicFrame macro="">
      <xdr:nvGraphicFramePr>
        <xdr:cNvPr id="14" name="Chart 2">
          <a:extLst>
            <a:ext uri="{FF2B5EF4-FFF2-40B4-BE49-F238E27FC236}">
              <a16:creationId xmlns:a16="http://schemas.microsoft.com/office/drawing/2014/main" id="{AD108472-4D82-4321-8B16-1235BE031E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4.xml><?xml version="1.0" encoding="utf-8"?>
<xdr:wsDr xmlns:xdr="http://schemas.openxmlformats.org/drawingml/2006/spreadsheetDrawing" xmlns:a="http://schemas.openxmlformats.org/drawingml/2006/main">
  <xdr:twoCellAnchor>
    <xdr:from>
      <xdr:col>8</xdr:col>
      <xdr:colOff>85725</xdr:colOff>
      <xdr:row>2</xdr:row>
      <xdr:rowOff>85725</xdr:rowOff>
    </xdr:from>
    <xdr:to>
      <xdr:col>22</xdr:col>
      <xdr:colOff>47625</xdr:colOff>
      <xdr:row>21</xdr:row>
      <xdr:rowOff>180975</xdr:rowOff>
    </xdr:to>
    <xdr:graphicFrame macro="">
      <xdr:nvGraphicFramePr>
        <xdr:cNvPr id="4" name="Chart 2">
          <a:extLst>
            <a:ext uri="{FF2B5EF4-FFF2-40B4-BE49-F238E27FC236}">
              <a16:creationId xmlns:a16="http://schemas.microsoft.com/office/drawing/2014/main" id="{38660A39-C726-CAC0-CC08-E76958AF95E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5.xml><?xml version="1.0" encoding="utf-8"?>
<xdr:wsDr xmlns:xdr="http://schemas.openxmlformats.org/drawingml/2006/spreadsheetDrawing" xmlns:a="http://schemas.openxmlformats.org/drawingml/2006/main">
  <xdr:twoCellAnchor>
    <xdr:from>
      <xdr:col>1</xdr:col>
      <xdr:colOff>0</xdr:colOff>
      <xdr:row>17</xdr:row>
      <xdr:rowOff>133350</xdr:rowOff>
    </xdr:from>
    <xdr:to>
      <xdr:col>11</xdr:col>
      <xdr:colOff>304800</xdr:colOff>
      <xdr:row>38</xdr:row>
      <xdr:rowOff>47625</xdr:rowOff>
    </xdr:to>
    <xdr:graphicFrame macro="">
      <xdr:nvGraphicFramePr>
        <xdr:cNvPr id="55" name="Chart 3">
          <a:extLst>
            <a:ext uri="{FF2B5EF4-FFF2-40B4-BE49-F238E27FC236}">
              <a16:creationId xmlns:a16="http://schemas.microsoft.com/office/drawing/2014/main" id="{D12E80D5-A6A2-4CE0-8D18-991BCDA3E159}"/>
            </a:ext>
            <a:ext uri="{147F2762-F138-4A5C-976F-8EAC2B608ADB}">
              <a16:predDERef xmlns:a16="http://schemas.microsoft.com/office/drawing/2014/main" pred="{D0674BA5-D20A-C074-E43C-9218AB6BA6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6.xml><?xml version="1.0" encoding="utf-8"?>
<xdr:wsDr xmlns:xdr="http://schemas.openxmlformats.org/drawingml/2006/spreadsheetDrawing" xmlns:a="http://schemas.openxmlformats.org/drawingml/2006/main">
  <xdr:twoCellAnchor>
    <xdr:from>
      <xdr:col>1</xdr:col>
      <xdr:colOff>266700</xdr:colOff>
      <xdr:row>6</xdr:row>
      <xdr:rowOff>171449</xdr:rowOff>
    </xdr:from>
    <xdr:to>
      <xdr:col>10</xdr:col>
      <xdr:colOff>0</xdr:colOff>
      <xdr:row>29</xdr:row>
      <xdr:rowOff>85725</xdr:rowOff>
    </xdr:to>
    <xdr:graphicFrame macro="">
      <xdr:nvGraphicFramePr>
        <xdr:cNvPr id="15" name="Chart 1">
          <a:extLst>
            <a:ext uri="{FF2B5EF4-FFF2-40B4-BE49-F238E27FC236}">
              <a16:creationId xmlns:a16="http://schemas.microsoft.com/office/drawing/2014/main" id="{5326F711-8990-43E0-8F9D-0D2EDBA735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7.xml><?xml version="1.0" encoding="utf-8"?>
<xdr:wsDr xmlns:xdr="http://schemas.openxmlformats.org/drawingml/2006/spreadsheetDrawing" xmlns:a="http://schemas.openxmlformats.org/drawingml/2006/main">
  <xdr:twoCellAnchor>
    <xdr:from>
      <xdr:col>1</xdr:col>
      <xdr:colOff>285750</xdr:colOff>
      <xdr:row>7</xdr:row>
      <xdr:rowOff>4761</xdr:rowOff>
    </xdr:from>
    <xdr:to>
      <xdr:col>14</xdr:col>
      <xdr:colOff>142875</xdr:colOff>
      <xdr:row>27</xdr:row>
      <xdr:rowOff>9524</xdr:rowOff>
    </xdr:to>
    <xdr:graphicFrame macro="">
      <xdr:nvGraphicFramePr>
        <xdr:cNvPr id="2" name="Chart 2">
          <a:extLst>
            <a:ext uri="{FF2B5EF4-FFF2-40B4-BE49-F238E27FC236}">
              <a16:creationId xmlns:a16="http://schemas.microsoft.com/office/drawing/2014/main" id="{0FA533D8-DEAC-E244-FF62-A79C3DA3DB30}"/>
            </a:ext>
            <a:ext uri="{147F2762-F138-4A5C-976F-8EAC2B608ADB}">
              <a16:predDERef xmlns:a16="http://schemas.microsoft.com/office/drawing/2014/main" pred="{6CA46E09-F869-1DB0-A57C-D44B940527E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8.xml><?xml version="1.0" encoding="utf-8"?>
<xdr:wsDr xmlns:xdr="http://schemas.openxmlformats.org/drawingml/2006/spreadsheetDrawing" xmlns:a="http://schemas.openxmlformats.org/drawingml/2006/main">
  <xdr:twoCellAnchor>
    <xdr:from>
      <xdr:col>7</xdr:col>
      <xdr:colOff>438150</xdr:colOff>
      <xdr:row>2</xdr:row>
      <xdr:rowOff>42861</xdr:rowOff>
    </xdr:from>
    <xdr:to>
      <xdr:col>17</xdr:col>
      <xdr:colOff>38100</xdr:colOff>
      <xdr:row>22</xdr:row>
      <xdr:rowOff>161924</xdr:rowOff>
    </xdr:to>
    <xdr:graphicFrame macro="">
      <xdr:nvGraphicFramePr>
        <xdr:cNvPr id="2" name="Chart 1">
          <a:extLst>
            <a:ext uri="{FF2B5EF4-FFF2-40B4-BE49-F238E27FC236}">
              <a16:creationId xmlns:a16="http://schemas.microsoft.com/office/drawing/2014/main" id="{A3B207B4-6BDB-EA3E-EEF7-D59E3279C46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9.xml><?xml version="1.0" encoding="utf-8"?>
<xdr:wsDr xmlns:xdr="http://schemas.openxmlformats.org/drawingml/2006/spreadsheetDrawing" xmlns:a="http://schemas.openxmlformats.org/drawingml/2006/main">
  <xdr:twoCellAnchor>
    <xdr:from>
      <xdr:col>3</xdr:col>
      <xdr:colOff>438149</xdr:colOff>
      <xdr:row>6</xdr:row>
      <xdr:rowOff>123825</xdr:rowOff>
    </xdr:from>
    <xdr:to>
      <xdr:col>20</xdr:col>
      <xdr:colOff>304799</xdr:colOff>
      <xdr:row>31</xdr:row>
      <xdr:rowOff>28575</xdr:rowOff>
    </xdr:to>
    <xdr:graphicFrame macro="">
      <xdr:nvGraphicFramePr>
        <xdr:cNvPr id="52" name="Chart 1">
          <a:extLst>
            <a:ext uri="{FF2B5EF4-FFF2-40B4-BE49-F238E27FC236}">
              <a16:creationId xmlns:a16="http://schemas.microsoft.com/office/drawing/2014/main" id="{F568CE15-3315-EBD7-961F-897E8406B14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404811</xdr:colOff>
      <xdr:row>13</xdr:row>
      <xdr:rowOff>100011</xdr:rowOff>
    </xdr:from>
    <xdr:to>
      <xdr:col>8</xdr:col>
      <xdr:colOff>333374</xdr:colOff>
      <xdr:row>28</xdr:row>
      <xdr:rowOff>28574</xdr:rowOff>
    </xdr:to>
    <xdr:graphicFrame macro="">
      <xdr:nvGraphicFramePr>
        <xdr:cNvPr id="3" name="Chart 2">
          <a:extLst>
            <a:ext uri="{FF2B5EF4-FFF2-40B4-BE49-F238E27FC236}">
              <a16:creationId xmlns:a16="http://schemas.microsoft.com/office/drawing/2014/main" id="{D2C79B19-F6D9-F32F-B2E5-4294D3F4A89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0.xml><?xml version="1.0" encoding="utf-8"?>
<xdr:wsDr xmlns:xdr="http://schemas.openxmlformats.org/drawingml/2006/spreadsheetDrawing" xmlns:a="http://schemas.openxmlformats.org/drawingml/2006/main">
  <xdr:twoCellAnchor>
    <xdr:from>
      <xdr:col>2</xdr:col>
      <xdr:colOff>412750</xdr:colOff>
      <xdr:row>5</xdr:row>
      <xdr:rowOff>88900</xdr:rowOff>
    </xdr:from>
    <xdr:to>
      <xdr:col>15</xdr:col>
      <xdr:colOff>234949</xdr:colOff>
      <xdr:row>27</xdr:row>
      <xdr:rowOff>12699</xdr:rowOff>
    </xdr:to>
    <xdr:graphicFrame macro="">
      <xdr:nvGraphicFramePr>
        <xdr:cNvPr id="6" name="Chart 1">
          <a:extLst>
            <a:ext uri="{FF2B5EF4-FFF2-40B4-BE49-F238E27FC236}">
              <a16:creationId xmlns:a16="http://schemas.microsoft.com/office/drawing/2014/main" id="{C8AC54CD-B061-1A3C-90AC-0AD550F6114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1.xml><?xml version="1.0" encoding="utf-8"?>
<xdr:wsDr xmlns:xdr="http://schemas.openxmlformats.org/drawingml/2006/spreadsheetDrawing" xmlns:a="http://schemas.openxmlformats.org/drawingml/2006/main">
  <xdr:twoCellAnchor>
    <xdr:from>
      <xdr:col>3</xdr:col>
      <xdr:colOff>621489</xdr:colOff>
      <xdr:row>2</xdr:row>
      <xdr:rowOff>27022</xdr:rowOff>
    </xdr:from>
    <xdr:to>
      <xdr:col>20</xdr:col>
      <xdr:colOff>229681</xdr:colOff>
      <xdr:row>30</xdr:row>
      <xdr:rowOff>141861</xdr:rowOff>
    </xdr:to>
    <xdr:graphicFrame macro="">
      <xdr:nvGraphicFramePr>
        <xdr:cNvPr id="35" name="Chart 4">
          <a:extLst>
            <a:ext uri="{FF2B5EF4-FFF2-40B4-BE49-F238E27FC236}">
              <a16:creationId xmlns:a16="http://schemas.microsoft.com/office/drawing/2014/main" id="{EEC94129-62CF-9329-EB86-6CD74C34795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2.xml><?xml version="1.0" encoding="utf-8"?>
<xdr:wsDr xmlns:xdr="http://schemas.openxmlformats.org/drawingml/2006/spreadsheetDrawing" xmlns:a="http://schemas.openxmlformats.org/drawingml/2006/main">
  <xdr:twoCellAnchor>
    <xdr:from>
      <xdr:col>0</xdr:col>
      <xdr:colOff>456127</xdr:colOff>
      <xdr:row>10</xdr:row>
      <xdr:rowOff>77271</xdr:rowOff>
    </xdr:from>
    <xdr:to>
      <xdr:col>8</xdr:col>
      <xdr:colOff>335386</xdr:colOff>
      <xdr:row>31</xdr:row>
      <xdr:rowOff>67077</xdr:rowOff>
    </xdr:to>
    <xdr:graphicFrame macro="">
      <xdr:nvGraphicFramePr>
        <xdr:cNvPr id="3" name="Chart 2">
          <a:extLst>
            <a:ext uri="{FF2B5EF4-FFF2-40B4-BE49-F238E27FC236}">
              <a16:creationId xmlns:a16="http://schemas.microsoft.com/office/drawing/2014/main" id="{7B5C19BA-B803-3AD3-11A8-93097341B463}"/>
            </a:ext>
            <a:ext uri="{147F2762-F138-4A5C-976F-8EAC2B608ADB}">
              <a16:predDERef xmlns:a16="http://schemas.microsoft.com/office/drawing/2014/main" pred="{09B33A9A-0591-05DA-06E9-D7D31097F81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3.xml><?xml version="1.0" encoding="utf-8"?>
<xdr:wsDr xmlns:xdr="http://schemas.openxmlformats.org/drawingml/2006/spreadsheetDrawing" xmlns:a="http://schemas.openxmlformats.org/drawingml/2006/main">
  <xdr:twoCellAnchor>
    <xdr:from>
      <xdr:col>2</xdr:col>
      <xdr:colOff>166687</xdr:colOff>
      <xdr:row>10</xdr:row>
      <xdr:rowOff>4762</xdr:rowOff>
    </xdr:from>
    <xdr:to>
      <xdr:col>8</xdr:col>
      <xdr:colOff>414337</xdr:colOff>
      <xdr:row>24</xdr:row>
      <xdr:rowOff>80962</xdr:rowOff>
    </xdr:to>
    <xdr:graphicFrame macro="">
      <xdr:nvGraphicFramePr>
        <xdr:cNvPr id="5" name="Chart 4">
          <a:extLst>
            <a:ext uri="{FF2B5EF4-FFF2-40B4-BE49-F238E27FC236}">
              <a16:creationId xmlns:a16="http://schemas.microsoft.com/office/drawing/2014/main" id="{24AF460F-9D9B-6846-EF42-4E0CA0B4D138}"/>
            </a:ext>
            <a:ext uri="{147F2762-F138-4A5C-976F-8EAC2B608ADB}">
              <a16:predDERef xmlns:a16="http://schemas.microsoft.com/office/drawing/2014/main" pred="{8E083748-E96C-E5FE-5F7E-D5235A0464C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4.xml><?xml version="1.0" encoding="utf-8"?>
<xdr:wsDr xmlns:xdr="http://schemas.openxmlformats.org/drawingml/2006/spreadsheetDrawing" xmlns:a="http://schemas.openxmlformats.org/drawingml/2006/main">
  <xdr:twoCellAnchor>
    <xdr:from>
      <xdr:col>0</xdr:col>
      <xdr:colOff>552450</xdr:colOff>
      <xdr:row>18</xdr:row>
      <xdr:rowOff>9525</xdr:rowOff>
    </xdr:from>
    <xdr:to>
      <xdr:col>10</xdr:col>
      <xdr:colOff>95250</xdr:colOff>
      <xdr:row>43</xdr:row>
      <xdr:rowOff>152400</xdr:rowOff>
    </xdr:to>
    <xdr:graphicFrame macro="">
      <xdr:nvGraphicFramePr>
        <xdr:cNvPr id="94" name="Diagramm 1">
          <a:extLst>
            <a:ext uri="{FF2B5EF4-FFF2-40B4-BE49-F238E27FC236}">
              <a16:creationId xmlns:a16="http://schemas.microsoft.com/office/drawing/2014/main" id="{CFB46BB8-7F1F-46AE-B35B-4810A97A2650}"/>
            </a:ext>
            <a:ext uri="{147F2762-F138-4A5C-976F-8EAC2B608ADB}">
              <a16:predDERef xmlns:a16="http://schemas.microsoft.com/office/drawing/2014/main" pred="{B5373228-4E4A-7B75-A270-1E7A5EE9F6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5.xml><?xml version="1.0" encoding="utf-8"?>
<xdr:wsDr xmlns:xdr="http://schemas.openxmlformats.org/drawingml/2006/spreadsheetDrawing" xmlns:a="http://schemas.openxmlformats.org/drawingml/2006/main">
  <xdr:twoCellAnchor>
    <xdr:from>
      <xdr:col>2</xdr:col>
      <xdr:colOff>66675</xdr:colOff>
      <xdr:row>7</xdr:row>
      <xdr:rowOff>52386</xdr:rowOff>
    </xdr:from>
    <xdr:to>
      <xdr:col>11</xdr:col>
      <xdr:colOff>85725</xdr:colOff>
      <xdr:row>23</xdr:row>
      <xdr:rowOff>171449</xdr:rowOff>
    </xdr:to>
    <xdr:graphicFrame macro="">
      <xdr:nvGraphicFramePr>
        <xdr:cNvPr id="21" name="Chart 3">
          <a:extLst>
            <a:ext uri="{FF2B5EF4-FFF2-40B4-BE49-F238E27FC236}">
              <a16:creationId xmlns:a16="http://schemas.microsoft.com/office/drawing/2014/main" id="{04E6922B-47B1-440B-8568-31DC5E77C5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6.xml><?xml version="1.0" encoding="utf-8"?>
<xdr:wsDr xmlns:xdr="http://schemas.openxmlformats.org/drawingml/2006/spreadsheetDrawing" xmlns:a="http://schemas.openxmlformats.org/drawingml/2006/main">
  <xdr:twoCellAnchor>
    <xdr:from>
      <xdr:col>1</xdr:col>
      <xdr:colOff>0</xdr:colOff>
      <xdr:row>5</xdr:row>
      <xdr:rowOff>109536</xdr:rowOff>
    </xdr:from>
    <xdr:to>
      <xdr:col>11</xdr:col>
      <xdr:colOff>215900</xdr:colOff>
      <xdr:row>22</xdr:row>
      <xdr:rowOff>126999</xdr:rowOff>
    </xdr:to>
    <xdr:graphicFrame macro="">
      <xdr:nvGraphicFramePr>
        <xdr:cNvPr id="3" name="Chart 8">
          <a:extLst>
            <a:ext uri="{FF2B5EF4-FFF2-40B4-BE49-F238E27FC236}">
              <a16:creationId xmlns:a16="http://schemas.microsoft.com/office/drawing/2014/main" id="{28C0136F-2808-1F0A-6137-3F3014D89A70}"/>
            </a:ext>
            <a:ext uri="{147F2762-F138-4A5C-976F-8EAC2B608ADB}">
              <a16:predDERef xmlns:a16="http://schemas.microsoft.com/office/drawing/2014/main" pred="{BA006ABD-3969-76B6-20C5-D098AAA4E32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7.xml><?xml version="1.0" encoding="utf-8"?>
<xdr:wsDr xmlns:xdr="http://schemas.openxmlformats.org/drawingml/2006/spreadsheetDrawing" xmlns:a="http://schemas.openxmlformats.org/drawingml/2006/main">
  <xdr:twoCellAnchor>
    <xdr:from>
      <xdr:col>10</xdr:col>
      <xdr:colOff>123825</xdr:colOff>
      <xdr:row>1</xdr:row>
      <xdr:rowOff>47625</xdr:rowOff>
    </xdr:from>
    <xdr:to>
      <xdr:col>17</xdr:col>
      <xdr:colOff>428625</xdr:colOff>
      <xdr:row>12</xdr:row>
      <xdr:rowOff>114300</xdr:rowOff>
    </xdr:to>
    <xdr:graphicFrame macro="">
      <xdr:nvGraphicFramePr>
        <xdr:cNvPr id="21" name="Wykres 2">
          <a:extLst>
            <a:ext uri="{FF2B5EF4-FFF2-40B4-BE49-F238E27FC236}">
              <a16:creationId xmlns:a16="http://schemas.microsoft.com/office/drawing/2014/main" id="{BB07A4A0-92CF-4539-9EB5-F3D99212E1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8.xml><?xml version="1.0" encoding="utf-8"?>
<xdr:wsDr xmlns:xdr="http://schemas.openxmlformats.org/drawingml/2006/spreadsheetDrawing" xmlns:a="http://schemas.openxmlformats.org/drawingml/2006/main">
  <xdr:twoCellAnchor>
    <xdr:from>
      <xdr:col>1</xdr:col>
      <xdr:colOff>461962</xdr:colOff>
      <xdr:row>12</xdr:row>
      <xdr:rowOff>4762</xdr:rowOff>
    </xdr:from>
    <xdr:to>
      <xdr:col>8</xdr:col>
      <xdr:colOff>185737</xdr:colOff>
      <xdr:row>26</xdr:row>
      <xdr:rowOff>80962</xdr:rowOff>
    </xdr:to>
    <xdr:graphicFrame macro="">
      <xdr:nvGraphicFramePr>
        <xdr:cNvPr id="2" name="Chart 1">
          <a:extLst>
            <a:ext uri="{FF2B5EF4-FFF2-40B4-BE49-F238E27FC236}">
              <a16:creationId xmlns:a16="http://schemas.microsoft.com/office/drawing/2014/main" id="{CB1C9FBD-0895-4FDE-BC00-6C791177CD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9.xml><?xml version="1.0" encoding="utf-8"?>
<xdr:wsDr xmlns:xdr="http://schemas.openxmlformats.org/drawingml/2006/spreadsheetDrawing" xmlns:a="http://schemas.openxmlformats.org/drawingml/2006/main">
  <xdr:twoCellAnchor>
    <xdr:from>
      <xdr:col>2</xdr:col>
      <xdr:colOff>542925</xdr:colOff>
      <xdr:row>11</xdr:row>
      <xdr:rowOff>47625</xdr:rowOff>
    </xdr:from>
    <xdr:to>
      <xdr:col>6</xdr:col>
      <xdr:colOff>609600</xdr:colOff>
      <xdr:row>25</xdr:row>
      <xdr:rowOff>123825</xdr:rowOff>
    </xdr:to>
    <xdr:graphicFrame macro="">
      <xdr:nvGraphicFramePr>
        <xdr:cNvPr id="3" name="Chart 2">
          <a:extLst>
            <a:ext uri="{FF2B5EF4-FFF2-40B4-BE49-F238E27FC236}">
              <a16:creationId xmlns:a16="http://schemas.microsoft.com/office/drawing/2014/main" id="{5A92C072-19C2-4263-9903-FC921E53CC69}"/>
            </a:ext>
            <a:ext uri="{147F2762-F138-4A5C-976F-8EAC2B608ADB}">
              <a16:predDERef xmlns:a16="http://schemas.microsoft.com/office/drawing/2014/main" pred="{762CD28C-7D8A-8259-CC37-28707B7325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9</xdr:col>
      <xdr:colOff>523875</xdr:colOff>
      <xdr:row>0</xdr:row>
      <xdr:rowOff>169862</xdr:rowOff>
    </xdr:from>
    <xdr:to>
      <xdr:col>18</xdr:col>
      <xdr:colOff>492126</xdr:colOff>
      <xdr:row>1</xdr:row>
      <xdr:rowOff>0</xdr:rowOff>
    </xdr:to>
    <xdr:graphicFrame macro="">
      <xdr:nvGraphicFramePr>
        <xdr:cNvPr id="2" name="Grafiek 1">
          <a:extLst>
            <a:ext uri="{FF2B5EF4-FFF2-40B4-BE49-F238E27FC236}">
              <a16:creationId xmlns:a16="http://schemas.microsoft.com/office/drawing/2014/main" id="{BE4B722B-49BA-E164-F24E-A861CF13CBB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611049</xdr:colOff>
      <xdr:row>1</xdr:row>
      <xdr:rowOff>46175</xdr:rowOff>
    </xdr:from>
    <xdr:to>
      <xdr:col>17</xdr:col>
      <xdr:colOff>302936</xdr:colOff>
      <xdr:row>15</xdr:row>
      <xdr:rowOff>122375</xdr:rowOff>
    </xdr:to>
    <xdr:graphicFrame macro="">
      <xdr:nvGraphicFramePr>
        <xdr:cNvPr id="60" name="Grafiek 2">
          <a:extLst>
            <a:ext uri="{FF2B5EF4-FFF2-40B4-BE49-F238E27FC236}">
              <a16:creationId xmlns:a16="http://schemas.microsoft.com/office/drawing/2014/main" id="{D2AB6117-1BC5-BBA6-BC5F-4C475C1E15DB}"/>
            </a:ext>
            <a:ext uri="{147F2762-F138-4A5C-976F-8EAC2B608ADB}">
              <a16:predDERef xmlns:a16="http://schemas.microsoft.com/office/drawing/2014/main" pred="{BE4B722B-49BA-E164-F24E-A861CF13CBB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0.xml><?xml version="1.0" encoding="utf-8"?>
<xdr:wsDr xmlns:xdr="http://schemas.openxmlformats.org/drawingml/2006/spreadsheetDrawing" xmlns:a="http://schemas.openxmlformats.org/drawingml/2006/main">
  <xdr:twoCellAnchor>
    <xdr:from>
      <xdr:col>1</xdr:col>
      <xdr:colOff>247650</xdr:colOff>
      <xdr:row>10</xdr:row>
      <xdr:rowOff>123825</xdr:rowOff>
    </xdr:from>
    <xdr:to>
      <xdr:col>6</xdr:col>
      <xdr:colOff>361950</xdr:colOff>
      <xdr:row>31</xdr:row>
      <xdr:rowOff>133350</xdr:rowOff>
    </xdr:to>
    <xdr:graphicFrame macro="">
      <xdr:nvGraphicFramePr>
        <xdr:cNvPr id="3" name="Diagramm 1">
          <a:extLst>
            <a:ext uri="{FF2B5EF4-FFF2-40B4-BE49-F238E27FC236}">
              <a16:creationId xmlns:a16="http://schemas.microsoft.com/office/drawing/2014/main" id="{93A217FC-886E-DB4A-80A1-EF3E89BE9119}"/>
            </a:ext>
            <a:ext uri="{147F2762-F138-4A5C-976F-8EAC2B608ADB}">
              <a16:predDERef xmlns:a16="http://schemas.microsoft.com/office/drawing/2014/main" pred="{EC9EB211-1377-E713-033C-FF01E6E29DA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1.xml><?xml version="1.0" encoding="utf-8"?>
<xdr:wsDr xmlns:xdr="http://schemas.openxmlformats.org/drawingml/2006/spreadsheetDrawing" xmlns:a="http://schemas.openxmlformats.org/drawingml/2006/main">
  <xdr:twoCellAnchor>
    <xdr:from>
      <xdr:col>10</xdr:col>
      <xdr:colOff>228600</xdr:colOff>
      <xdr:row>1</xdr:row>
      <xdr:rowOff>0</xdr:rowOff>
    </xdr:from>
    <xdr:to>
      <xdr:col>19</xdr:col>
      <xdr:colOff>457200</xdr:colOff>
      <xdr:row>20</xdr:row>
      <xdr:rowOff>142875</xdr:rowOff>
    </xdr:to>
    <xdr:graphicFrame macro="">
      <xdr:nvGraphicFramePr>
        <xdr:cNvPr id="21" name="Chart 1">
          <a:extLst>
            <a:ext uri="{FF2B5EF4-FFF2-40B4-BE49-F238E27FC236}">
              <a16:creationId xmlns:a16="http://schemas.microsoft.com/office/drawing/2014/main" id="{822758F4-363E-4186-AB81-3FF1877191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2.xml><?xml version="1.0" encoding="utf-8"?>
<xdr:wsDr xmlns:xdr="http://schemas.openxmlformats.org/drawingml/2006/spreadsheetDrawing" xmlns:a="http://schemas.openxmlformats.org/drawingml/2006/main">
  <xdr:twoCellAnchor>
    <xdr:from>
      <xdr:col>7</xdr:col>
      <xdr:colOff>600074</xdr:colOff>
      <xdr:row>1</xdr:row>
      <xdr:rowOff>61912</xdr:rowOff>
    </xdr:from>
    <xdr:to>
      <xdr:col>16</xdr:col>
      <xdr:colOff>133349</xdr:colOff>
      <xdr:row>16</xdr:row>
      <xdr:rowOff>133350</xdr:rowOff>
    </xdr:to>
    <xdr:graphicFrame macro="">
      <xdr:nvGraphicFramePr>
        <xdr:cNvPr id="14" name="Chart 1">
          <a:extLst>
            <a:ext uri="{FF2B5EF4-FFF2-40B4-BE49-F238E27FC236}">
              <a16:creationId xmlns:a16="http://schemas.microsoft.com/office/drawing/2014/main" id="{92A14311-E5E9-4071-D0B6-9EFF4C36D4A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3.xml><?xml version="1.0" encoding="utf-8"?>
<xdr:wsDr xmlns:xdr="http://schemas.openxmlformats.org/drawingml/2006/spreadsheetDrawing" xmlns:a="http://schemas.openxmlformats.org/drawingml/2006/main">
  <xdr:twoCellAnchor>
    <xdr:from>
      <xdr:col>10</xdr:col>
      <xdr:colOff>161924</xdr:colOff>
      <xdr:row>1</xdr:row>
      <xdr:rowOff>38100</xdr:rowOff>
    </xdr:from>
    <xdr:to>
      <xdr:col>19</xdr:col>
      <xdr:colOff>514349</xdr:colOff>
      <xdr:row>15</xdr:row>
      <xdr:rowOff>104775</xdr:rowOff>
    </xdr:to>
    <xdr:graphicFrame macro="">
      <xdr:nvGraphicFramePr>
        <xdr:cNvPr id="13" name="Diagramm 1">
          <a:extLst>
            <a:ext uri="{FF2B5EF4-FFF2-40B4-BE49-F238E27FC236}">
              <a16:creationId xmlns:a16="http://schemas.microsoft.com/office/drawing/2014/main" id="{D3C6E693-FF0B-7429-7A6E-1A334A2FF0BC}"/>
            </a:ext>
            <a:ext uri="{147F2762-F138-4A5C-976F-8EAC2B608ADB}">
              <a16:predDERef xmlns:a16="http://schemas.microsoft.com/office/drawing/2014/main" pred="{0384337D-7D4E-3E72-5485-F1CED890244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4.xml><?xml version="1.0" encoding="utf-8"?>
<xdr:wsDr xmlns:xdr="http://schemas.openxmlformats.org/drawingml/2006/spreadsheetDrawing" xmlns:a="http://schemas.openxmlformats.org/drawingml/2006/main">
  <xdr:twoCellAnchor>
    <xdr:from>
      <xdr:col>6</xdr:col>
      <xdr:colOff>447675</xdr:colOff>
      <xdr:row>2</xdr:row>
      <xdr:rowOff>23812</xdr:rowOff>
    </xdr:from>
    <xdr:to>
      <xdr:col>14</xdr:col>
      <xdr:colOff>142875</xdr:colOff>
      <xdr:row>16</xdr:row>
      <xdr:rowOff>100012</xdr:rowOff>
    </xdr:to>
    <xdr:graphicFrame macro="">
      <xdr:nvGraphicFramePr>
        <xdr:cNvPr id="2" name="Chart 1">
          <a:extLst>
            <a:ext uri="{FF2B5EF4-FFF2-40B4-BE49-F238E27FC236}">
              <a16:creationId xmlns:a16="http://schemas.microsoft.com/office/drawing/2014/main" id="{C2A953AA-F3F7-4458-AD83-A66F816DFB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5.xml><?xml version="1.0" encoding="utf-8"?>
<xdr:wsDr xmlns:xdr="http://schemas.openxmlformats.org/drawingml/2006/spreadsheetDrawing" xmlns:a="http://schemas.openxmlformats.org/drawingml/2006/main">
  <xdr:twoCellAnchor>
    <xdr:from>
      <xdr:col>6</xdr:col>
      <xdr:colOff>104775</xdr:colOff>
      <xdr:row>2</xdr:row>
      <xdr:rowOff>138112</xdr:rowOff>
    </xdr:from>
    <xdr:to>
      <xdr:col>13</xdr:col>
      <xdr:colOff>409575</xdr:colOff>
      <xdr:row>17</xdr:row>
      <xdr:rowOff>23812</xdr:rowOff>
    </xdr:to>
    <xdr:graphicFrame macro="">
      <xdr:nvGraphicFramePr>
        <xdr:cNvPr id="84" name="Chart 2">
          <a:extLst>
            <a:ext uri="{FF2B5EF4-FFF2-40B4-BE49-F238E27FC236}">
              <a16:creationId xmlns:a16="http://schemas.microsoft.com/office/drawing/2014/main" id="{2907C6F4-DCAD-B46D-8E96-C5B8E4104854}"/>
            </a:ext>
            <a:ext uri="{147F2762-F138-4A5C-976F-8EAC2B608ADB}">
              <a16:predDERef xmlns:a16="http://schemas.microsoft.com/office/drawing/2014/main" pred="{357C0FC9-083F-3D40-EF52-7B17F1B538E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6.xml><?xml version="1.0" encoding="utf-8"?>
<xdr:wsDr xmlns:xdr="http://schemas.openxmlformats.org/drawingml/2006/spreadsheetDrawing" xmlns:a="http://schemas.openxmlformats.org/drawingml/2006/main">
  <xdr:twoCellAnchor>
    <xdr:from>
      <xdr:col>7</xdr:col>
      <xdr:colOff>380999</xdr:colOff>
      <xdr:row>0</xdr:row>
      <xdr:rowOff>176211</xdr:rowOff>
    </xdr:from>
    <xdr:to>
      <xdr:col>15</xdr:col>
      <xdr:colOff>180974</xdr:colOff>
      <xdr:row>15</xdr:row>
      <xdr:rowOff>85724</xdr:rowOff>
    </xdr:to>
    <xdr:graphicFrame macro="">
      <xdr:nvGraphicFramePr>
        <xdr:cNvPr id="7" name="Chart 1">
          <a:extLst>
            <a:ext uri="{FF2B5EF4-FFF2-40B4-BE49-F238E27FC236}">
              <a16:creationId xmlns:a16="http://schemas.microsoft.com/office/drawing/2014/main" id="{8209C7B1-CAF9-4905-9409-E7604CECB8C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7.xml><?xml version="1.0" encoding="utf-8"?>
<xdr:wsDr xmlns:xdr="http://schemas.openxmlformats.org/drawingml/2006/spreadsheetDrawing" xmlns:a="http://schemas.openxmlformats.org/drawingml/2006/main">
  <xdr:twoCellAnchor>
    <xdr:from>
      <xdr:col>9</xdr:col>
      <xdr:colOff>71437</xdr:colOff>
      <xdr:row>8</xdr:row>
      <xdr:rowOff>23812</xdr:rowOff>
    </xdr:from>
    <xdr:to>
      <xdr:col>16</xdr:col>
      <xdr:colOff>376237</xdr:colOff>
      <xdr:row>22</xdr:row>
      <xdr:rowOff>100012</xdr:rowOff>
    </xdr:to>
    <xdr:graphicFrame macro="">
      <xdr:nvGraphicFramePr>
        <xdr:cNvPr id="5" name="Chart 1">
          <a:extLst>
            <a:ext uri="{FF2B5EF4-FFF2-40B4-BE49-F238E27FC236}">
              <a16:creationId xmlns:a16="http://schemas.microsoft.com/office/drawing/2014/main" id="{A13A5791-37DF-FE42-E6A2-7502CA150DA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8.xml><?xml version="1.0" encoding="utf-8"?>
<xdr:wsDr xmlns:xdr="http://schemas.openxmlformats.org/drawingml/2006/spreadsheetDrawing" xmlns:a="http://schemas.openxmlformats.org/drawingml/2006/main">
  <xdr:twoCellAnchor>
    <xdr:from>
      <xdr:col>1</xdr:col>
      <xdr:colOff>361950</xdr:colOff>
      <xdr:row>12</xdr:row>
      <xdr:rowOff>33336</xdr:rowOff>
    </xdr:from>
    <xdr:to>
      <xdr:col>5</xdr:col>
      <xdr:colOff>752475</xdr:colOff>
      <xdr:row>27</xdr:row>
      <xdr:rowOff>133349</xdr:rowOff>
    </xdr:to>
    <xdr:graphicFrame macro="">
      <xdr:nvGraphicFramePr>
        <xdr:cNvPr id="2" name="Chart 1">
          <a:extLst>
            <a:ext uri="{FF2B5EF4-FFF2-40B4-BE49-F238E27FC236}">
              <a16:creationId xmlns:a16="http://schemas.microsoft.com/office/drawing/2014/main" id="{36E02051-84A8-48A8-A119-0D45AE1B7E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9.xml><?xml version="1.0" encoding="utf-8"?>
<xdr:wsDr xmlns:xdr="http://schemas.openxmlformats.org/drawingml/2006/spreadsheetDrawing" xmlns:a="http://schemas.openxmlformats.org/drawingml/2006/main">
  <xdr:twoCellAnchor>
    <xdr:from>
      <xdr:col>6</xdr:col>
      <xdr:colOff>161925</xdr:colOff>
      <xdr:row>1</xdr:row>
      <xdr:rowOff>180975</xdr:rowOff>
    </xdr:from>
    <xdr:to>
      <xdr:col>13</xdr:col>
      <xdr:colOff>571500</xdr:colOff>
      <xdr:row>17</xdr:row>
      <xdr:rowOff>90487</xdr:rowOff>
    </xdr:to>
    <xdr:graphicFrame macro="">
      <xdr:nvGraphicFramePr>
        <xdr:cNvPr id="4" name="Chart 3">
          <a:extLst>
            <a:ext uri="{FF2B5EF4-FFF2-40B4-BE49-F238E27FC236}">
              <a16:creationId xmlns:a16="http://schemas.microsoft.com/office/drawing/2014/main" id="{BE39E761-9FD2-8BCA-2C2F-18E2A3A15F02}"/>
            </a:ext>
            <a:ext uri="{147F2762-F138-4A5C-976F-8EAC2B608ADB}">
              <a16:predDERef xmlns:a16="http://schemas.microsoft.com/office/drawing/2014/main" pred="{7844D20E-B1F9-7276-EBEA-B503B420A3C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109536</xdr:colOff>
      <xdr:row>17</xdr:row>
      <xdr:rowOff>185737</xdr:rowOff>
    </xdr:from>
    <xdr:to>
      <xdr:col>9</xdr:col>
      <xdr:colOff>419100</xdr:colOff>
      <xdr:row>32</xdr:row>
      <xdr:rowOff>71437</xdr:rowOff>
    </xdr:to>
    <xdr:graphicFrame macro="">
      <xdr:nvGraphicFramePr>
        <xdr:cNvPr id="86" name="Grafiek 1">
          <a:extLst>
            <a:ext uri="{FF2B5EF4-FFF2-40B4-BE49-F238E27FC236}">
              <a16:creationId xmlns:a16="http://schemas.microsoft.com/office/drawing/2014/main" id="{EEE879AE-7219-C4D7-5DA3-2BD18406A9A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0.xml><?xml version="1.0" encoding="utf-8"?>
<xdr:wsDr xmlns:xdr="http://schemas.openxmlformats.org/drawingml/2006/spreadsheetDrawing" xmlns:a="http://schemas.openxmlformats.org/drawingml/2006/main">
  <xdr:twoCellAnchor>
    <xdr:from>
      <xdr:col>7</xdr:col>
      <xdr:colOff>514350</xdr:colOff>
      <xdr:row>0</xdr:row>
      <xdr:rowOff>76200</xdr:rowOff>
    </xdr:from>
    <xdr:to>
      <xdr:col>15</xdr:col>
      <xdr:colOff>209550</xdr:colOff>
      <xdr:row>14</xdr:row>
      <xdr:rowOff>152400</xdr:rowOff>
    </xdr:to>
    <xdr:graphicFrame macro="">
      <xdr:nvGraphicFramePr>
        <xdr:cNvPr id="2" name="Wykres 2">
          <a:extLst>
            <a:ext uri="{FF2B5EF4-FFF2-40B4-BE49-F238E27FC236}">
              <a16:creationId xmlns:a16="http://schemas.microsoft.com/office/drawing/2014/main" id="{1B43C67C-BDD9-4FD7-81C9-E523C526F9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1.xml><?xml version="1.0" encoding="utf-8"?>
<xdr:wsDr xmlns:xdr="http://schemas.openxmlformats.org/drawingml/2006/spreadsheetDrawing" xmlns:a="http://schemas.openxmlformats.org/drawingml/2006/main">
  <xdr:twoCellAnchor>
    <xdr:from>
      <xdr:col>1</xdr:col>
      <xdr:colOff>190500</xdr:colOff>
      <xdr:row>10</xdr:row>
      <xdr:rowOff>38099</xdr:rowOff>
    </xdr:from>
    <xdr:to>
      <xdr:col>9</xdr:col>
      <xdr:colOff>257175</xdr:colOff>
      <xdr:row>26</xdr:row>
      <xdr:rowOff>66674</xdr:rowOff>
    </xdr:to>
    <xdr:graphicFrame macro="">
      <xdr:nvGraphicFramePr>
        <xdr:cNvPr id="18" name="Diagramm 3">
          <a:extLst>
            <a:ext uri="{FF2B5EF4-FFF2-40B4-BE49-F238E27FC236}">
              <a16:creationId xmlns:a16="http://schemas.microsoft.com/office/drawing/2014/main" id="{50F2C9BA-C53C-ADC8-1950-597C272FFBC2}"/>
            </a:ext>
            <a:ext uri="{147F2762-F138-4A5C-976F-8EAC2B608ADB}">
              <a16:predDERef xmlns:a16="http://schemas.microsoft.com/office/drawing/2014/main" pred="{5084218E-9AE5-8B3A-33EA-AAA47346222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2.xml><?xml version="1.0" encoding="utf-8"?>
<xdr:wsDr xmlns:xdr="http://schemas.openxmlformats.org/drawingml/2006/spreadsheetDrawing" xmlns:a="http://schemas.openxmlformats.org/drawingml/2006/main">
  <xdr:twoCellAnchor>
    <xdr:from>
      <xdr:col>10</xdr:col>
      <xdr:colOff>142875</xdr:colOff>
      <xdr:row>1</xdr:row>
      <xdr:rowOff>171450</xdr:rowOff>
    </xdr:from>
    <xdr:to>
      <xdr:col>20</xdr:col>
      <xdr:colOff>57150</xdr:colOff>
      <xdr:row>24</xdr:row>
      <xdr:rowOff>76200</xdr:rowOff>
    </xdr:to>
    <xdr:graphicFrame macro="">
      <xdr:nvGraphicFramePr>
        <xdr:cNvPr id="2" name="Chart 2">
          <a:extLst>
            <a:ext uri="{FF2B5EF4-FFF2-40B4-BE49-F238E27FC236}">
              <a16:creationId xmlns:a16="http://schemas.microsoft.com/office/drawing/2014/main" id="{336BCD42-F2BB-C9CF-672F-28AA74D4C837}"/>
            </a:ext>
            <a:ext uri="{147F2762-F138-4A5C-976F-8EAC2B608ADB}">
              <a16:predDERef xmlns:a16="http://schemas.microsoft.com/office/drawing/2014/main" pred="{FA9E0DE9-F778-43F3-8A2A-7E626DAEE72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3.xml><?xml version="1.0" encoding="utf-8"?>
<xdr:wsDr xmlns:xdr="http://schemas.openxmlformats.org/drawingml/2006/spreadsheetDrawing" xmlns:a="http://schemas.openxmlformats.org/drawingml/2006/main">
  <xdr:twoCellAnchor>
    <xdr:from>
      <xdr:col>8</xdr:col>
      <xdr:colOff>38100</xdr:colOff>
      <xdr:row>0</xdr:row>
      <xdr:rowOff>0</xdr:rowOff>
    </xdr:from>
    <xdr:to>
      <xdr:col>17</xdr:col>
      <xdr:colOff>47625</xdr:colOff>
      <xdr:row>15</xdr:row>
      <xdr:rowOff>9525</xdr:rowOff>
    </xdr:to>
    <xdr:graphicFrame macro="">
      <xdr:nvGraphicFramePr>
        <xdr:cNvPr id="3" name="Chart 2">
          <a:extLst>
            <a:ext uri="{FF2B5EF4-FFF2-40B4-BE49-F238E27FC236}">
              <a16:creationId xmlns:a16="http://schemas.microsoft.com/office/drawing/2014/main" id="{67771069-D539-687F-91FD-805A5F0D7654}"/>
            </a:ext>
            <a:ext uri="{147F2762-F138-4A5C-976F-8EAC2B608ADB}">
              <a16:predDERef xmlns:a16="http://schemas.microsoft.com/office/drawing/2014/main" pred="{4409C25E-30DD-9530-30B1-5EBD8CD5435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4.xml><?xml version="1.0" encoding="utf-8"?>
<xdr:wsDr xmlns:xdr="http://schemas.openxmlformats.org/drawingml/2006/spreadsheetDrawing" xmlns:a="http://schemas.openxmlformats.org/drawingml/2006/main">
  <xdr:twoCellAnchor>
    <xdr:from>
      <xdr:col>10</xdr:col>
      <xdr:colOff>476250</xdr:colOff>
      <xdr:row>1</xdr:row>
      <xdr:rowOff>57150</xdr:rowOff>
    </xdr:from>
    <xdr:to>
      <xdr:col>20</xdr:col>
      <xdr:colOff>333375</xdr:colOff>
      <xdr:row>19</xdr:row>
      <xdr:rowOff>123825</xdr:rowOff>
    </xdr:to>
    <xdr:graphicFrame macro="">
      <xdr:nvGraphicFramePr>
        <xdr:cNvPr id="2" name="Chart 1">
          <a:extLst>
            <a:ext uri="{FF2B5EF4-FFF2-40B4-BE49-F238E27FC236}">
              <a16:creationId xmlns:a16="http://schemas.microsoft.com/office/drawing/2014/main" id="{194F71B4-440A-E3CB-D7F6-57D0FED962A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5.xml><?xml version="1.0" encoding="utf-8"?>
<xdr:wsDr xmlns:xdr="http://schemas.openxmlformats.org/drawingml/2006/spreadsheetDrawing" xmlns:a="http://schemas.openxmlformats.org/drawingml/2006/main">
  <xdr:twoCellAnchor>
    <xdr:from>
      <xdr:col>4</xdr:col>
      <xdr:colOff>457199</xdr:colOff>
      <xdr:row>3</xdr:row>
      <xdr:rowOff>161925</xdr:rowOff>
    </xdr:from>
    <xdr:to>
      <xdr:col>13</xdr:col>
      <xdr:colOff>219074</xdr:colOff>
      <xdr:row>17</xdr:row>
      <xdr:rowOff>121444</xdr:rowOff>
    </xdr:to>
    <xdr:graphicFrame macro="">
      <xdr:nvGraphicFramePr>
        <xdr:cNvPr id="2" name="Chart 1">
          <a:extLst>
            <a:ext uri="{FF2B5EF4-FFF2-40B4-BE49-F238E27FC236}">
              <a16:creationId xmlns:a16="http://schemas.microsoft.com/office/drawing/2014/main" id="{436C1101-7BF0-40A0-945B-D559EC7C6B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6.xml><?xml version="1.0" encoding="utf-8"?>
<xdr:wsDr xmlns:xdr="http://schemas.openxmlformats.org/drawingml/2006/spreadsheetDrawing" xmlns:a="http://schemas.openxmlformats.org/drawingml/2006/main">
  <xdr:twoCellAnchor>
    <xdr:from>
      <xdr:col>5</xdr:col>
      <xdr:colOff>0</xdr:colOff>
      <xdr:row>3</xdr:row>
      <xdr:rowOff>152400</xdr:rowOff>
    </xdr:from>
    <xdr:to>
      <xdr:col>12</xdr:col>
      <xdr:colOff>315516</xdr:colOff>
      <xdr:row>18</xdr:row>
      <xdr:rowOff>26194</xdr:rowOff>
    </xdr:to>
    <xdr:graphicFrame macro="">
      <xdr:nvGraphicFramePr>
        <xdr:cNvPr id="2" name="Chart 1">
          <a:extLst>
            <a:ext uri="{FF2B5EF4-FFF2-40B4-BE49-F238E27FC236}">
              <a16:creationId xmlns:a16="http://schemas.microsoft.com/office/drawing/2014/main" id="{0EEE8923-101D-4545-9FCB-9FA7DB3F25A4}"/>
            </a:ext>
            <a:ext uri="{147F2762-F138-4A5C-976F-8EAC2B608ADB}">
              <a16:predDERef xmlns:a16="http://schemas.microsoft.com/office/drawing/2014/main" pred="{563CF6FC-6F97-A184-44D4-DFD50E37EF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7.xml><?xml version="1.0" encoding="utf-8"?>
<xdr:wsDr xmlns:xdr="http://schemas.openxmlformats.org/drawingml/2006/spreadsheetDrawing" xmlns:a="http://schemas.openxmlformats.org/drawingml/2006/main">
  <xdr:twoCellAnchor>
    <xdr:from>
      <xdr:col>5</xdr:col>
      <xdr:colOff>571500</xdr:colOff>
      <xdr:row>1</xdr:row>
      <xdr:rowOff>180975</xdr:rowOff>
    </xdr:from>
    <xdr:to>
      <xdr:col>17</xdr:col>
      <xdr:colOff>210912</xdr:colOff>
      <xdr:row>26</xdr:row>
      <xdr:rowOff>35379</xdr:rowOff>
    </xdr:to>
    <xdr:graphicFrame macro="">
      <xdr:nvGraphicFramePr>
        <xdr:cNvPr id="2" name="Chart 1">
          <a:extLst>
            <a:ext uri="{FF2B5EF4-FFF2-40B4-BE49-F238E27FC236}">
              <a16:creationId xmlns:a16="http://schemas.microsoft.com/office/drawing/2014/main" id="{57E60B3F-1EFE-4BD0-85DA-610FA4DCEB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8.xml><?xml version="1.0" encoding="utf-8"?>
<xdr:wsDr xmlns:xdr="http://schemas.openxmlformats.org/drawingml/2006/spreadsheetDrawing" xmlns:a="http://schemas.openxmlformats.org/drawingml/2006/main">
  <xdr:twoCellAnchor>
    <xdr:from>
      <xdr:col>2</xdr:col>
      <xdr:colOff>581025</xdr:colOff>
      <xdr:row>18</xdr:row>
      <xdr:rowOff>138112</xdr:rowOff>
    </xdr:from>
    <xdr:to>
      <xdr:col>9</xdr:col>
      <xdr:colOff>314325</xdr:colOff>
      <xdr:row>33</xdr:row>
      <xdr:rowOff>23812</xdr:rowOff>
    </xdr:to>
    <xdr:graphicFrame macro="">
      <xdr:nvGraphicFramePr>
        <xdr:cNvPr id="5" name="Chart 4">
          <a:extLst>
            <a:ext uri="{FF2B5EF4-FFF2-40B4-BE49-F238E27FC236}">
              <a16:creationId xmlns:a16="http://schemas.microsoft.com/office/drawing/2014/main" id="{FC5135C7-65A9-4438-A78A-86669F6EBEEF}"/>
            </a:ext>
            <a:ext uri="{147F2762-F138-4A5C-976F-8EAC2B608ADB}">
              <a16:predDERef xmlns:a16="http://schemas.microsoft.com/office/drawing/2014/main" pred="{D369716C-5AC6-4D8A-96DA-26082D0CF9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9.xml><?xml version="1.0" encoding="utf-8"?>
<xdr:wsDr xmlns:xdr="http://schemas.openxmlformats.org/drawingml/2006/spreadsheetDrawing" xmlns:a="http://schemas.openxmlformats.org/drawingml/2006/main">
  <xdr:twoCellAnchor>
    <xdr:from>
      <xdr:col>4</xdr:col>
      <xdr:colOff>276224</xdr:colOff>
      <xdr:row>27</xdr:row>
      <xdr:rowOff>90485</xdr:rowOff>
    </xdr:from>
    <xdr:to>
      <xdr:col>16</xdr:col>
      <xdr:colOff>495300</xdr:colOff>
      <xdr:row>48</xdr:row>
      <xdr:rowOff>28574</xdr:rowOff>
    </xdr:to>
    <xdr:graphicFrame macro="">
      <xdr:nvGraphicFramePr>
        <xdr:cNvPr id="37" name="Chart 2">
          <a:extLst>
            <a:ext uri="{FF2B5EF4-FFF2-40B4-BE49-F238E27FC236}">
              <a16:creationId xmlns:a16="http://schemas.microsoft.com/office/drawing/2014/main" id="{59899D83-285C-00F7-0DF7-74F91FC997D7}"/>
            </a:ext>
            <a:ext uri="{147F2762-F138-4A5C-976F-8EAC2B608ADB}">
              <a16:predDERef xmlns:a16="http://schemas.microsoft.com/office/drawing/2014/main" pred="{1E3897B7-3345-DE8C-53DE-D1ADB2424DB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2</xdr:col>
      <xdr:colOff>338137</xdr:colOff>
      <xdr:row>13</xdr:row>
      <xdr:rowOff>157162</xdr:rowOff>
    </xdr:from>
    <xdr:to>
      <xdr:col>9</xdr:col>
      <xdr:colOff>261937</xdr:colOff>
      <xdr:row>28</xdr:row>
      <xdr:rowOff>42862</xdr:rowOff>
    </xdr:to>
    <xdr:graphicFrame macro="">
      <xdr:nvGraphicFramePr>
        <xdr:cNvPr id="76" name="Grafiek 2">
          <a:extLst>
            <a:ext uri="{FF2B5EF4-FFF2-40B4-BE49-F238E27FC236}">
              <a16:creationId xmlns:a16="http://schemas.microsoft.com/office/drawing/2014/main" id="{E16F6018-4AE3-B59E-68D6-485149C4749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0.xml><?xml version="1.0" encoding="utf-8"?>
<xdr:wsDr xmlns:xdr="http://schemas.openxmlformats.org/drawingml/2006/spreadsheetDrawing" xmlns:a="http://schemas.openxmlformats.org/drawingml/2006/main">
  <xdr:twoCellAnchor>
    <xdr:from>
      <xdr:col>7</xdr:col>
      <xdr:colOff>342900</xdr:colOff>
      <xdr:row>0</xdr:row>
      <xdr:rowOff>180975</xdr:rowOff>
    </xdr:from>
    <xdr:to>
      <xdr:col>15</xdr:col>
      <xdr:colOff>38100</xdr:colOff>
      <xdr:row>15</xdr:row>
      <xdr:rowOff>66675</xdr:rowOff>
    </xdr:to>
    <xdr:graphicFrame macro="">
      <xdr:nvGraphicFramePr>
        <xdr:cNvPr id="6" name="Wykres 2">
          <a:extLst>
            <a:ext uri="{FF2B5EF4-FFF2-40B4-BE49-F238E27FC236}">
              <a16:creationId xmlns:a16="http://schemas.microsoft.com/office/drawing/2014/main" id="{3793C23F-B5FC-747C-3764-8BF2BBBED64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1.xml><?xml version="1.0" encoding="utf-8"?>
<xdr:wsDr xmlns:xdr="http://schemas.openxmlformats.org/drawingml/2006/spreadsheetDrawing" xmlns:a="http://schemas.openxmlformats.org/drawingml/2006/main">
  <xdr:twoCellAnchor>
    <xdr:from>
      <xdr:col>6</xdr:col>
      <xdr:colOff>566737</xdr:colOff>
      <xdr:row>2</xdr:row>
      <xdr:rowOff>109537</xdr:rowOff>
    </xdr:from>
    <xdr:to>
      <xdr:col>14</xdr:col>
      <xdr:colOff>352425</xdr:colOff>
      <xdr:row>18</xdr:row>
      <xdr:rowOff>180975</xdr:rowOff>
    </xdr:to>
    <xdr:graphicFrame macro="">
      <xdr:nvGraphicFramePr>
        <xdr:cNvPr id="5" name="Chart 2">
          <a:extLst>
            <a:ext uri="{FF2B5EF4-FFF2-40B4-BE49-F238E27FC236}">
              <a16:creationId xmlns:a16="http://schemas.microsoft.com/office/drawing/2014/main" id="{8032CD4A-4A3B-2189-B4FA-82D9155FA89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2.xml><?xml version="1.0" encoding="utf-8"?>
<xdr:wsDr xmlns:xdr="http://schemas.openxmlformats.org/drawingml/2006/spreadsheetDrawing" xmlns:a="http://schemas.openxmlformats.org/drawingml/2006/main">
  <xdr:twoCellAnchor>
    <xdr:from>
      <xdr:col>8</xdr:col>
      <xdr:colOff>276225</xdr:colOff>
      <xdr:row>1</xdr:row>
      <xdr:rowOff>152400</xdr:rowOff>
    </xdr:from>
    <xdr:to>
      <xdr:col>20</xdr:col>
      <xdr:colOff>257175</xdr:colOff>
      <xdr:row>22</xdr:row>
      <xdr:rowOff>85725</xdr:rowOff>
    </xdr:to>
    <xdr:graphicFrame macro="">
      <xdr:nvGraphicFramePr>
        <xdr:cNvPr id="7" name="Chart 1">
          <a:extLst>
            <a:ext uri="{FF2B5EF4-FFF2-40B4-BE49-F238E27FC236}">
              <a16:creationId xmlns:a16="http://schemas.microsoft.com/office/drawing/2014/main" id="{A9BF0E79-3D02-4B23-AAEB-4F77719B43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3.xml><?xml version="1.0" encoding="utf-8"?>
<xdr:wsDr xmlns:xdr="http://schemas.openxmlformats.org/drawingml/2006/spreadsheetDrawing" xmlns:a="http://schemas.openxmlformats.org/drawingml/2006/main">
  <xdr:oneCellAnchor>
    <xdr:from>
      <xdr:col>0</xdr:col>
      <xdr:colOff>0</xdr:colOff>
      <xdr:row>60</xdr:row>
      <xdr:rowOff>95127</xdr:rowOff>
    </xdr:from>
    <xdr:ext cx="11034267" cy="3345254"/>
    <xdr:pic>
      <xdr:nvPicPr>
        <xdr:cNvPr id="4" name="Picture 3">
          <a:extLst>
            <a:ext uri="{FF2B5EF4-FFF2-40B4-BE49-F238E27FC236}">
              <a16:creationId xmlns:a16="http://schemas.microsoft.com/office/drawing/2014/main" id="{211326E2-F883-48CC-B4D3-92533C9B7B18}"/>
            </a:ext>
          </a:extLst>
        </xdr:cNvPr>
        <xdr:cNvPicPr>
          <a:picLocks noChangeAspect="1"/>
        </xdr:cNvPicPr>
      </xdr:nvPicPr>
      <xdr:blipFill>
        <a:blip xmlns:r="http://schemas.openxmlformats.org/officeDocument/2006/relationships" r:embed="rId1"/>
        <a:stretch>
          <a:fillRect/>
        </a:stretch>
      </xdr:blipFill>
      <xdr:spPr>
        <a:xfrm>
          <a:off x="0" y="11525127"/>
          <a:ext cx="11034267" cy="3345254"/>
        </a:xfrm>
        <a:prstGeom prst="rect">
          <a:avLst/>
        </a:prstGeom>
      </xdr:spPr>
    </xdr:pic>
    <xdr:clientData/>
  </xdr:oneCellAnchor>
  <xdr:twoCellAnchor>
    <xdr:from>
      <xdr:col>1</xdr:col>
      <xdr:colOff>85725</xdr:colOff>
      <xdr:row>17</xdr:row>
      <xdr:rowOff>47625</xdr:rowOff>
    </xdr:from>
    <xdr:to>
      <xdr:col>11</xdr:col>
      <xdr:colOff>76200</xdr:colOff>
      <xdr:row>44</xdr:row>
      <xdr:rowOff>0</xdr:rowOff>
    </xdr:to>
    <xdr:graphicFrame macro="">
      <xdr:nvGraphicFramePr>
        <xdr:cNvPr id="5" name="Grafiek 1">
          <a:extLst>
            <a:ext uri="{FF2B5EF4-FFF2-40B4-BE49-F238E27FC236}">
              <a16:creationId xmlns:a16="http://schemas.microsoft.com/office/drawing/2014/main" id="{ED4A5E9C-90B8-434E-B601-9241CEC34896}"/>
            </a:ext>
            <a:ext uri="{147F2762-F138-4A5C-976F-8EAC2B608ADB}">
              <a16:predDERef xmlns:a16="http://schemas.microsoft.com/office/drawing/2014/main" pred="{211326E2-F883-48CC-B4D3-92533C9B7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4.xml><?xml version="1.0" encoding="utf-8"?>
<xdr:wsDr xmlns:xdr="http://schemas.openxmlformats.org/drawingml/2006/spreadsheetDrawing" xmlns:a="http://schemas.openxmlformats.org/drawingml/2006/main">
  <xdr:twoCellAnchor>
    <xdr:from>
      <xdr:col>5</xdr:col>
      <xdr:colOff>561975</xdr:colOff>
      <xdr:row>5</xdr:row>
      <xdr:rowOff>109537</xdr:rowOff>
    </xdr:from>
    <xdr:to>
      <xdr:col>14</xdr:col>
      <xdr:colOff>142875</xdr:colOff>
      <xdr:row>20</xdr:row>
      <xdr:rowOff>161925</xdr:rowOff>
    </xdr:to>
    <xdr:graphicFrame macro="">
      <xdr:nvGraphicFramePr>
        <xdr:cNvPr id="2" name="Chart 1">
          <a:extLst>
            <a:ext uri="{FF2B5EF4-FFF2-40B4-BE49-F238E27FC236}">
              <a16:creationId xmlns:a16="http://schemas.microsoft.com/office/drawing/2014/main" id="{16AC9620-98A3-87A0-D914-3E6336D391D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5.xml><?xml version="1.0" encoding="utf-8"?>
<xdr:wsDr xmlns:xdr="http://schemas.openxmlformats.org/drawingml/2006/spreadsheetDrawing" xmlns:a="http://schemas.openxmlformats.org/drawingml/2006/main">
  <xdr:twoCellAnchor>
    <xdr:from>
      <xdr:col>10</xdr:col>
      <xdr:colOff>333375</xdr:colOff>
      <xdr:row>4</xdr:row>
      <xdr:rowOff>33337</xdr:rowOff>
    </xdr:from>
    <xdr:to>
      <xdr:col>18</xdr:col>
      <xdr:colOff>28575</xdr:colOff>
      <xdr:row>18</xdr:row>
      <xdr:rowOff>109537</xdr:rowOff>
    </xdr:to>
    <xdr:graphicFrame macro="">
      <xdr:nvGraphicFramePr>
        <xdr:cNvPr id="2" name="Chart 1">
          <a:extLst>
            <a:ext uri="{FF2B5EF4-FFF2-40B4-BE49-F238E27FC236}">
              <a16:creationId xmlns:a16="http://schemas.microsoft.com/office/drawing/2014/main" id="{B16DD9BF-4145-58C5-ED8A-973925B9BF9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6.xml><?xml version="1.0" encoding="utf-8"?>
<xdr:wsDr xmlns:xdr="http://schemas.openxmlformats.org/drawingml/2006/spreadsheetDrawing" xmlns:a="http://schemas.openxmlformats.org/drawingml/2006/main">
  <xdr:twoCellAnchor>
    <xdr:from>
      <xdr:col>6</xdr:col>
      <xdr:colOff>395287</xdr:colOff>
      <xdr:row>1</xdr:row>
      <xdr:rowOff>4762</xdr:rowOff>
    </xdr:from>
    <xdr:to>
      <xdr:col>15</xdr:col>
      <xdr:colOff>352425</xdr:colOff>
      <xdr:row>18</xdr:row>
      <xdr:rowOff>95250</xdr:rowOff>
    </xdr:to>
    <xdr:graphicFrame macro="">
      <xdr:nvGraphicFramePr>
        <xdr:cNvPr id="2" name="Chart 1">
          <a:extLst>
            <a:ext uri="{FF2B5EF4-FFF2-40B4-BE49-F238E27FC236}">
              <a16:creationId xmlns:a16="http://schemas.microsoft.com/office/drawing/2014/main" id="{9678CB85-0131-DCC0-8C19-87F3A6464AD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7.xml><?xml version="1.0" encoding="utf-8"?>
<xdr:wsDr xmlns:xdr="http://schemas.openxmlformats.org/drawingml/2006/spreadsheetDrawing" xmlns:a="http://schemas.openxmlformats.org/drawingml/2006/main">
  <xdr:twoCellAnchor>
    <xdr:from>
      <xdr:col>13</xdr:col>
      <xdr:colOff>300038</xdr:colOff>
      <xdr:row>1</xdr:row>
      <xdr:rowOff>159544</xdr:rowOff>
    </xdr:from>
    <xdr:to>
      <xdr:col>23</xdr:col>
      <xdr:colOff>433388</xdr:colOff>
      <xdr:row>27</xdr:row>
      <xdr:rowOff>864394</xdr:rowOff>
    </xdr:to>
    <xdr:graphicFrame macro="">
      <xdr:nvGraphicFramePr>
        <xdr:cNvPr id="6" name="Chart 3">
          <a:extLst>
            <a:ext uri="{FF2B5EF4-FFF2-40B4-BE49-F238E27FC236}">
              <a16:creationId xmlns:a16="http://schemas.microsoft.com/office/drawing/2014/main" id="{A440EAD0-D905-E3E4-A9D1-CCFA1CA1A5F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8.xml><?xml version="1.0" encoding="utf-8"?>
<xdr:wsDr xmlns:xdr="http://schemas.openxmlformats.org/drawingml/2006/spreadsheetDrawing" xmlns:a="http://schemas.openxmlformats.org/drawingml/2006/main">
  <xdr:twoCellAnchor>
    <xdr:from>
      <xdr:col>1</xdr:col>
      <xdr:colOff>0</xdr:colOff>
      <xdr:row>15</xdr:row>
      <xdr:rowOff>0</xdr:rowOff>
    </xdr:from>
    <xdr:to>
      <xdr:col>8</xdr:col>
      <xdr:colOff>144780</xdr:colOff>
      <xdr:row>29</xdr:row>
      <xdr:rowOff>129540</xdr:rowOff>
    </xdr:to>
    <xdr:graphicFrame macro="">
      <xdr:nvGraphicFramePr>
        <xdr:cNvPr id="4" name="Chart 1">
          <a:extLst>
            <a:ext uri="{FF2B5EF4-FFF2-40B4-BE49-F238E27FC236}">
              <a16:creationId xmlns:a16="http://schemas.microsoft.com/office/drawing/2014/main" id="{A5E7169B-D67E-42AE-8A32-ABC4063F14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9.xml><?xml version="1.0" encoding="utf-8"?>
<xdr:wsDr xmlns:xdr="http://schemas.openxmlformats.org/drawingml/2006/spreadsheetDrawing" xmlns:a="http://schemas.openxmlformats.org/drawingml/2006/main">
  <xdr:twoCellAnchor>
    <xdr:from>
      <xdr:col>8</xdr:col>
      <xdr:colOff>550863</xdr:colOff>
      <xdr:row>1</xdr:row>
      <xdr:rowOff>6351</xdr:rowOff>
    </xdr:from>
    <xdr:to>
      <xdr:col>16</xdr:col>
      <xdr:colOff>244475</xdr:colOff>
      <xdr:row>15</xdr:row>
      <xdr:rowOff>169863</xdr:rowOff>
    </xdr:to>
    <xdr:graphicFrame macro="">
      <xdr:nvGraphicFramePr>
        <xdr:cNvPr id="9" name="Grafico 2">
          <a:extLst>
            <a:ext uri="{FF2B5EF4-FFF2-40B4-BE49-F238E27FC236}">
              <a16:creationId xmlns:a16="http://schemas.microsoft.com/office/drawing/2014/main" id="{B744A691-F27C-769E-ADB7-0D651790765D}"/>
            </a:ext>
            <a:ext uri="{147F2762-F138-4A5C-976F-8EAC2B608ADB}">
              <a16:predDERef xmlns:a16="http://schemas.microsoft.com/office/drawing/2014/main" pred="{3618A00E-FCE4-4090-1A2A-2E3C4C8F6C6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Kristy Louise Rhades" id="{51DCF350-7B23-4339-AF00-BC7FDEBDF36D}" userId="S::kristylouise.rhades_entsoe.eu#ext#@entsogeu.onmicrosoft.com::986013af-9827-4b47-88a3-78c946316ed1" providerId="AD"/>
  <person displayName="Debarnot, Jean-Marc" id="{43769268-D073-4B57-96D7-3C1FC178A483}" userId="S::jean-marc.debarnot_amprion.net#ext#@entsogeu.onmicrosoft.com::c2a2ef28-e68e-490b-ba41-09f806f44bb2" providerId="AD"/>
</personList>
</file>

<file path=xl/pivotCache/_rels/pivotCacheDefinition1.xml.rels><?xml version="1.0" encoding="UTF-8" standalone="yes"?>
<Relationships xmlns="http://schemas.openxmlformats.org/package/2006/relationships"><Relationship Id="rId2" Type="http://schemas.openxmlformats.org/officeDocument/2006/relationships/externalLinkPath" Target="/sites/ExternalCollaboration/WG%20Scenario%20Building/2026%20Scenarios/Sub%20teams/Demand%20team/00_For%20Scenario%20Package%20-%20Reports/20260317_ETM_Dashboard_2023_V2.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ANIELE CECCARELLI" refreshedDate="46139.497181018516" createdVersion="8" refreshedVersion="8" minRefreshableVersion="3" recordCount="72" xr:uid="{BFB4C2B8-D2AC-485B-940C-1732960DF10D}">
  <cacheSource type="worksheet">
    <worksheetSource ref="J1:N73" sheet="gap-filling methodology" r:id="rId2"/>
  </cacheSource>
  <cacheFields count="5">
    <cacheField name="scenario" numFmtId="0">
      <sharedItems count="2">
        <s v="NT"/>
        <s v="NT+"/>
      </sharedItems>
    </cacheField>
    <cacheField name="YEAR" numFmtId="0">
      <sharedItems containsSemiMixedTypes="0" containsString="0" containsNumber="1" containsInteger="1" minValue="2030" maxValue="2050" count="4">
        <n v="2030"/>
        <n v="2035"/>
        <n v="2040"/>
        <n v="2050"/>
      </sharedItems>
    </cacheField>
    <cacheField name="ENERGY_CARRIER" numFmtId="0">
      <sharedItems count="9">
        <s v="Ammonia"/>
        <s v="Biomass"/>
        <s v="Electricity"/>
        <s v="Heat"/>
        <s v="Hydrogen"/>
        <s v="Liquids"/>
        <s v="Methane"/>
        <s v="Others"/>
        <s v="Solids"/>
      </sharedItems>
    </cacheField>
    <cacheField name="TWh" numFmtId="164">
      <sharedItems containsSemiMixedTypes="0" containsString="0" containsNumber="1" minValue="9.5424287891325024E-2" maxValue="4222.9402434756357"/>
    </cacheField>
    <cacheField name="Mtoe" numFmtId="164">
      <sharedItems containsSemiMixedTypes="0" containsString="0" containsNumber="1" minValue="8.2050118565197786E-3" maxValue="363.10750158861867"/>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2">
  <r>
    <x v="0"/>
    <x v="0"/>
    <x v="0"/>
    <n v="9.5424287891325024E-2"/>
    <n v="8.2050118565197786E-3"/>
  </r>
  <r>
    <x v="0"/>
    <x v="0"/>
    <x v="1"/>
    <n v="779.77841838806557"/>
    <n v="67.048875183840551"/>
  </r>
  <r>
    <x v="0"/>
    <x v="0"/>
    <x v="2"/>
    <n v="2920.8688779666068"/>
    <n v="251.14951659214157"/>
  </r>
  <r>
    <x v="0"/>
    <x v="0"/>
    <x v="3"/>
    <n v="523.69939293121809"/>
    <n v="45.030042384455548"/>
  </r>
  <r>
    <x v="0"/>
    <x v="0"/>
    <x v="4"/>
    <n v="98.543275004707994"/>
    <n v="8.47319647503938"/>
  </r>
  <r>
    <x v="0"/>
    <x v="0"/>
    <x v="5"/>
    <n v="3527.9210221341232"/>
    <n v="303.34660551454198"/>
  </r>
  <r>
    <x v="0"/>
    <x v="0"/>
    <x v="6"/>
    <n v="1963.7926382636585"/>
    <n v="168.85577285156134"/>
  </r>
  <r>
    <x v="0"/>
    <x v="0"/>
    <x v="7"/>
    <n v="57.26768723962271"/>
    <n v="4.9241347583510491"/>
  </r>
  <r>
    <x v="0"/>
    <x v="0"/>
    <x v="8"/>
    <n v="209.25773371134017"/>
    <n v="17.992926372428215"/>
  </r>
  <r>
    <x v="0"/>
    <x v="1"/>
    <x v="0"/>
    <n v="0.41248586554273359"/>
    <n v="3.5467400304620256E-2"/>
  </r>
  <r>
    <x v="0"/>
    <x v="1"/>
    <x v="1"/>
    <n v="705.55179886342023"/>
    <n v="60.666534726003455"/>
  </r>
  <r>
    <x v="0"/>
    <x v="1"/>
    <x v="2"/>
    <n v="3327.1759359821144"/>
    <n v="286.08563508014737"/>
  </r>
  <r>
    <x v="0"/>
    <x v="1"/>
    <x v="3"/>
    <n v="517.95626539082582"/>
    <n v="44.536222303596368"/>
  </r>
  <r>
    <x v="0"/>
    <x v="1"/>
    <x v="4"/>
    <n v="253.0050785297737"/>
    <n v="21.754520939791373"/>
  </r>
  <r>
    <x v="0"/>
    <x v="1"/>
    <x v="5"/>
    <n v="2801.6589584832377"/>
    <n v="240.89930855401872"/>
  </r>
  <r>
    <x v="0"/>
    <x v="1"/>
    <x v="6"/>
    <n v="1622.8591876489331"/>
    <n v="139.54077279870447"/>
  </r>
  <r>
    <x v="0"/>
    <x v="1"/>
    <x v="7"/>
    <n v="72.867316643788811"/>
    <n v="6.2654614483051425"/>
  </r>
  <r>
    <x v="0"/>
    <x v="1"/>
    <x v="8"/>
    <n v="143.92416945402451"/>
    <n v="12.375251027861092"/>
  </r>
  <r>
    <x v="0"/>
    <x v="2"/>
    <x v="0"/>
    <n v="1.0060324474202273"/>
    <n v="8.6503219898557804E-2"/>
  </r>
  <r>
    <x v="0"/>
    <x v="2"/>
    <x v="1"/>
    <n v="677.22177378151821"/>
    <n v="58.230591038823576"/>
  </r>
  <r>
    <x v="0"/>
    <x v="2"/>
    <x v="2"/>
    <n v="3706.4084450446726"/>
    <n v="318.69376139679042"/>
  </r>
  <r>
    <x v="0"/>
    <x v="2"/>
    <x v="3"/>
    <n v="517.11471575691007"/>
    <n v="44.463862059923478"/>
  </r>
  <r>
    <x v="0"/>
    <x v="2"/>
    <x v="4"/>
    <n v="412.9906061901047"/>
    <n v="35.510800188315102"/>
  </r>
  <r>
    <x v="0"/>
    <x v="2"/>
    <x v="5"/>
    <n v="2201.4995758083023"/>
    <n v="189.29489043923493"/>
  </r>
  <r>
    <x v="0"/>
    <x v="2"/>
    <x v="6"/>
    <n v="1279.2974387839049"/>
    <n v="109.99977977505631"/>
  </r>
  <r>
    <x v="0"/>
    <x v="2"/>
    <x v="7"/>
    <n v="106.50090915997677"/>
    <n v="9.1574298503849327"/>
  </r>
  <r>
    <x v="0"/>
    <x v="2"/>
    <x v="8"/>
    <n v="76.245891098729246"/>
    <n v="6.5559665605098232"/>
  </r>
  <r>
    <x v="0"/>
    <x v="3"/>
    <x v="0"/>
    <n v="9.9427677937613819"/>
    <n v="0.85492414391757365"/>
  </r>
  <r>
    <x v="0"/>
    <x v="3"/>
    <x v="1"/>
    <n v="594.82006139513567"/>
    <n v="51.145319122539604"/>
  </r>
  <r>
    <x v="0"/>
    <x v="3"/>
    <x v="2"/>
    <n v="4222.9402434756357"/>
    <n v="363.10750158861867"/>
  </r>
  <r>
    <x v="0"/>
    <x v="3"/>
    <x v="3"/>
    <n v="536.33506831471732"/>
    <n v="46.116514902383258"/>
  </r>
  <r>
    <x v="0"/>
    <x v="3"/>
    <x v="4"/>
    <n v="633.94943878865706"/>
    <n v="54.509839964630871"/>
  </r>
  <r>
    <x v="0"/>
    <x v="3"/>
    <x v="5"/>
    <n v="1237.9367729554715"/>
    <n v="106.44340266169144"/>
  </r>
  <r>
    <x v="0"/>
    <x v="3"/>
    <x v="6"/>
    <n v="842.59394877900297"/>
    <n v="72.4500385880484"/>
  </r>
  <r>
    <x v="0"/>
    <x v="3"/>
    <x v="7"/>
    <n v="125.12790519116537"/>
    <n v="10.759063215061509"/>
  </r>
  <r>
    <x v="0"/>
    <x v="3"/>
    <x v="8"/>
    <n v="40.325211323799252"/>
    <n v="3.4673440519173901"/>
  </r>
  <r>
    <x v="1"/>
    <x v="0"/>
    <x v="0"/>
    <n v="9.5424287891325024E-2"/>
    <n v="8.2050118565197786E-3"/>
  </r>
  <r>
    <x v="1"/>
    <x v="0"/>
    <x v="1"/>
    <n v="779.77841838806557"/>
    <n v="67.048875183840551"/>
  </r>
  <r>
    <x v="1"/>
    <x v="0"/>
    <x v="2"/>
    <n v="2920.8688779666068"/>
    <n v="251.14951659214157"/>
  </r>
  <r>
    <x v="1"/>
    <x v="0"/>
    <x v="3"/>
    <n v="523.69939293121809"/>
    <n v="45.030042384455548"/>
  </r>
  <r>
    <x v="1"/>
    <x v="0"/>
    <x v="4"/>
    <n v="98.543275004707994"/>
    <n v="8.47319647503938"/>
  </r>
  <r>
    <x v="1"/>
    <x v="0"/>
    <x v="5"/>
    <n v="2494.2007297806495"/>
    <n v="214.46265948242899"/>
  </r>
  <r>
    <x v="1"/>
    <x v="0"/>
    <x v="6"/>
    <n v="1963.7926382636585"/>
    <n v="168.85577285156134"/>
  </r>
  <r>
    <x v="1"/>
    <x v="0"/>
    <x v="7"/>
    <n v="57.26768723962271"/>
    <n v="4.9241347583510491"/>
  </r>
  <r>
    <x v="1"/>
    <x v="0"/>
    <x v="8"/>
    <n v="28.090581768109196"/>
    <n v="2.4153552681091313"/>
  </r>
  <r>
    <x v="1"/>
    <x v="1"/>
    <x v="0"/>
    <n v="0.41248586554273359"/>
    <n v="3.5467400304620256E-2"/>
  </r>
  <r>
    <x v="1"/>
    <x v="1"/>
    <x v="1"/>
    <n v="705.55179886342023"/>
    <n v="60.666534726003455"/>
  </r>
  <r>
    <x v="1"/>
    <x v="1"/>
    <x v="2"/>
    <n v="3327.1759359821144"/>
    <n v="286.08563508014737"/>
  </r>
  <r>
    <x v="1"/>
    <x v="1"/>
    <x v="3"/>
    <n v="517.95626539082582"/>
    <n v="44.536222303596368"/>
  </r>
  <r>
    <x v="1"/>
    <x v="1"/>
    <x v="4"/>
    <n v="253.0050785297737"/>
    <n v="21.754520939791373"/>
  </r>
  <r>
    <x v="1"/>
    <x v="1"/>
    <x v="5"/>
    <n v="2295.92580039527"/>
    <n v="197.41408429881943"/>
  </r>
  <r>
    <x v="1"/>
    <x v="1"/>
    <x v="6"/>
    <n v="1622.8591876489331"/>
    <n v="139.54077279870447"/>
  </r>
  <r>
    <x v="1"/>
    <x v="1"/>
    <x v="7"/>
    <n v="72.867316643788811"/>
    <n v="6.2654614483051425"/>
  </r>
  <r>
    <x v="1"/>
    <x v="1"/>
    <x v="8"/>
    <n v="19.809880487811618"/>
    <n v="1.7033431201901648"/>
  </r>
  <r>
    <x v="1"/>
    <x v="2"/>
    <x v="0"/>
    <n v="1.0060324474202273"/>
    <n v="8.6503219898557804E-2"/>
  </r>
  <r>
    <x v="1"/>
    <x v="2"/>
    <x v="1"/>
    <n v="677.22177378151821"/>
    <n v="58.230591038823576"/>
  </r>
  <r>
    <x v="1"/>
    <x v="2"/>
    <x v="2"/>
    <n v="3706.4084450446726"/>
    <n v="318.69376139679042"/>
  </r>
  <r>
    <x v="1"/>
    <x v="2"/>
    <x v="3"/>
    <n v="517.11471575691007"/>
    <n v="44.463862059923478"/>
  </r>
  <r>
    <x v="1"/>
    <x v="2"/>
    <x v="4"/>
    <n v="412.9906061901047"/>
    <n v="35.510800188315102"/>
  </r>
  <r>
    <x v="1"/>
    <x v="2"/>
    <x v="5"/>
    <n v="1879.1339781729293"/>
    <n v="161.57643836396639"/>
  </r>
  <r>
    <x v="1"/>
    <x v="2"/>
    <x v="6"/>
    <n v="1279.2974387839049"/>
    <n v="109.99977977505631"/>
  </r>
  <r>
    <x v="1"/>
    <x v="2"/>
    <x v="7"/>
    <n v="106.50090915997677"/>
    <n v="9.1574298503849327"/>
  </r>
  <r>
    <x v="1"/>
    <x v="2"/>
    <x v="8"/>
    <n v="13.399120511123732"/>
    <n v="1.1521169828997189"/>
  </r>
  <r>
    <x v="1"/>
    <x v="3"/>
    <x v="0"/>
    <n v="9.9427677937613819"/>
    <n v="0.85492414391757365"/>
  </r>
  <r>
    <x v="1"/>
    <x v="3"/>
    <x v="1"/>
    <n v="594.82006139513567"/>
    <n v="51.145319122539604"/>
  </r>
  <r>
    <x v="1"/>
    <x v="3"/>
    <x v="2"/>
    <n v="4222.9402434756357"/>
    <n v="363.10750158861867"/>
  </r>
  <r>
    <x v="1"/>
    <x v="3"/>
    <x v="3"/>
    <n v="536.33506831471732"/>
    <n v="46.116514902383258"/>
  </r>
  <r>
    <x v="1"/>
    <x v="3"/>
    <x v="4"/>
    <n v="633.94943878865706"/>
    <n v="54.509839964630871"/>
  </r>
  <r>
    <x v="1"/>
    <x v="3"/>
    <x v="5"/>
    <n v="1089.4483358754355"/>
    <n v="93.675695260140628"/>
  </r>
  <r>
    <x v="1"/>
    <x v="3"/>
    <x v="6"/>
    <n v="842.59394877900297"/>
    <n v="72.4500385880484"/>
  </r>
  <r>
    <x v="1"/>
    <x v="3"/>
    <x v="7"/>
    <n v="125.12790519116537"/>
    <n v="10.759063215061509"/>
  </r>
  <r>
    <x v="1"/>
    <x v="3"/>
    <x v="8"/>
    <n v="10.412107426521986"/>
    <n v="0.8952800882650030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0946D4F-3581-4EC5-9AAB-F24D0D0560C5}" name="PivotTable19" cacheId="0" applyNumberFormats="0" applyBorderFormats="0" applyFontFormats="0" applyPatternFormats="0" applyAlignmentFormats="0" applyWidthHeightFormats="1" dataCaption="Values" updatedVersion="8" minRefreshableVersion="3" rowGrandTotals="0" itemPrintTitles="1" createdVersion="8" indent="0" compact="0" compactData="0" multipleFieldFilters="0" chartFormat="8">
  <location ref="B2:M11" firstHeaderRow="1" firstDataRow="2" firstDataCol="2"/>
  <pivotFields count="5">
    <pivotField axis="axisRow" compact="0" outline="0" subtotalTop="0" showAll="0" defaultSubtotal="0">
      <items count="2">
        <item x="0"/>
        <item x="1"/>
      </items>
      <extLst>
        <ext xmlns:x14="http://schemas.microsoft.com/office/spreadsheetml/2009/9/main" uri="{2946ED86-A175-432a-8AC1-64E0C546D7DE}">
          <x14:pivotField fillDownLabels="1"/>
        </ext>
      </extLst>
    </pivotField>
    <pivotField axis="axisRow" compact="0" outline="0" subtotalTop="0" showAll="0" defaultSubtotal="0">
      <items count="4">
        <item x="0"/>
        <item x="1"/>
        <item x="2"/>
        <item x="3"/>
      </items>
      <extLst>
        <ext xmlns:x14="http://schemas.microsoft.com/office/spreadsheetml/2009/9/main" uri="{2946ED86-A175-432a-8AC1-64E0C546D7DE}">
          <x14:pivotField fillDownLabels="1"/>
        </ext>
      </extLst>
    </pivotField>
    <pivotField axis="axisCol" compact="0" outline="0" subtotalTop="0" showAll="0" defaultSubtotal="0">
      <items count="9">
        <item x="0"/>
        <item x="1"/>
        <item x="2"/>
        <item x="3"/>
        <item x="4"/>
        <item x="6"/>
        <item x="7"/>
        <item x="5"/>
        <item x="8"/>
      </items>
      <extLst>
        <ext xmlns:x14="http://schemas.microsoft.com/office/spreadsheetml/2009/9/main" uri="{2946ED86-A175-432a-8AC1-64E0C546D7DE}">
          <x14:pivotField fillDownLabels="1"/>
        </ext>
      </extLst>
    </pivotField>
    <pivotField dataField="1" compact="0" numFmtId="164" outline="0" subtotalTop="0" showAll="0" defaultSubtotal="0">
      <extLst>
        <ext xmlns:x14="http://schemas.microsoft.com/office/spreadsheetml/2009/9/main" uri="{2946ED86-A175-432a-8AC1-64E0C546D7DE}">
          <x14:pivotField fillDownLabels="1"/>
        </ext>
      </extLst>
    </pivotField>
    <pivotField compact="0" numFmtId="164" outline="0" subtotalTop="0" showAll="0" defaultSubtotal="0">
      <extLst>
        <ext xmlns:x14="http://schemas.microsoft.com/office/spreadsheetml/2009/9/main" uri="{2946ED86-A175-432a-8AC1-64E0C546D7DE}">
          <x14:pivotField fillDownLabels="1"/>
        </ext>
      </extLst>
    </pivotField>
  </pivotFields>
  <rowFields count="2">
    <field x="1"/>
    <field x="0"/>
  </rowFields>
  <rowItems count="8">
    <i>
      <x/>
      <x/>
    </i>
    <i r="1">
      <x v="1"/>
    </i>
    <i>
      <x v="1"/>
      <x/>
    </i>
    <i r="1">
      <x v="1"/>
    </i>
    <i>
      <x v="2"/>
      <x/>
    </i>
    <i r="1">
      <x v="1"/>
    </i>
    <i>
      <x v="3"/>
      <x/>
    </i>
    <i r="1">
      <x v="1"/>
    </i>
  </rowItems>
  <colFields count="1">
    <field x="2"/>
  </colFields>
  <colItems count="10">
    <i>
      <x/>
    </i>
    <i>
      <x v="1"/>
    </i>
    <i>
      <x v="2"/>
    </i>
    <i>
      <x v="3"/>
    </i>
    <i>
      <x v="4"/>
    </i>
    <i>
      <x v="5"/>
    </i>
    <i>
      <x v="6"/>
    </i>
    <i>
      <x v="7"/>
    </i>
    <i>
      <x v="8"/>
    </i>
    <i t="grand">
      <x/>
    </i>
  </colItems>
  <dataFields count="1">
    <dataField name="Sum of TWh" fld="3" baseField="0" baseItem="0" numFmtId="164"/>
  </dataFields>
  <chartFormats count="27">
    <chartFormat chart="3" format="9" series="1">
      <pivotArea type="data" outline="0" fieldPosition="0">
        <references count="1">
          <reference field="2" count="1" selected="0">
            <x v="0"/>
          </reference>
        </references>
      </pivotArea>
    </chartFormat>
    <chartFormat chart="3" format="10" series="1">
      <pivotArea type="data" outline="0" fieldPosition="0">
        <references count="1">
          <reference field="2" count="1" selected="0">
            <x v="1"/>
          </reference>
        </references>
      </pivotArea>
    </chartFormat>
    <chartFormat chart="3" format="11" series="1">
      <pivotArea type="data" outline="0" fieldPosition="0">
        <references count="1">
          <reference field="2" count="1" selected="0">
            <x v="2"/>
          </reference>
        </references>
      </pivotArea>
    </chartFormat>
    <chartFormat chart="3" format="12" series="1">
      <pivotArea type="data" outline="0" fieldPosition="0">
        <references count="1">
          <reference field="2" count="1" selected="0">
            <x v="3"/>
          </reference>
        </references>
      </pivotArea>
    </chartFormat>
    <chartFormat chart="3" format="13" series="1">
      <pivotArea type="data" outline="0" fieldPosition="0">
        <references count="1">
          <reference field="2" count="1" selected="0">
            <x v="4"/>
          </reference>
        </references>
      </pivotArea>
    </chartFormat>
    <chartFormat chart="3" format="14" series="1">
      <pivotArea type="data" outline="0" fieldPosition="0">
        <references count="1">
          <reference field="2" count="1" selected="0">
            <x v="7"/>
          </reference>
        </references>
      </pivotArea>
    </chartFormat>
    <chartFormat chart="3" format="15" series="1">
      <pivotArea type="data" outline="0" fieldPosition="0">
        <references count="1">
          <reference field="2" count="1" selected="0">
            <x v="5"/>
          </reference>
        </references>
      </pivotArea>
    </chartFormat>
    <chartFormat chart="3" format="16" series="1">
      <pivotArea type="data" outline="0" fieldPosition="0">
        <references count="1">
          <reference field="2" count="1" selected="0">
            <x v="6"/>
          </reference>
        </references>
      </pivotArea>
    </chartFormat>
    <chartFormat chart="3" format="17" series="1">
      <pivotArea type="data" outline="0" fieldPosition="0">
        <references count="1">
          <reference field="2" count="1" selected="0">
            <x v="8"/>
          </reference>
        </references>
      </pivotArea>
    </chartFormat>
    <chartFormat chart="3" format="18" series="1">
      <pivotArea type="data" outline="0" fieldPosition="0">
        <references count="2">
          <reference field="4294967294" count="1" selected="0">
            <x v="0"/>
          </reference>
          <reference field="2" count="1" selected="0">
            <x v="0"/>
          </reference>
        </references>
      </pivotArea>
    </chartFormat>
    <chartFormat chart="3" format="19" series="1">
      <pivotArea type="data" outline="0" fieldPosition="0">
        <references count="2">
          <reference field="4294967294" count="1" selected="0">
            <x v="0"/>
          </reference>
          <reference field="2" count="1" selected="0">
            <x v="1"/>
          </reference>
        </references>
      </pivotArea>
    </chartFormat>
    <chartFormat chart="3" format="20" series="1">
      <pivotArea type="data" outline="0" fieldPosition="0">
        <references count="2">
          <reference field="4294967294" count="1" selected="0">
            <x v="0"/>
          </reference>
          <reference field="2" count="1" selected="0">
            <x v="2"/>
          </reference>
        </references>
      </pivotArea>
    </chartFormat>
    <chartFormat chart="3" format="21" series="1">
      <pivotArea type="data" outline="0" fieldPosition="0">
        <references count="2">
          <reference field="4294967294" count="1" selected="0">
            <x v="0"/>
          </reference>
          <reference field="2" count="1" selected="0">
            <x v="3"/>
          </reference>
        </references>
      </pivotArea>
    </chartFormat>
    <chartFormat chart="3" format="22" series="1">
      <pivotArea type="data" outline="0" fieldPosition="0">
        <references count="2">
          <reference field="4294967294" count="1" selected="0">
            <x v="0"/>
          </reference>
          <reference field="2" count="1" selected="0">
            <x v="4"/>
          </reference>
        </references>
      </pivotArea>
    </chartFormat>
    <chartFormat chart="3" format="23" series="1">
      <pivotArea type="data" outline="0" fieldPosition="0">
        <references count="2">
          <reference field="4294967294" count="1" selected="0">
            <x v="0"/>
          </reference>
          <reference field="2" count="1" selected="0">
            <x v="7"/>
          </reference>
        </references>
      </pivotArea>
    </chartFormat>
    <chartFormat chart="3" format="24" series="1">
      <pivotArea type="data" outline="0" fieldPosition="0">
        <references count="2">
          <reference field="4294967294" count="1" selected="0">
            <x v="0"/>
          </reference>
          <reference field="2" count="1" selected="0">
            <x v="5"/>
          </reference>
        </references>
      </pivotArea>
    </chartFormat>
    <chartFormat chart="3" format="25" series="1">
      <pivotArea type="data" outline="0" fieldPosition="0">
        <references count="2">
          <reference field="4294967294" count="1" selected="0">
            <x v="0"/>
          </reference>
          <reference field="2" count="1" selected="0">
            <x v="6"/>
          </reference>
        </references>
      </pivotArea>
    </chartFormat>
    <chartFormat chart="3" format="26" series="1">
      <pivotArea type="data" outline="0" fieldPosition="0">
        <references count="2">
          <reference field="4294967294" count="1" selected="0">
            <x v="0"/>
          </reference>
          <reference field="2" count="1" selected="0">
            <x v="8"/>
          </reference>
        </references>
      </pivotArea>
    </chartFormat>
    <chartFormat chart="5" format="0" series="1">
      <pivotArea type="data" outline="0" fieldPosition="0">
        <references count="2">
          <reference field="4294967294" count="1" selected="0">
            <x v="0"/>
          </reference>
          <reference field="2" count="1" selected="0">
            <x v="0"/>
          </reference>
        </references>
      </pivotArea>
    </chartFormat>
    <chartFormat chart="5" format="1" series="1">
      <pivotArea type="data" outline="0" fieldPosition="0">
        <references count="2">
          <reference field="4294967294" count="1" selected="0">
            <x v="0"/>
          </reference>
          <reference field="2" count="1" selected="0">
            <x v="1"/>
          </reference>
        </references>
      </pivotArea>
    </chartFormat>
    <chartFormat chart="5" format="2" series="1">
      <pivotArea type="data" outline="0" fieldPosition="0">
        <references count="2">
          <reference field="4294967294" count="1" selected="0">
            <x v="0"/>
          </reference>
          <reference field="2" count="1" selected="0">
            <x v="2"/>
          </reference>
        </references>
      </pivotArea>
    </chartFormat>
    <chartFormat chart="5" format="3" series="1">
      <pivotArea type="data" outline="0" fieldPosition="0">
        <references count="2">
          <reference field="4294967294" count="1" selected="0">
            <x v="0"/>
          </reference>
          <reference field="2" count="1" selected="0">
            <x v="3"/>
          </reference>
        </references>
      </pivotArea>
    </chartFormat>
    <chartFormat chart="5" format="4" series="1">
      <pivotArea type="data" outline="0" fieldPosition="0">
        <references count="2">
          <reference field="4294967294" count="1" selected="0">
            <x v="0"/>
          </reference>
          <reference field="2" count="1" selected="0">
            <x v="4"/>
          </reference>
        </references>
      </pivotArea>
    </chartFormat>
    <chartFormat chart="5" format="5" series="1">
      <pivotArea type="data" outline="0" fieldPosition="0">
        <references count="2">
          <reference field="4294967294" count="1" selected="0">
            <x v="0"/>
          </reference>
          <reference field="2" count="1" selected="0">
            <x v="5"/>
          </reference>
        </references>
      </pivotArea>
    </chartFormat>
    <chartFormat chart="5" format="6" series="1">
      <pivotArea type="data" outline="0" fieldPosition="0">
        <references count="2">
          <reference field="4294967294" count="1" selected="0">
            <x v="0"/>
          </reference>
          <reference field="2" count="1" selected="0">
            <x v="6"/>
          </reference>
        </references>
      </pivotArea>
    </chartFormat>
    <chartFormat chart="5" format="7" series="1">
      <pivotArea type="data" outline="0" fieldPosition="0">
        <references count="2">
          <reference field="4294967294" count="1" selected="0">
            <x v="0"/>
          </reference>
          <reference field="2" count="1" selected="0">
            <x v="7"/>
          </reference>
        </references>
      </pivotArea>
    </chartFormat>
    <chartFormat chart="5" format="8" series="1">
      <pivotArea type="data" outline="0" fieldPosition="0">
        <references count="2">
          <reference field="4294967294" count="1" selected="0">
            <x v="0"/>
          </reference>
          <reference field="2" count="1" selected="0">
            <x v="8"/>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2085B8D3-5F79-4ACA-9030-33702B118F91}" name="PivotTable16" cacheId="0" applyNumberFormats="0" applyBorderFormats="0" applyFontFormats="0" applyPatternFormats="0" applyAlignmentFormats="0" applyWidthHeightFormats="1" dataCaption="Values" updatedVersion="8" minRefreshableVersion="3" rowGrandTotals="0" itemPrintTitles="1" createdVersion="8" indent="0" compact="0" compactData="0" multipleFieldFilters="0" chartFormat="7">
  <location ref="B2:M11" firstHeaderRow="1" firstDataRow="2" firstDataCol="2"/>
  <pivotFields count="5">
    <pivotField axis="axisRow" compact="0" outline="0" subtotalTop="0" showAll="0" defaultSubtotal="0">
      <items count="2">
        <item x="0"/>
        <item x="1"/>
      </items>
      <extLst>
        <ext xmlns:x14="http://schemas.microsoft.com/office/spreadsheetml/2009/9/main" uri="{2946ED86-A175-432a-8AC1-64E0C546D7DE}">
          <x14:pivotField fillDownLabels="1"/>
        </ext>
      </extLst>
    </pivotField>
    <pivotField axis="axisRow" compact="0" outline="0" subtotalTop="0" showAll="0" defaultSubtotal="0">
      <items count="4">
        <item x="0"/>
        <item x="1"/>
        <item x="2"/>
        <item x="3"/>
      </items>
      <extLst>
        <ext xmlns:x14="http://schemas.microsoft.com/office/spreadsheetml/2009/9/main" uri="{2946ED86-A175-432a-8AC1-64E0C546D7DE}">
          <x14:pivotField fillDownLabels="1"/>
        </ext>
      </extLst>
    </pivotField>
    <pivotField axis="axisCol" compact="0" outline="0" subtotalTop="0" showAll="0" defaultSubtotal="0">
      <items count="9">
        <item x="0"/>
        <item x="1"/>
        <item x="2"/>
        <item x="3"/>
        <item x="4"/>
        <item x="6"/>
        <item x="7"/>
        <item x="5"/>
        <item x="8"/>
      </items>
      <extLst>
        <ext xmlns:x14="http://schemas.microsoft.com/office/spreadsheetml/2009/9/main" uri="{2946ED86-A175-432a-8AC1-64E0C546D7DE}">
          <x14:pivotField fillDownLabels="1"/>
        </ext>
      </extLst>
    </pivotField>
    <pivotField compact="0" numFmtId="164" outline="0" subtotalTop="0" showAll="0" defaultSubtotal="0">
      <extLst>
        <ext xmlns:x14="http://schemas.microsoft.com/office/spreadsheetml/2009/9/main" uri="{2946ED86-A175-432a-8AC1-64E0C546D7DE}">
          <x14:pivotField fillDownLabels="1"/>
        </ext>
      </extLst>
    </pivotField>
    <pivotField dataField="1" compact="0" numFmtId="164" outline="0" subtotalTop="0" showAll="0" defaultSubtotal="0">
      <extLst>
        <ext xmlns:x14="http://schemas.microsoft.com/office/spreadsheetml/2009/9/main" uri="{2946ED86-A175-432a-8AC1-64E0C546D7DE}">
          <x14:pivotField fillDownLabels="1"/>
        </ext>
      </extLst>
    </pivotField>
  </pivotFields>
  <rowFields count="2">
    <field x="1"/>
    <field x="0"/>
  </rowFields>
  <rowItems count="8">
    <i>
      <x/>
      <x/>
    </i>
    <i r="1">
      <x v="1"/>
    </i>
    <i>
      <x v="1"/>
      <x/>
    </i>
    <i r="1">
      <x v="1"/>
    </i>
    <i>
      <x v="2"/>
      <x/>
    </i>
    <i r="1">
      <x v="1"/>
    </i>
    <i>
      <x v="3"/>
      <x/>
    </i>
    <i r="1">
      <x v="1"/>
    </i>
  </rowItems>
  <colFields count="1">
    <field x="2"/>
  </colFields>
  <colItems count="10">
    <i>
      <x/>
    </i>
    <i>
      <x v="1"/>
    </i>
    <i>
      <x v="2"/>
    </i>
    <i>
      <x v="3"/>
    </i>
    <i>
      <x v="4"/>
    </i>
    <i>
      <x v="5"/>
    </i>
    <i>
      <x v="6"/>
    </i>
    <i>
      <x v="7"/>
    </i>
    <i>
      <x v="8"/>
    </i>
    <i t="grand">
      <x/>
    </i>
  </colItems>
  <dataFields count="1">
    <dataField name="Sum of Mtoe" fld="4" baseField="0" baseItem="0" numFmtId="164"/>
  </dataFields>
  <chartFormats count="18">
    <chartFormat chart="0" format="0" series="1">
      <pivotArea type="data" outline="0" fieldPosition="0">
        <references count="2">
          <reference field="4294967294" count="1" selected="0">
            <x v="0"/>
          </reference>
          <reference field="2" count="1" selected="0">
            <x v="0"/>
          </reference>
        </references>
      </pivotArea>
    </chartFormat>
    <chartFormat chart="0" format="1" series="1">
      <pivotArea type="data" outline="0" fieldPosition="0">
        <references count="2">
          <reference field="4294967294" count="1" selected="0">
            <x v="0"/>
          </reference>
          <reference field="2" count="1" selected="0">
            <x v="1"/>
          </reference>
        </references>
      </pivotArea>
    </chartFormat>
    <chartFormat chart="0" format="2" series="1">
      <pivotArea type="data" outline="0" fieldPosition="0">
        <references count="2">
          <reference field="4294967294" count="1" selected="0">
            <x v="0"/>
          </reference>
          <reference field="2" count="1" selected="0">
            <x v="2"/>
          </reference>
        </references>
      </pivotArea>
    </chartFormat>
    <chartFormat chart="0" format="3" series="1">
      <pivotArea type="data" outline="0" fieldPosition="0">
        <references count="2">
          <reference field="4294967294" count="1" selected="0">
            <x v="0"/>
          </reference>
          <reference field="2" count="1" selected="0">
            <x v="3"/>
          </reference>
        </references>
      </pivotArea>
    </chartFormat>
    <chartFormat chart="0" format="4" series="1">
      <pivotArea type="data" outline="0" fieldPosition="0">
        <references count="2">
          <reference field="4294967294" count="1" selected="0">
            <x v="0"/>
          </reference>
          <reference field="2" count="1" selected="0">
            <x v="4"/>
          </reference>
        </references>
      </pivotArea>
    </chartFormat>
    <chartFormat chart="0" format="5" series="1">
      <pivotArea type="data" outline="0" fieldPosition="0">
        <references count="2">
          <reference field="4294967294" count="1" selected="0">
            <x v="0"/>
          </reference>
          <reference field="2" count="1" selected="0">
            <x v="7"/>
          </reference>
        </references>
      </pivotArea>
    </chartFormat>
    <chartFormat chart="0" format="6" series="1">
      <pivotArea type="data" outline="0" fieldPosition="0">
        <references count="2">
          <reference field="4294967294" count="1" selected="0">
            <x v="0"/>
          </reference>
          <reference field="2" count="1" selected="0">
            <x v="5"/>
          </reference>
        </references>
      </pivotArea>
    </chartFormat>
    <chartFormat chart="0" format="7" series="1">
      <pivotArea type="data" outline="0" fieldPosition="0">
        <references count="2">
          <reference field="4294967294" count="1" selected="0">
            <x v="0"/>
          </reference>
          <reference field="2" count="1" selected="0">
            <x v="6"/>
          </reference>
        </references>
      </pivotArea>
    </chartFormat>
    <chartFormat chart="0" format="8" series="1">
      <pivotArea type="data" outline="0" fieldPosition="0">
        <references count="2">
          <reference field="4294967294" count="1" selected="0">
            <x v="0"/>
          </reference>
          <reference field="2" count="1" selected="0">
            <x v="8"/>
          </reference>
        </references>
      </pivotArea>
    </chartFormat>
    <chartFormat chart="5" format="0" series="1">
      <pivotArea type="data" outline="0" fieldPosition="0">
        <references count="2">
          <reference field="4294967294" count="1" selected="0">
            <x v="0"/>
          </reference>
          <reference field="2" count="1" selected="0">
            <x v="0"/>
          </reference>
        </references>
      </pivotArea>
    </chartFormat>
    <chartFormat chart="5" format="1" series="1">
      <pivotArea type="data" outline="0" fieldPosition="0">
        <references count="2">
          <reference field="4294967294" count="1" selected="0">
            <x v="0"/>
          </reference>
          <reference field="2" count="1" selected="0">
            <x v="1"/>
          </reference>
        </references>
      </pivotArea>
    </chartFormat>
    <chartFormat chart="5" format="2" series="1">
      <pivotArea type="data" outline="0" fieldPosition="0">
        <references count="2">
          <reference field="4294967294" count="1" selected="0">
            <x v="0"/>
          </reference>
          <reference field="2" count="1" selected="0">
            <x v="2"/>
          </reference>
        </references>
      </pivotArea>
    </chartFormat>
    <chartFormat chart="5" format="3" series="1">
      <pivotArea type="data" outline="0" fieldPosition="0">
        <references count="2">
          <reference field="4294967294" count="1" selected="0">
            <x v="0"/>
          </reference>
          <reference field="2" count="1" selected="0">
            <x v="3"/>
          </reference>
        </references>
      </pivotArea>
    </chartFormat>
    <chartFormat chart="5" format="4" series="1">
      <pivotArea type="data" outline="0" fieldPosition="0">
        <references count="2">
          <reference field="4294967294" count="1" selected="0">
            <x v="0"/>
          </reference>
          <reference field="2" count="1" selected="0">
            <x v="4"/>
          </reference>
        </references>
      </pivotArea>
    </chartFormat>
    <chartFormat chart="5" format="5" series="1">
      <pivotArea type="data" outline="0" fieldPosition="0">
        <references count="2">
          <reference field="4294967294" count="1" selected="0">
            <x v="0"/>
          </reference>
          <reference field="2" count="1" selected="0">
            <x v="5"/>
          </reference>
        </references>
      </pivotArea>
    </chartFormat>
    <chartFormat chart="5" format="6" series="1">
      <pivotArea type="data" outline="0" fieldPosition="0">
        <references count="2">
          <reference field="4294967294" count="1" selected="0">
            <x v="0"/>
          </reference>
          <reference field="2" count="1" selected="0">
            <x v="6"/>
          </reference>
        </references>
      </pivotArea>
    </chartFormat>
    <chartFormat chart="5" format="7" series="1">
      <pivotArea type="data" outline="0" fieldPosition="0">
        <references count="2">
          <reference field="4294967294" count="1" selected="0">
            <x v="0"/>
          </reference>
          <reference field="2" count="1" selected="0">
            <x v="7"/>
          </reference>
        </references>
      </pivotArea>
    </chartFormat>
    <chartFormat chart="5" format="8" series="1">
      <pivotArea type="data" outline="0" fieldPosition="0">
        <references count="2">
          <reference field="4294967294" count="1" selected="0">
            <x v="0"/>
          </reference>
          <reference field="2" count="1" selected="0">
            <x v="8"/>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6153B7F-EBD5-4176-85DE-64B526DB30D2}" name="Table1" displayName="Table1" ref="A4:B119" totalsRowShown="0" headerRowDxfId="9">
  <autoFilter ref="A4:B119" xr:uid="{36153B7F-EBD5-4176-85DE-64B526DB30D2}"/>
  <tableColumns count="2">
    <tableColumn id="2" xr3:uid="{0F92E694-670D-4C70-B352-3D0FB4F60237}" name="Figure Number" dataDxfId="8"/>
    <tableColumn id="3" xr3:uid="{8E30CC9F-944A-48B5-A568-F9AD193623A5}" name="Graph Name"/>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BEF475A-876E-4783-8C30-243F0F6F54C7}" name="Table3" displayName="Table3" ref="A1:F9" totalsRowShown="0" headerRowDxfId="7" headerRowBorderDxfId="6" tableBorderDxfId="5">
  <autoFilter ref="A1:F9" xr:uid="{4BEF475A-876E-4783-8C30-243F0F6F54C7}"/>
  <sortState xmlns:xlrd2="http://schemas.microsoft.com/office/spreadsheetml/2017/richdata2" ref="A2:F9">
    <sortCondition ref="D1:D9"/>
  </sortState>
  <tableColumns count="6">
    <tableColumn id="2" xr3:uid="{64A3918B-91E5-4201-A249-14C87D0C3E7E}" name="target_year"/>
    <tableColumn id="11" xr3:uid="{8F992E2C-2A05-4388-9190-0778B034C2A5}" name="selected_weather_scenario"/>
    <tableColumn id="4" xr3:uid="{4F98B86B-4536-48B6-A2C9-7C5191C5E845}" name="metric"/>
    <tableColumn id="6" xr3:uid="{C6112DF5-0984-4FD3-83E1-7F134FE4F2BB}" name="peak_date" dataDxfId="4"/>
    <tableColumn id="9" xr3:uid="{9B05EE96-029C-4C08-AA53-232B9B602FB6}" name="H2 native demand" dataDxfId="3"/>
    <tableColumn id="10" xr3:uid="{55099EBE-D6B4-4F47-945C-0EFB4D3B56E0}" name="H2 for HHP boilers" dataDxfId="2"/>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D2" dT="2026-04-28T14:08:04.14" personId="{43769268-D073-4B57-96D7-3C1FC178A483}" id="{1830F6CB-7CCB-4D46-9F14-AC9B343F54F0}">
    <text>Should this sho NT or NT+?</text>
  </threadedComment>
</ThreadedComments>
</file>

<file path=xl/threadedComments/threadedComment2.xml><?xml version="1.0" encoding="utf-8"?>
<ThreadedComments xmlns="http://schemas.microsoft.com/office/spreadsheetml/2018/threadedcomments" xmlns:x="http://schemas.openxmlformats.org/spreadsheetml/2006/main">
  <threadedComment ref="C1" dT="2026-04-16T08:57:54.00" personId="{51DCF350-7B23-4339-AF00-BC7FDEBDF36D}" id="{971B6418-A5EF-4469-9D43-9D65AF3074D4}">
    <text>Please note that when it says 'add link to chapter/doc' this needs to be implemented in the report to hyperlink to supporting doucmentation.</text>
  </threadedComment>
</ThreadedComments>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00.xml.rels><?xml version="1.0" encoding="UTF-8" standalone="yes"?>
<Relationships xmlns="http://schemas.openxmlformats.org/package/2006/relationships"><Relationship Id="rId1" Type="http://schemas.openxmlformats.org/officeDocument/2006/relationships/drawing" Target="../drawings/drawing99.xml"/></Relationships>
</file>

<file path=xl/worksheets/_rels/sheet101.xml.rels><?xml version="1.0" encoding="UTF-8" standalone="yes"?>
<Relationships xmlns="http://schemas.openxmlformats.org/package/2006/relationships"><Relationship Id="rId1" Type="http://schemas.openxmlformats.org/officeDocument/2006/relationships/drawing" Target="../drawings/drawing100.xml"/></Relationships>
</file>

<file path=xl/worksheets/_rels/sheet102.xml.rels><?xml version="1.0" encoding="UTF-8" standalone="yes"?>
<Relationships xmlns="http://schemas.openxmlformats.org/package/2006/relationships"><Relationship Id="rId1" Type="http://schemas.openxmlformats.org/officeDocument/2006/relationships/drawing" Target="../drawings/drawing101.xml"/></Relationships>
</file>

<file path=xl/worksheets/_rels/sheet103.xml.rels><?xml version="1.0" encoding="UTF-8" standalone="yes"?>
<Relationships xmlns="http://schemas.openxmlformats.org/package/2006/relationships"><Relationship Id="rId1" Type="http://schemas.openxmlformats.org/officeDocument/2006/relationships/drawing" Target="../drawings/drawing102.xml"/></Relationships>
</file>

<file path=xl/worksheets/_rels/sheet104.xml.rels><?xml version="1.0" encoding="UTF-8" standalone="yes"?>
<Relationships xmlns="http://schemas.openxmlformats.org/package/2006/relationships"><Relationship Id="rId1" Type="http://schemas.openxmlformats.org/officeDocument/2006/relationships/drawing" Target="../drawings/drawing103.xml"/></Relationships>
</file>

<file path=xl/worksheets/_rels/sheet105.xml.rels><?xml version="1.0" encoding="UTF-8" standalone="yes"?>
<Relationships xmlns="http://schemas.openxmlformats.org/package/2006/relationships"><Relationship Id="rId1" Type="http://schemas.openxmlformats.org/officeDocument/2006/relationships/drawing" Target="../drawings/drawing104.xml"/></Relationships>
</file>

<file path=xl/worksheets/_rels/sheet106.xml.rels><?xml version="1.0" encoding="UTF-8" standalone="yes"?>
<Relationships xmlns="http://schemas.openxmlformats.org/package/2006/relationships"><Relationship Id="rId1" Type="http://schemas.openxmlformats.org/officeDocument/2006/relationships/drawing" Target="../drawings/drawing105.xml"/></Relationships>
</file>

<file path=xl/worksheets/_rels/sheet107.xml.rels><?xml version="1.0" encoding="UTF-8" standalone="yes"?>
<Relationships xmlns="http://schemas.openxmlformats.org/package/2006/relationships"><Relationship Id="rId1" Type="http://schemas.openxmlformats.org/officeDocument/2006/relationships/drawing" Target="../drawings/drawing106.xml"/></Relationships>
</file>

<file path=xl/worksheets/_rels/sheet108.xml.rels><?xml version="1.0" encoding="UTF-8" standalone="yes"?>
<Relationships xmlns="http://schemas.openxmlformats.org/package/2006/relationships"><Relationship Id="rId1" Type="http://schemas.openxmlformats.org/officeDocument/2006/relationships/drawing" Target="../drawings/drawing107.xml"/></Relationships>
</file>

<file path=xl/worksheets/_rels/sheet109.xml.rels><?xml version="1.0" encoding="UTF-8" standalone="yes"?>
<Relationships xmlns="http://schemas.openxmlformats.org/package/2006/relationships"><Relationship Id="rId1" Type="http://schemas.openxmlformats.org/officeDocument/2006/relationships/drawing" Target="../drawings/drawing10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0.xml.rels><?xml version="1.0" encoding="UTF-8" standalone="yes"?>
<Relationships xmlns="http://schemas.openxmlformats.org/package/2006/relationships"><Relationship Id="rId1" Type="http://schemas.openxmlformats.org/officeDocument/2006/relationships/drawing" Target="../drawings/drawing109.xml"/></Relationships>
</file>

<file path=xl/worksheets/_rels/sheet111.xml.rels><?xml version="1.0" encoding="UTF-8" standalone="yes"?>
<Relationships xmlns="http://schemas.openxmlformats.org/package/2006/relationships"><Relationship Id="rId1" Type="http://schemas.openxmlformats.org/officeDocument/2006/relationships/drawing" Target="../drawings/drawing110.xml"/></Relationships>
</file>

<file path=xl/worksheets/_rels/sheet112.xml.rels><?xml version="1.0" encoding="UTF-8" standalone="yes"?>
<Relationships xmlns="http://schemas.openxmlformats.org/package/2006/relationships"><Relationship Id="rId1" Type="http://schemas.openxmlformats.org/officeDocument/2006/relationships/drawing" Target="../drawings/drawing111.xml"/></Relationships>
</file>

<file path=xl/worksheets/_rels/sheet113.xml.rels><?xml version="1.0" encoding="UTF-8" standalone="yes"?>
<Relationships xmlns="http://schemas.openxmlformats.org/package/2006/relationships"><Relationship Id="rId1" Type="http://schemas.openxmlformats.org/officeDocument/2006/relationships/drawing" Target="../drawings/drawing112.xml"/></Relationships>
</file>

<file path=xl/worksheets/_rels/sheet114.xml.rels><?xml version="1.0" encoding="UTF-8" standalone="yes"?>
<Relationships xmlns="http://schemas.openxmlformats.org/package/2006/relationships"><Relationship Id="rId1" Type="http://schemas.openxmlformats.org/officeDocument/2006/relationships/hyperlink" Target="https://www.entsog.eu/tyndp" TargetMode="External"/></Relationships>
</file>

<file path=xl/worksheets/_rels/sheet115.xml.rels><?xml version="1.0" encoding="UTF-8" standalone="yes"?>
<Relationships xmlns="http://schemas.openxmlformats.org/package/2006/relationships"><Relationship Id="rId3" Type="http://schemas.openxmlformats.org/officeDocument/2006/relationships/hyperlink" Target="https://2026.entsos-tyndp-scenarios.eu/wp-content/uploads/2026/01/TYNDP_2026_Scenarios_Engagement_Plan_version_January_2026_final.pdf" TargetMode="External"/><Relationship Id="rId2" Type="http://schemas.openxmlformats.org/officeDocument/2006/relationships/hyperlink" Target="https://2026.entsos-tyndp-scenarios.eu/wp-content/uploads/2025/02/entsos_Scenarios_Innovation_Roadmap_250226.pdf" TargetMode="External"/><Relationship Id="rId1" Type="http://schemas.openxmlformats.org/officeDocument/2006/relationships/hyperlink" Target="https://www.entsos-tyndp-scenarios.eu/stakeholder-reference-group/" TargetMode="External"/><Relationship Id="rId6" Type="http://schemas.microsoft.com/office/2017/10/relationships/threadedComment" Target="../threadedComments/threadedComment2.xm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ivotTable" Target="../pivotTables/pivotTable1.xml"/></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ivotTable" Target="../pivotTables/pivotTable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1.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40.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48.xml"/><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51.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84.xml.rels><?xml version="1.0" encoding="UTF-8" standalone="yes"?>
<Relationships xmlns="http://schemas.openxmlformats.org/package/2006/relationships"><Relationship Id="rId1" Type="http://schemas.openxmlformats.org/officeDocument/2006/relationships/drawing" Target="../drawings/drawing83.xml"/></Relationships>
</file>

<file path=xl/worksheets/_rels/sheet85.xml.rels><?xml version="1.0" encoding="UTF-8" standalone="yes"?>
<Relationships xmlns="http://schemas.openxmlformats.org/package/2006/relationships"><Relationship Id="rId1" Type="http://schemas.openxmlformats.org/officeDocument/2006/relationships/drawing" Target="../drawings/drawing84.xml"/></Relationships>
</file>

<file path=xl/worksheets/_rels/sheet86.xml.rels><?xml version="1.0" encoding="UTF-8" standalone="yes"?>
<Relationships xmlns="http://schemas.openxmlformats.org/package/2006/relationships"><Relationship Id="rId1" Type="http://schemas.openxmlformats.org/officeDocument/2006/relationships/drawing" Target="../drawings/drawing85.xml"/></Relationships>
</file>

<file path=xl/worksheets/_rels/sheet87.xml.rels><?xml version="1.0" encoding="UTF-8" standalone="yes"?>
<Relationships xmlns="http://schemas.openxmlformats.org/package/2006/relationships"><Relationship Id="rId1" Type="http://schemas.openxmlformats.org/officeDocument/2006/relationships/drawing" Target="../drawings/drawing86.xml"/></Relationships>
</file>

<file path=xl/worksheets/_rels/sheet88.xml.rels><?xml version="1.0" encoding="UTF-8" standalone="yes"?>
<Relationships xmlns="http://schemas.openxmlformats.org/package/2006/relationships"><Relationship Id="rId1" Type="http://schemas.openxmlformats.org/officeDocument/2006/relationships/drawing" Target="../drawings/drawing87.xml"/></Relationships>
</file>

<file path=xl/worksheets/_rels/sheet89.xml.rels><?xml version="1.0" encoding="UTF-8" standalone="yes"?>
<Relationships xmlns="http://schemas.openxmlformats.org/package/2006/relationships"><Relationship Id="rId1" Type="http://schemas.openxmlformats.org/officeDocument/2006/relationships/drawing" Target="../drawings/drawing8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0.xml.rels><?xml version="1.0" encoding="UTF-8" standalone="yes"?>
<Relationships xmlns="http://schemas.openxmlformats.org/package/2006/relationships"><Relationship Id="rId1" Type="http://schemas.openxmlformats.org/officeDocument/2006/relationships/drawing" Target="../drawings/drawing89.xml"/></Relationships>
</file>

<file path=xl/worksheets/_rels/sheet91.xml.rels><?xml version="1.0" encoding="UTF-8" standalone="yes"?>
<Relationships xmlns="http://schemas.openxmlformats.org/package/2006/relationships"><Relationship Id="rId1" Type="http://schemas.openxmlformats.org/officeDocument/2006/relationships/drawing" Target="../drawings/drawing90.xml"/></Relationships>
</file>

<file path=xl/worksheets/_rels/sheet92.xml.rels><?xml version="1.0" encoding="UTF-8" standalone="yes"?>
<Relationships xmlns="http://schemas.openxmlformats.org/package/2006/relationships"><Relationship Id="rId1" Type="http://schemas.openxmlformats.org/officeDocument/2006/relationships/drawing" Target="../drawings/drawing91.xml"/></Relationships>
</file>

<file path=xl/worksheets/_rels/sheet93.xml.rels><?xml version="1.0" encoding="UTF-8" standalone="yes"?>
<Relationships xmlns="http://schemas.openxmlformats.org/package/2006/relationships"><Relationship Id="rId2" Type="http://schemas.openxmlformats.org/officeDocument/2006/relationships/drawing" Target="../drawings/drawing92.xml"/><Relationship Id="rId1" Type="http://schemas.openxmlformats.org/officeDocument/2006/relationships/hyperlink" Target="https://www.eea.europa.eu/en/analysis/publications/trends-and-projections-in-europe-2025/total-net-ghg-emissions" TargetMode="External"/></Relationships>
</file>

<file path=xl/worksheets/_rels/sheet94.xml.rels><?xml version="1.0" encoding="UTF-8" standalone="yes"?>
<Relationships xmlns="http://schemas.openxmlformats.org/package/2006/relationships"><Relationship Id="rId1" Type="http://schemas.openxmlformats.org/officeDocument/2006/relationships/drawing" Target="../drawings/drawing93.xml"/></Relationships>
</file>

<file path=xl/worksheets/_rels/sheet95.xml.rels><?xml version="1.0" encoding="UTF-8" standalone="yes"?>
<Relationships xmlns="http://schemas.openxmlformats.org/package/2006/relationships"><Relationship Id="rId1" Type="http://schemas.openxmlformats.org/officeDocument/2006/relationships/drawing" Target="../drawings/drawing94.xml"/></Relationships>
</file>

<file path=xl/worksheets/_rels/sheet96.xml.rels><?xml version="1.0" encoding="UTF-8" standalone="yes"?>
<Relationships xmlns="http://schemas.openxmlformats.org/package/2006/relationships"><Relationship Id="rId1" Type="http://schemas.openxmlformats.org/officeDocument/2006/relationships/drawing" Target="../drawings/drawing95.xml"/></Relationships>
</file>

<file path=xl/worksheets/_rels/sheet97.xml.rels><?xml version="1.0" encoding="UTF-8" standalone="yes"?>
<Relationships xmlns="http://schemas.openxmlformats.org/package/2006/relationships"><Relationship Id="rId1" Type="http://schemas.openxmlformats.org/officeDocument/2006/relationships/drawing" Target="../drawings/drawing96.xml"/></Relationships>
</file>

<file path=xl/worksheets/_rels/sheet98.xml.rels><?xml version="1.0" encoding="UTF-8" standalone="yes"?>
<Relationships xmlns="http://schemas.openxmlformats.org/package/2006/relationships"><Relationship Id="rId1" Type="http://schemas.openxmlformats.org/officeDocument/2006/relationships/drawing" Target="../drawings/drawing97.xml"/></Relationships>
</file>

<file path=xl/worksheets/_rels/sheet99.xml.rels><?xml version="1.0" encoding="UTF-8" standalone="yes"?>
<Relationships xmlns="http://schemas.openxmlformats.org/package/2006/relationships"><Relationship Id="rId1" Type="http://schemas.openxmlformats.org/officeDocument/2006/relationships/drawing" Target="../drawings/drawing9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7D875-0791-4BD3-8827-11D108CDAC9F}">
  <sheetPr codeName="Sheet1"/>
  <dimension ref="A1:B125"/>
  <sheetViews>
    <sheetView zoomScale="90" zoomScaleNormal="90" workbookViewId="0">
      <selection activeCell="B36" sqref="B36"/>
    </sheetView>
  </sheetViews>
  <sheetFormatPr defaultColWidth="9.140625" defaultRowHeight="15" customHeight="1"/>
  <cols>
    <col min="1" max="1" width="29.42578125" customWidth="1"/>
    <col min="2" max="2" width="142.5703125" bestFit="1" customWidth="1"/>
  </cols>
  <sheetData>
    <row r="1" spans="1:2" ht="15" customHeight="1" thickBot="1">
      <c r="A1" s="414" t="s">
        <v>842</v>
      </c>
      <c r="B1" s="414"/>
    </row>
    <row r="2" spans="1:2" ht="15" customHeight="1" thickTop="1" thickBot="1">
      <c r="A2" s="414"/>
      <c r="B2" s="414"/>
    </row>
    <row r="3" spans="1:2" ht="15" customHeight="1" thickTop="1"/>
    <row r="4" spans="1:2">
      <c r="A4" s="1" t="s">
        <v>0</v>
      </c>
      <c r="B4" s="1" t="s">
        <v>1</v>
      </c>
    </row>
    <row r="5" spans="1:2">
      <c r="A5" s="10">
        <v>4</v>
      </c>
      <c r="B5" t="s">
        <v>2</v>
      </c>
    </row>
    <row r="6" spans="1:2">
      <c r="A6" s="10">
        <v>5</v>
      </c>
      <c r="B6" t="s">
        <v>3</v>
      </c>
    </row>
    <row r="7" spans="1:2">
      <c r="A7" s="10">
        <v>6</v>
      </c>
      <c r="B7" t="s">
        <v>4</v>
      </c>
    </row>
    <row r="8" spans="1:2">
      <c r="A8" s="10">
        <v>7</v>
      </c>
      <c r="B8" t="s">
        <v>5</v>
      </c>
    </row>
    <row r="9" spans="1:2">
      <c r="A9" s="10">
        <v>8</v>
      </c>
      <c r="B9" t="s">
        <v>6</v>
      </c>
    </row>
    <row r="10" spans="1:2">
      <c r="A10" s="10">
        <v>9</v>
      </c>
      <c r="B10" t="s">
        <v>7</v>
      </c>
    </row>
    <row r="11" spans="1:2">
      <c r="A11" s="10">
        <v>10</v>
      </c>
      <c r="B11" t="s">
        <v>8</v>
      </c>
    </row>
    <row r="12" spans="1:2">
      <c r="A12" s="10">
        <v>11</v>
      </c>
      <c r="B12" t="s">
        <v>9</v>
      </c>
    </row>
    <row r="13" spans="1:2">
      <c r="A13" s="10">
        <v>12</v>
      </c>
      <c r="B13" t="s">
        <v>10</v>
      </c>
    </row>
    <row r="14" spans="1:2">
      <c r="A14" s="10">
        <v>13</v>
      </c>
      <c r="B14" t="s">
        <v>11</v>
      </c>
    </row>
    <row r="15" spans="1:2">
      <c r="A15" s="10">
        <v>14</v>
      </c>
      <c r="B15" t="s">
        <v>12</v>
      </c>
    </row>
    <row r="16" spans="1:2">
      <c r="A16" s="10">
        <v>15</v>
      </c>
      <c r="B16" t="s">
        <v>13</v>
      </c>
    </row>
    <row r="17" spans="1:2">
      <c r="A17" s="10">
        <v>16</v>
      </c>
      <c r="B17" t="s">
        <v>14</v>
      </c>
    </row>
    <row r="18" spans="1:2">
      <c r="A18" s="10">
        <v>17</v>
      </c>
      <c r="B18" t="s">
        <v>15</v>
      </c>
    </row>
    <row r="19" spans="1:2">
      <c r="A19" s="10">
        <v>18</v>
      </c>
      <c r="B19" t="s">
        <v>16</v>
      </c>
    </row>
    <row r="20" spans="1:2">
      <c r="A20" s="10">
        <v>19</v>
      </c>
      <c r="B20" t="s">
        <v>17</v>
      </c>
    </row>
    <row r="21" spans="1:2">
      <c r="A21" s="10">
        <v>20</v>
      </c>
      <c r="B21" t="s">
        <v>18</v>
      </c>
    </row>
    <row r="22" spans="1:2">
      <c r="A22" s="10">
        <v>21</v>
      </c>
      <c r="B22" t="s">
        <v>19</v>
      </c>
    </row>
    <row r="23" spans="1:2">
      <c r="A23" s="10">
        <v>22</v>
      </c>
      <c r="B23" t="s">
        <v>20</v>
      </c>
    </row>
    <row r="24" spans="1:2">
      <c r="A24" s="10">
        <v>23</v>
      </c>
      <c r="B24" t="s">
        <v>21</v>
      </c>
    </row>
    <row r="25" spans="1:2">
      <c r="A25" s="10">
        <v>24</v>
      </c>
      <c r="B25" t="s">
        <v>22</v>
      </c>
    </row>
    <row r="26" spans="1:2">
      <c r="A26" s="10">
        <v>25</v>
      </c>
      <c r="B26" t="s">
        <v>23</v>
      </c>
    </row>
    <row r="27" spans="1:2">
      <c r="A27" s="10">
        <v>26</v>
      </c>
      <c r="B27" t="s">
        <v>24</v>
      </c>
    </row>
    <row r="28" spans="1:2">
      <c r="A28" s="10">
        <v>27</v>
      </c>
      <c r="B28" t="s">
        <v>25</v>
      </c>
    </row>
    <row r="29" spans="1:2">
      <c r="A29" s="10">
        <v>28</v>
      </c>
      <c r="B29" t="s">
        <v>26</v>
      </c>
    </row>
    <row r="30" spans="1:2">
      <c r="A30" s="10">
        <v>29</v>
      </c>
      <c r="B30" t="s">
        <v>27</v>
      </c>
    </row>
    <row r="31" spans="1:2">
      <c r="A31" s="10">
        <v>30</v>
      </c>
      <c r="B31" t="s">
        <v>28</v>
      </c>
    </row>
    <row r="32" spans="1:2">
      <c r="A32" s="10">
        <v>31</v>
      </c>
      <c r="B32" t="s">
        <v>29</v>
      </c>
    </row>
    <row r="33" spans="1:2">
      <c r="A33" s="10">
        <v>32</v>
      </c>
      <c r="B33" t="s">
        <v>30</v>
      </c>
    </row>
    <row r="34" spans="1:2">
      <c r="A34" s="10">
        <v>33</v>
      </c>
      <c r="B34" t="s">
        <v>31</v>
      </c>
    </row>
    <row r="35" spans="1:2">
      <c r="A35" s="10">
        <v>34</v>
      </c>
      <c r="B35" t="s">
        <v>32</v>
      </c>
    </row>
    <row r="36" spans="1:2">
      <c r="A36" s="10">
        <v>35</v>
      </c>
      <c r="B36" t="s">
        <v>33</v>
      </c>
    </row>
    <row r="37" spans="1:2">
      <c r="A37" s="10">
        <v>36</v>
      </c>
      <c r="B37" t="s">
        <v>34</v>
      </c>
    </row>
    <row r="38" spans="1:2">
      <c r="A38" s="10">
        <v>37</v>
      </c>
      <c r="B38" t="s">
        <v>35</v>
      </c>
    </row>
    <row r="39" spans="1:2">
      <c r="A39" s="10">
        <v>38</v>
      </c>
      <c r="B39" t="s">
        <v>36</v>
      </c>
    </row>
    <row r="40" spans="1:2">
      <c r="A40" s="10">
        <v>39</v>
      </c>
      <c r="B40" t="s">
        <v>37</v>
      </c>
    </row>
    <row r="41" spans="1:2">
      <c r="A41" s="10">
        <v>40</v>
      </c>
      <c r="B41" t="s">
        <v>38</v>
      </c>
    </row>
    <row r="42" spans="1:2">
      <c r="A42" s="10">
        <v>41</v>
      </c>
      <c r="B42" t="s">
        <v>39</v>
      </c>
    </row>
    <row r="43" spans="1:2">
      <c r="A43" s="10">
        <v>42</v>
      </c>
      <c r="B43" t="s">
        <v>40</v>
      </c>
    </row>
    <row r="44" spans="1:2">
      <c r="A44" s="10">
        <v>43</v>
      </c>
      <c r="B44" t="s">
        <v>41</v>
      </c>
    </row>
    <row r="45" spans="1:2">
      <c r="A45" s="10">
        <v>44</v>
      </c>
      <c r="B45" t="s">
        <v>42</v>
      </c>
    </row>
    <row r="46" spans="1:2">
      <c r="A46" s="10">
        <v>45</v>
      </c>
      <c r="B46" t="s">
        <v>43</v>
      </c>
    </row>
    <row r="47" spans="1:2">
      <c r="A47" s="10">
        <v>46</v>
      </c>
      <c r="B47" t="s">
        <v>44</v>
      </c>
    </row>
    <row r="48" spans="1:2">
      <c r="A48" s="10">
        <v>47</v>
      </c>
      <c r="B48" s="8" t="s">
        <v>45</v>
      </c>
    </row>
    <row r="49" spans="1:2">
      <c r="A49" s="10">
        <v>48</v>
      </c>
      <c r="B49" s="8" t="s">
        <v>46</v>
      </c>
    </row>
    <row r="50" spans="1:2">
      <c r="A50" s="10">
        <v>49</v>
      </c>
      <c r="B50" t="s">
        <v>843</v>
      </c>
    </row>
    <row r="51" spans="1:2">
      <c r="A51" s="10">
        <v>50</v>
      </c>
      <c r="B51" t="s">
        <v>844</v>
      </c>
    </row>
    <row r="52" spans="1:2">
      <c r="A52" s="10">
        <v>51</v>
      </c>
      <c r="B52" t="s">
        <v>47</v>
      </c>
    </row>
    <row r="53" spans="1:2">
      <c r="A53" s="10">
        <v>52</v>
      </c>
      <c r="B53" t="s">
        <v>48</v>
      </c>
    </row>
    <row r="54" spans="1:2">
      <c r="A54" s="10">
        <v>53</v>
      </c>
      <c r="B54" t="s">
        <v>845</v>
      </c>
    </row>
    <row r="55" spans="1:2">
      <c r="A55" s="10">
        <v>54</v>
      </c>
      <c r="B55" t="s">
        <v>846</v>
      </c>
    </row>
    <row r="56" spans="1:2">
      <c r="A56" s="10">
        <v>55</v>
      </c>
      <c r="B56" t="s">
        <v>49</v>
      </c>
    </row>
    <row r="57" spans="1:2">
      <c r="A57" s="10">
        <v>56</v>
      </c>
      <c r="B57" t="s">
        <v>50</v>
      </c>
    </row>
    <row r="58" spans="1:2">
      <c r="A58" s="10">
        <v>57</v>
      </c>
      <c r="B58" t="s">
        <v>51</v>
      </c>
    </row>
    <row r="59" spans="1:2">
      <c r="A59" s="10">
        <v>58</v>
      </c>
      <c r="B59" t="s">
        <v>52</v>
      </c>
    </row>
    <row r="60" spans="1:2">
      <c r="A60" s="10">
        <v>59</v>
      </c>
      <c r="B60" t="s">
        <v>53</v>
      </c>
    </row>
    <row r="61" spans="1:2">
      <c r="A61" s="10">
        <v>60</v>
      </c>
      <c r="B61" t="s">
        <v>54</v>
      </c>
    </row>
    <row r="62" spans="1:2">
      <c r="A62" s="10">
        <v>61</v>
      </c>
      <c r="B62" t="s">
        <v>847</v>
      </c>
    </row>
    <row r="63" spans="1:2">
      <c r="A63" s="10">
        <v>62</v>
      </c>
      <c r="B63" t="s">
        <v>848</v>
      </c>
    </row>
    <row r="64" spans="1:2">
      <c r="A64" s="10">
        <v>63</v>
      </c>
      <c r="B64" t="s">
        <v>849</v>
      </c>
    </row>
    <row r="65" spans="1:2">
      <c r="A65" s="10">
        <v>64</v>
      </c>
      <c r="B65" t="s">
        <v>850</v>
      </c>
    </row>
    <row r="66" spans="1:2">
      <c r="A66" s="10">
        <v>65</v>
      </c>
      <c r="B66" t="s">
        <v>851</v>
      </c>
    </row>
    <row r="67" spans="1:2">
      <c r="A67" s="10">
        <v>66</v>
      </c>
      <c r="B67" t="s">
        <v>55</v>
      </c>
    </row>
    <row r="68" spans="1:2">
      <c r="A68" s="10">
        <v>67</v>
      </c>
      <c r="B68" t="s">
        <v>56</v>
      </c>
    </row>
    <row r="69" spans="1:2">
      <c r="A69" s="10">
        <v>68</v>
      </c>
      <c r="B69" t="s">
        <v>57</v>
      </c>
    </row>
    <row r="70" spans="1:2">
      <c r="A70" s="10">
        <v>69</v>
      </c>
      <c r="B70" t="s">
        <v>58</v>
      </c>
    </row>
    <row r="71" spans="1:2">
      <c r="A71" s="10">
        <v>70</v>
      </c>
      <c r="B71" t="s">
        <v>852</v>
      </c>
    </row>
    <row r="72" spans="1:2">
      <c r="A72" s="10">
        <v>71</v>
      </c>
      <c r="B72" t="s">
        <v>853</v>
      </c>
    </row>
    <row r="73" spans="1:2">
      <c r="A73" s="10">
        <v>72</v>
      </c>
      <c r="B73" t="s">
        <v>854</v>
      </c>
    </row>
    <row r="74" spans="1:2">
      <c r="A74" s="10">
        <v>73</v>
      </c>
      <c r="B74" t="s">
        <v>59</v>
      </c>
    </row>
    <row r="75" spans="1:2">
      <c r="A75" s="10">
        <v>74</v>
      </c>
      <c r="B75" t="s">
        <v>855</v>
      </c>
    </row>
    <row r="76" spans="1:2">
      <c r="A76" s="10">
        <v>75</v>
      </c>
      <c r="B76" t="s">
        <v>60</v>
      </c>
    </row>
    <row r="77" spans="1:2">
      <c r="A77" s="10">
        <v>76</v>
      </c>
      <c r="B77" t="s">
        <v>61</v>
      </c>
    </row>
    <row r="78" spans="1:2" ht="15" customHeight="1">
      <c r="A78" s="10">
        <v>77</v>
      </c>
      <c r="B78" t="s">
        <v>62</v>
      </c>
    </row>
    <row r="79" spans="1:2">
      <c r="A79" s="10">
        <v>78</v>
      </c>
      <c r="B79" t="s">
        <v>63</v>
      </c>
    </row>
    <row r="80" spans="1:2" ht="15" customHeight="1">
      <c r="A80" s="10">
        <v>79</v>
      </c>
      <c r="B80" t="s">
        <v>64</v>
      </c>
    </row>
    <row r="81" spans="1:2" ht="15" customHeight="1">
      <c r="A81" s="10">
        <v>80</v>
      </c>
      <c r="B81" t="s">
        <v>65</v>
      </c>
    </row>
    <row r="82" spans="1:2" ht="15" customHeight="1">
      <c r="A82" s="10">
        <v>81</v>
      </c>
      <c r="B82" s="7" t="s">
        <v>66</v>
      </c>
    </row>
    <row r="83" spans="1:2" ht="15" customHeight="1">
      <c r="A83" s="10">
        <v>82</v>
      </c>
      <c r="B83" t="s">
        <v>67</v>
      </c>
    </row>
    <row r="84" spans="1:2" ht="15" customHeight="1">
      <c r="A84" s="10">
        <v>83</v>
      </c>
      <c r="B84" t="s">
        <v>68</v>
      </c>
    </row>
    <row r="85" spans="1:2" ht="15" customHeight="1">
      <c r="A85" s="10">
        <v>84</v>
      </c>
      <c r="B85" t="s">
        <v>69</v>
      </c>
    </row>
    <row r="86" spans="1:2" ht="15" customHeight="1">
      <c r="A86" s="10">
        <v>85</v>
      </c>
      <c r="B86" t="s">
        <v>70</v>
      </c>
    </row>
    <row r="87" spans="1:2" ht="15" customHeight="1">
      <c r="A87" s="10">
        <v>86</v>
      </c>
      <c r="B87" t="s">
        <v>71</v>
      </c>
    </row>
    <row r="88" spans="1:2" ht="15" customHeight="1">
      <c r="A88" s="10">
        <v>87</v>
      </c>
      <c r="B88" t="s">
        <v>72</v>
      </c>
    </row>
    <row r="89" spans="1:2" ht="15" customHeight="1">
      <c r="A89" s="10">
        <v>88</v>
      </c>
      <c r="B89" t="s">
        <v>73</v>
      </c>
    </row>
    <row r="90" spans="1:2" ht="15" customHeight="1">
      <c r="A90" s="10">
        <v>89</v>
      </c>
      <c r="B90" t="s">
        <v>74</v>
      </c>
    </row>
    <row r="91" spans="1:2" ht="15" customHeight="1">
      <c r="A91" s="10">
        <v>90</v>
      </c>
      <c r="B91" t="s">
        <v>75</v>
      </c>
    </row>
    <row r="92" spans="1:2" ht="15" customHeight="1">
      <c r="A92" s="10">
        <v>91</v>
      </c>
      <c r="B92" t="s">
        <v>76</v>
      </c>
    </row>
    <row r="93" spans="1:2" ht="15" customHeight="1">
      <c r="A93" s="10">
        <v>92</v>
      </c>
      <c r="B93" t="s">
        <v>77</v>
      </c>
    </row>
    <row r="94" spans="1:2" ht="15" customHeight="1">
      <c r="A94" s="10">
        <v>93</v>
      </c>
      <c r="B94" t="s">
        <v>78</v>
      </c>
    </row>
    <row r="95" spans="1:2" ht="15" customHeight="1">
      <c r="A95" s="10">
        <v>94</v>
      </c>
      <c r="B95" t="s">
        <v>79</v>
      </c>
    </row>
    <row r="96" spans="1:2" ht="15" customHeight="1">
      <c r="A96" s="10">
        <v>95</v>
      </c>
      <c r="B96" t="s">
        <v>80</v>
      </c>
    </row>
    <row r="97" spans="1:2" ht="15" customHeight="1">
      <c r="A97" s="10">
        <v>96</v>
      </c>
      <c r="B97" t="s">
        <v>81</v>
      </c>
    </row>
    <row r="98" spans="1:2" ht="15" customHeight="1">
      <c r="A98" s="10">
        <v>97</v>
      </c>
      <c r="B98" t="s">
        <v>82</v>
      </c>
    </row>
    <row r="99" spans="1:2" ht="15" customHeight="1">
      <c r="A99" s="10">
        <v>98</v>
      </c>
      <c r="B99" t="s">
        <v>83</v>
      </c>
    </row>
    <row r="100" spans="1:2" ht="15" customHeight="1">
      <c r="A100" s="10">
        <v>99</v>
      </c>
      <c r="B100" t="s">
        <v>84</v>
      </c>
    </row>
    <row r="101" spans="1:2" ht="15" customHeight="1">
      <c r="A101" s="10">
        <v>100</v>
      </c>
      <c r="B101" t="s">
        <v>85</v>
      </c>
    </row>
    <row r="102" spans="1:2" ht="15" customHeight="1">
      <c r="A102" s="10">
        <v>101</v>
      </c>
      <c r="B102" t="s">
        <v>86</v>
      </c>
    </row>
    <row r="103" spans="1:2" ht="15" customHeight="1">
      <c r="A103" s="10">
        <v>102</v>
      </c>
      <c r="B103" t="s">
        <v>87</v>
      </c>
    </row>
    <row r="104" spans="1:2" ht="15" customHeight="1">
      <c r="A104" s="10">
        <v>103</v>
      </c>
      <c r="B104" t="s">
        <v>88</v>
      </c>
    </row>
    <row r="105" spans="1:2" ht="15" customHeight="1">
      <c r="A105" s="10">
        <v>104</v>
      </c>
      <c r="B105" t="s">
        <v>89</v>
      </c>
    </row>
    <row r="106" spans="1:2" ht="15" customHeight="1">
      <c r="A106" s="10">
        <v>105</v>
      </c>
      <c r="B106" t="s">
        <v>90</v>
      </c>
    </row>
    <row r="107" spans="1:2" ht="15" customHeight="1">
      <c r="A107" s="10">
        <v>106</v>
      </c>
      <c r="B107" t="s">
        <v>91</v>
      </c>
    </row>
    <row r="108" spans="1:2" ht="15" customHeight="1">
      <c r="A108" s="10">
        <v>107</v>
      </c>
      <c r="B108" t="s">
        <v>92</v>
      </c>
    </row>
    <row r="109" spans="1:2" ht="15" customHeight="1">
      <c r="A109" s="10">
        <v>108</v>
      </c>
      <c r="B109" t="s">
        <v>93</v>
      </c>
    </row>
    <row r="110" spans="1:2" ht="15" customHeight="1">
      <c r="A110" s="10">
        <v>109</v>
      </c>
      <c r="B110" t="s">
        <v>94</v>
      </c>
    </row>
    <row r="111" spans="1:2" ht="15" customHeight="1">
      <c r="A111" s="10">
        <v>110</v>
      </c>
      <c r="B111" t="s">
        <v>95</v>
      </c>
    </row>
    <row r="112" spans="1:2" ht="15" customHeight="1">
      <c r="A112" s="10">
        <v>111</v>
      </c>
      <c r="B112" t="s">
        <v>96</v>
      </c>
    </row>
    <row r="113" spans="1:2" ht="15" customHeight="1">
      <c r="A113" s="10">
        <v>112</v>
      </c>
      <c r="B113" t="s">
        <v>97</v>
      </c>
    </row>
    <row r="114" spans="1:2" ht="15" customHeight="1">
      <c r="A114" s="10">
        <v>113</v>
      </c>
      <c r="B114" t="s">
        <v>98</v>
      </c>
    </row>
    <row r="115" spans="1:2" ht="15" customHeight="1">
      <c r="A115" s="10">
        <v>114</v>
      </c>
      <c r="B115" t="s">
        <v>99</v>
      </c>
    </row>
    <row r="116" spans="1:2" ht="15" customHeight="1">
      <c r="A116" s="10">
        <v>115</v>
      </c>
      <c r="B116" t="s">
        <v>100</v>
      </c>
    </row>
    <row r="117" spans="1:2" ht="15" customHeight="1">
      <c r="A117" s="10" t="s">
        <v>101</v>
      </c>
    </row>
    <row r="118" spans="1:2" ht="15" customHeight="1">
      <c r="A118" s="10" t="s">
        <v>102</v>
      </c>
    </row>
    <row r="119" spans="1:2" ht="15" customHeight="1">
      <c r="A119" s="10" t="s">
        <v>103</v>
      </c>
    </row>
    <row r="120" spans="1:2" ht="15" customHeight="1">
      <c r="A120" s="10"/>
    </row>
    <row r="121" spans="1:2" ht="15" customHeight="1">
      <c r="A121" s="10"/>
    </row>
    <row r="122" spans="1:2" ht="15" customHeight="1">
      <c r="A122" s="10"/>
    </row>
    <row r="123" spans="1:2" ht="15" customHeight="1">
      <c r="A123" s="10"/>
    </row>
    <row r="124" spans="1:2" ht="15" customHeight="1">
      <c r="A124" s="10"/>
    </row>
    <row r="125" spans="1:2" ht="15" customHeight="1">
      <c r="A125" s="10"/>
    </row>
  </sheetData>
  <mergeCells count="1">
    <mergeCell ref="A1:B2"/>
  </mergeCells>
  <pageMargins left="0.7" right="0.7" top="0.75" bottom="0.75" header="0.3" footer="0.3"/>
  <pageSetup paperSize="9" orientation="portrait" r:id="rId1"/>
  <headerFooter>
    <oddHeader>&amp;C&amp;"Aptos"&amp;10&amp;K000000 Intern (Internal)&amp;1#_x000D_</oddHeader>
  </headerFooter>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159ED-6434-49F8-AB5B-014A11F50E6F}">
  <sheetPr codeName="Sheet19"/>
  <dimension ref="B2:H11"/>
  <sheetViews>
    <sheetView zoomScaleNormal="100" workbookViewId="0">
      <selection activeCell="F37" sqref="F37"/>
    </sheetView>
  </sheetViews>
  <sheetFormatPr defaultColWidth="9.140625" defaultRowHeight="15"/>
  <cols>
    <col min="2" max="2" width="21.5703125" customWidth="1"/>
    <col min="3" max="3" width="12.140625" bestFit="1" customWidth="1"/>
    <col min="4" max="7" width="12" bestFit="1" customWidth="1"/>
    <col min="8" max="8" width="12.140625" bestFit="1" customWidth="1"/>
    <col min="9" max="13" width="12" bestFit="1" customWidth="1"/>
  </cols>
  <sheetData>
    <row r="2" spans="2:8">
      <c r="B2" t="s">
        <v>128</v>
      </c>
    </row>
    <row r="4" spans="2:8">
      <c r="B4" t="s">
        <v>129</v>
      </c>
      <c r="C4" s="418" t="s">
        <v>126</v>
      </c>
      <c r="D4" s="418"/>
      <c r="E4" s="418" t="s">
        <v>122</v>
      </c>
      <c r="F4" s="418"/>
      <c r="G4" s="418"/>
      <c r="H4" s="418"/>
    </row>
    <row r="5" spans="2:8">
      <c r="C5">
        <v>2019</v>
      </c>
      <c r="D5">
        <v>2023</v>
      </c>
      <c r="E5">
        <v>2030</v>
      </c>
      <c r="F5">
        <v>2035</v>
      </c>
      <c r="G5">
        <v>2040</v>
      </c>
      <c r="H5">
        <v>2050</v>
      </c>
    </row>
    <row r="6" spans="2:8">
      <c r="B6" t="s">
        <v>130</v>
      </c>
      <c r="C6">
        <v>108.56237623888879</v>
      </c>
      <c r="D6">
        <v>81.148650640000014</v>
      </c>
      <c r="E6">
        <v>97.121506876297133</v>
      </c>
      <c r="F6">
        <v>103.68585321076191</v>
      </c>
      <c r="G6">
        <v>113.64877027267949</v>
      </c>
      <c r="H6">
        <v>116.1356988790501</v>
      </c>
    </row>
    <row r="7" spans="2:8">
      <c r="B7" t="s">
        <v>131</v>
      </c>
      <c r="C7">
        <v>581.85415659859416</v>
      </c>
      <c r="D7">
        <v>499.84015271000004</v>
      </c>
      <c r="E7">
        <v>523.88485168287298</v>
      </c>
      <c r="F7">
        <v>520.70619796236849</v>
      </c>
      <c r="G7">
        <v>523.62312349242711</v>
      </c>
      <c r="H7">
        <v>536.72888932747503</v>
      </c>
    </row>
    <row r="8" spans="2:8">
      <c r="B8" t="s">
        <v>132</v>
      </c>
      <c r="C8">
        <v>320.0415125003434</v>
      </c>
      <c r="D8">
        <v>310.35231848000006</v>
      </c>
      <c r="E8">
        <v>285.53086519651401</v>
      </c>
      <c r="F8">
        <v>280.75790549106273</v>
      </c>
      <c r="G8">
        <v>274.33482078575582</v>
      </c>
      <c r="H8">
        <v>279.95374592411031</v>
      </c>
    </row>
    <row r="9" spans="2:8">
      <c r="B9" t="s">
        <v>112</v>
      </c>
      <c r="C9">
        <v>1206.6566950199924</v>
      </c>
      <c r="D9">
        <v>1053.4727653899999</v>
      </c>
      <c r="E9">
        <v>908.80970539017801</v>
      </c>
      <c r="F9">
        <v>830.59554346256323</v>
      </c>
      <c r="G9">
        <v>788.07174895782418</v>
      </c>
      <c r="H9">
        <v>802.03632192496798</v>
      </c>
    </row>
    <row r="10" spans="2:8">
      <c r="B10" t="s">
        <v>133</v>
      </c>
      <c r="C10">
        <v>372.11742438461749</v>
      </c>
      <c r="D10">
        <v>334.83204962000013</v>
      </c>
      <c r="E10">
        <v>328.17503748221429</v>
      </c>
      <c r="F10">
        <v>335.6372254234679</v>
      </c>
      <c r="G10">
        <v>349.01122283721077</v>
      </c>
      <c r="H10">
        <v>323.32078142400275</v>
      </c>
    </row>
    <row r="11" spans="2:8">
      <c r="B11" t="s">
        <v>134</v>
      </c>
      <c r="C11">
        <v>350.63198663422094</v>
      </c>
      <c r="D11">
        <v>310.68073805000006</v>
      </c>
      <c r="E11">
        <v>417.65999158176999</v>
      </c>
      <c r="F11">
        <v>442.96187722109948</v>
      </c>
      <c r="G11">
        <v>478.53609662637967</v>
      </c>
      <c r="H11">
        <v>504.89573716837219</v>
      </c>
    </row>
  </sheetData>
  <mergeCells count="2">
    <mergeCell ref="C4:D4"/>
    <mergeCell ref="E4:H4"/>
  </mergeCells>
  <pageMargins left="0.7" right="0.7" top="0.75" bottom="0.75" header="0.3" footer="0.3"/>
  <headerFooter>
    <oddHeader>&amp;C&amp;"Aptos"&amp;10&amp;K000000 Intern (Internal)&amp;1#_x000D_</oddHeader>
  </headerFooter>
  <drawing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CCAAA-18E0-4D6D-9DBA-3140E0C37BB1}">
  <sheetPr codeName="Sheet92"/>
  <dimension ref="A1:I21"/>
  <sheetViews>
    <sheetView zoomScale="110" zoomScaleNormal="110" workbookViewId="0">
      <selection activeCell="J18" sqref="J18"/>
    </sheetView>
  </sheetViews>
  <sheetFormatPr defaultColWidth="9.140625" defaultRowHeight="15"/>
  <sheetData>
    <row r="1" spans="1:9">
      <c r="A1" s="19"/>
      <c r="B1" s="19"/>
      <c r="C1" s="19"/>
      <c r="D1" s="19"/>
      <c r="E1" s="19"/>
      <c r="F1" s="19"/>
      <c r="G1" s="19"/>
      <c r="H1" s="19"/>
      <c r="I1" s="19"/>
    </row>
    <row r="2" spans="1:9" ht="18">
      <c r="A2" s="164"/>
      <c r="B2" s="164"/>
      <c r="C2" s="54"/>
      <c r="D2" s="54"/>
      <c r="E2" s="54"/>
      <c r="F2" s="54"/>
      <c r="G2" s="54"/>
      <c r="H2" s="54"/>
      <c r="I2" s="54"/>
    </row>
    <row r="3" spans="1:9" ht="18">
      <c r="A3" s="54"/>
      <c r="B3" s="54"/>
      <c r="C3" s="54"/>
      <c r="D3" s="54"/>
      <c r="E3" s="54"/>
      <c r="F3" s="54"/>
      <c r="G3" s="54"/>
      <c r="H3" s="54"/>
      <c r="I3" s="54"/>
    </row>
    <row r="4" spans="1:9" ht="18">
      <c r="A4" s="156"/>
      <c r="B4" s="2"/>
      <c r="C4" s="157" t="s">
        <v>469</v>
      </c>
      <c r="D4" s="2" t="s">
        <v>470</v>
      </c>
      <c r="E4" s="2" t="s">
        <v>115</v>
      </c>
      <c r="F4" s="2" t="s">
        <v>471</v>
      </c>
      <c r="G4" s="158" t="s">
        <v>153</v>
      </c>
      <c r="H4" s="54"/>
      <c r="I4" s="54"/>
    </row>
    <row r="5" spans="1:9" ht="18">
      <c r="A5" s="158">
        <v>2023</v>
      </c>
      <c r="B5" s="166" t="s">
        <v>159</v>
      </c>
      <c r="C5" s="154">
        <v>891.64585109000018</v>
      </c>
      <c r="D5" s="154">
        <v>1144.4576978700002</v>
      </c>
      <c r="E5" s="154">
        <v>47.276031410000009</v>
      </c>
      <c r="F5" s="154">
        <v>45.273578010000008</v>
      </c>
      <c r="G5" s="165">
        <v>2128.6531583800006</v>
      </c>
      <c r="H5" s="54"/>
      <c r="I5" s="54"/>
    </row>
    <row r="6" spans="1:9" ht="18">
      <c r="A6" s="158"/>
      <c r="B6" s="158" t="s">
        <v>472</v>
      </c>
      <c r="C6" s="154">
        <v>891.64585109000018</v>
      </c>
      <c r="D6" s="154">
        <v>1144.4576978700002</v>
      </c>
      <c r="E6" s="154">
        <v>47.276031410000009</v>
      </c>
      <c r="F6" s="154">
        <v>45.273578010000008</v>
      </c>
      <c r="G6" s="165">
        <v>2128.6531583800006</v>
      </c>
      <c r="H6" s="54"/>
      <c r="I6" s="54"/>
    </row>
    <row r="7" spans="1:9" ht="18">
      <c r="A7" s="158">
        <v>2030</v>
      </c>
      <c r="B7" s="158" t="s">
        <v>159</v>
      </c>
      <c r="C7" s="154">
        <v>828.81034194837582</v>
      </c>
      <c r="D7" s="154">
        <v>1071.5654383760393</v>
      </c>
      <c r="E7" s="154">
        <v>41.961722998094963</v>
      </c>
      <c r="F7" s="154">
        <v>137.47127609463828</v>
      </c>
      <c r="G7" s="165">
        <v>2079.8087794171483</v>
      </c>
      <c r="H7" s="54"/>
      <c r="I7" s="54"/>
    </row>
    <row r="8" spans="1:9" ht="18">
      <c r="A8" s="158"/>
      <c r="B8" s="158" t="s">
        <v>472</v>
      </c>
      <c r="C8" s="154">
        <v>777.28797321321258</v>
      </c>
      <c r="D8" s="154">
        <v>477.59756991752931</v>
      </c>
      <c r="E8" s="154">
        <v>0</v>
      </c>
      <c r="F8" s="154">
        <v>85.490468023618732</v>
      </c>
      <c r="G8" s="165">
        <v>1340.3760111543606</v>
      </c>
      <c r="H8" s="54"/>
      <c r="I8" s="54"/>
    </row>
    <row r="9" spans="1:9" ht="18">
      <c r="A9" s="158">
        <v>2035</v>
      </c>
      <c r="B9" s="158" t="s">
        <v>159</v>
      </c>
      <c r="C9" s="154">
        <v>712.49693551590951</v>
      </c>
      <c r="D9" s="154">
        <v>844.53022484427845</v>
      </c>
      <c r="E9" s="154">
        <v>42.596336442418234</v>
      </c>
      <c r="F9" s="154">
        <v>153.64191331650795</v>
      </c>
      <c r="G9" s="165">
        <v>1753.2654101191142</v>
      </c>
      <c r="H9" s="54"/>
      <c r="I9" s="54"/>
    </row>
    <row r="10" spans="1:9" ht="18">
      <c r="A10" s="158"/>
      <c r="B10" s="158" t="s">
        <v>473</v>
      </c>
      <c r="C10" s="154">
        <v>532.33757941551494</v>
      </c>
      <c r="D10" s="154">
        <v>346.55732401113886</v>
      </c>
      <c r="E10" s="154">
        <v>0</v>
      </c>
      <c r="F10" s="154">
        <v>97.937849540721146</v>
      </c>
      <c r="G10" s="165">
        <v>976.83275296737497</v>
      </c>
      <c r="H10" s="54"/>
      <c r="I10" s="54"/>
    </row>
    <row r="11" spans="1:9" ht="18">
      <c r="A11" s="158">
        <v>2040</v>
      </c>
      <c r="B11" s="158" t="s">
        <v>159</v>
      </c>
      <c r="C11" s="154">
        <v>577.44834331398249</v>
      </c>
      <c r="D11" s="154">
        <v>621.9534190665712</v>
      </c>
      <c r="E11" s="154">
        <v>44.066017423823162</v>
      </c>
      <c r="F11" s="154">
        <v>182.50225187669429</v>
      </c>
      <c r="G11" s="165">
        <v>1425.9700316810713</v>
      </c>
      <c r="H11" s="54"/>
      <c r="I11" s="54"/>
    </row>
    <row r="12" spans="1:9" ht="18">
      <c r="A12" s="158"/>
      <c r="B12" s="158" t="s">
        <v>473</v>
      </c>
      <c r="C12" s="154">
        <v>287.38718561781741</v>
      </c>
      <c r="D12" s="154">
        <v>215.51707810474841</v>
      </c>
      <c r="E12" s="154">
        <v>0</v>
      </c>
      <c r="F12" s="154">
        <v>110.38523105782355</v>
      </c>
      <c r="G12" s="165">
        <v>613.2894947803893</v>
      </c>
      <c r="H12" s="54"/>
      <c r="I12" s="54"/>
    </row>
    <row r="13" spans="1:9" ht="18">
      <c r="A13" s="158">
        <v>2050</v>
      </c>
      <c r="B13" s="158" t="s">
        <v>159</v>
      </c>
      <c r="C13" s="154">
        <v>390.68743285138919</v>
      </c>
      <c r="D13" s="154">
        <v>376.23279032001562</v>
      </c>
      <c r="E13" s="154">
        <v>43.083360955822897</v>
      </c>
      <c r="F13" s="154">
        <v>165.30032358140633</v>
      </c>
      <c r="G13" s="165">
        <v>975.30390770863403</v>
      </c>
      <c r="H13" s="54"/>
      <c r="I13" s="54"/>
    </row>
    <row r="14" spans="1:9" ht="18">
      <c r="A14" s="158"/>
      <c r="B14" s="158" t="s">
        <v>473</v>
      </c>
      <c r="C14" s="154">
        <v>111.31622067432602</v>
      </c>
      <c r="D14" s="154">
        <v>0</v>
      </c>
      <c r="E14" s="154">
        <v>0</v>
      </c>
      <c r="F14" s="154">
        <v>141.46272892081166</v>
      </c>
      <c r="G14" s="165">
        <v>252.77894959513768</v>
      </c>
      <c r="H14" s="54"/>
      <c r="I14" s="54"/>
    </row>
    <row r="15" spans="1:9" ht="18">
      <c r="A15" s="54"/>
      <c r="B15" s="54"/>
      <c r="C15" s="54"/>
      <c r="D15" s="54"/>
      <c r="E15" s="54"/>
      <c r="F15" s="54"/>
      <c r="G15" s="54"/>
      <c r="H15" s="54"/>
      <c r="I15" s="54"/>
    </row>
    <row r="16" spans="1:9" ht="18">
      <c r="A16" s="176" t="s">
        <v>474</v>
      </c>
      <c r="B16" s="54"/>
      <c r="C16" s="54"/>
      <c r="D16" s="54"/>
      <c r="E16" s="54"/>
      <c r="F16" s="54"/>
      <c r="G16" s="54"/>
      <c r="H16" s="54"/>
      <c r="I16" s="54"/>
    </row>
    <row r="17" spans="1:9" ht="18">
      <c r="A17" s="146" t="s">
        <v>475</v>
      </c>
      <c r="B17" s="54"/>
      <c r="C17" s="54"/>
      <c r="D17" s="54"/>
      <c r="E17" s="54"/>
      <c r="F17" s="54"/>
      <c r="G17" s="54"/>
      <c r="H17" s="54"/>
      <c r="I17" s="54"/>
    </row>
    <row r="18" spans="1:9" ht="18">
      <c r="A18" s="146" t="s">
        <v>476</v>
      </c>
      <c r="B18" s="146"/>
      <c r="C18" s="146"/>
      <c r="D18" s="146"/>
      <c r="E18" s="146"/>
      <c r="F18" s="146"/>
      <c r="G18" s="54"/>
      <c r="H18" s="54"/>
      <c r="I18" s="54"/>
    </row>
    <row r="19" spans="1:9">
      <c r="A19" s="19"/>
      <c r="B19" s="19"/>
      <c r="C19" s="19"/>
      <c r="D19" s="19"/>
      <c r="E19" s="19"/>
      <c r="F19" s="19"/>
      <c r="G19" s="19"/>
      <c r="H19" s="19"/>
      <c r="I19" s="19"/>
    </row>
    <row r="20" spans="1:9" ht="18">
      <c r="A20" s="54"/>
      <c r="B20" s="54"/>
      <c r="C20" s="54"/>
      <c r="D20" s="54"/>
      <c r="E20" s="54"/>
      <c r="F20" s="54"/>
      <c r="G20" s="54"/>
      <c r="H20" s="54"/>
      <c r="I20" s="54"/>
    </row>
    <row r="21" spans="1:9" ht="18">
      <c r="A21" s="54"/>
      <c r="B21" s="54"/>
      <c r="C21" s="54"/>
      <c r="D21" s="54"/>
      <c r="E21" s="54"/>
      <c r="F21" s="54"/>
      <c r="G21" s="54"/>
      <c r="H21" s="54"/>
      <c r="I21" s="54"/>
    </row>
  </sheetData>
  <pageMargins left="0.7" right="0.7" top="0.75" bottom="0.75" header="0.3" footer="0.3"/>
  <headerFooter>
    <oddHeader>&amp;C&amp;"Aptos"&amp;10&amp;K000000 Intern (Internal)&amp;1#_x000D_</oddHeader>
  </headerFooter>
  <drawing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A7BE2-0AE8-41ED-99F7-5B3EE6CBC546}">
  <dimension ref="A2:I18"/>
  <sheetViews>
    <sheetView zoomScale="120" zoomScaleNormal="120" workbookViewId="0">
      <selection activeCell="L22" sqref="L22"/>
    </sheetView>
  </sheetViews>
  <sheetFormatPr defaultColWidth="9.140625" defaultRowHeight="15"/>
  <sheetData>
    <row r="2" spans="1:9" ht="18">
      <c r="A2" s="164" t="s">
        <v>477</v>
      </c>
      <c r="B2" s="164"/>
      <c r="C2" s="164"/>
      <c r="D2" s="164"/>
      <c r="E2" s="54"/>
      <c r="F2" s="54"/>
      <c r="G2" s="54"/>
      <c r="H2" s="54"/>
      <c r="I2" s="54"/>
    </row>
    <row r="3" spans="1:9" ht="18">
      <c r="A3" s="54"/>
      <c r="B3" s="54"/>
      <c r="C3" s="54"/>
      <c r="D3" s="54"/>
      <c r="E3" s="54"/>
      <c r="F3" s="54"/>
      <c r="G3" s="54"/>
      <c r="H3" s="54"/>
      <c r="I3" s="54"/>
    </row>
    <row r="4" spans="1:9" ht="18">
      <c r="A4" s="2"/>
      <c r="B4" s="2"/>
      <c r="C4" s="2" t="s">
        <v>478</v>
      </c>
      <c r="D4" s="2" t="s">
        <v>470</v>
      </c>
      <c r="E4" s="2" t="s">
        <v>115</v>
      </c>
      <c r="F4" s="2" t="s">
        <v>471</v>
      </c>
      <c r="G4" s="158" t="s">
        <v>153</v>
      </c>
      <c r="H4" s="54"/>
      <c r="I4" s="54"/>
    </row>
    <row r="5" spans="1:9" ht="18">
      <c r="A5" s="158">
        <v>2023</v>
      </c>
      <c r="B5" s="158" t="s">
        <v>159</v>
      </c>
      <c r="C5" s="154">
        <v>891.64585109000018</v>
      </c>
      <c r="D5" s="154">
        <v>1144.4576978700002</v>
      </c>
      <c r="E5" s="154">
        <v>47.276031410000009</v>
      </c>
      <c r="F5" s="154">
        <v>38.059593680000006</v>
      </c>
      <c r="G5" s="165">
        <v>2121.4391740500005</v>
      </c>
      <c r="H5" s="54"/>
      <c r="I5" s="54"/>
    </row>
    <row r="6" spans="1:9" ht="18">
      <c r="A6" s="158"/>
      <c r="B6" s="158" t="s">
        <v>479</v>
      </c>
      <c r="C6" s="154">
        <v>984.21549900000014</v>
      </c>
      <c r="D6" s="154">
        <v>1128.069295</v>
      </c>
      <c r="E6" s="154">
        <v>35.082360200000004</v>
      </c>
      <c r="F6" s="154">
        <v>0</v>
      </c>
      <c r="G6" s="165">
        <v>2147.3671542000002</v>
      </c>
      <c r="H6" s="54"/>
      <c r="I6" s="54"/>
    </row>
    <row r="7" spans="1:9" ht="18">
      <c r="A7" s="158">
        <v>2030</v>
      </c>
      <c r="B7" s="158" t="s">
        <v>159</v>
      </c>
      <c r="C7" s="154">
        <v>828.81034194837582</v>
      </c>
      <c r="D7" s="154">
        <v>1071.5654383760393</v>
      </c>
      <c r="E7" s="154">
        <v>41.961722998094963</v>
      </c>
      <c r="F7" s="154">
        <v>107.62768882586687</v>
      </c>
      <c r="G7" s="165">
        <v>2049.9651921483769</v>
      </c>
      <c r="H7" s="54"/>
      <c r="I7" s="54"/>
    </row>
    <row r="8" spans="1:9" ht="18">
      <c r="A8" s="158"/>
      <c r="B8" s="158" t="s">
        <v>479</v>
      </c>
      <c r="C8" s="154">
        <v>517.41288500000007</v>
      </c>
      <c r="D8" s="154">
        <v>312.733026</v>
      </c>
      <c r="E8" s="154">
        <v>29.138965000000002</v>
      </c>
      <c r="F8" s="154">
        <v>72.04414026260001</v>
      </c>
      <c r="G8" s="165">
        <v>931.32901626260002</v>
      </c>
      <c r="H8" s="54"/>
      <c r="I8" s="54"/>
    </row>
    <row r="9" spans="1:9" ht="18">
      <c r="A9" s="158">
        <v>2035</v>
      </c>
      <c r="B9" s="158" t="s">
        <v>159</v>
      </c>
      <c r="C9" s="154">
        <v>712.49693551590951</v>
      </c>
      <c r="D9" s="154">
        <v>844.53022484427845</v>
      </c>
      <c r="E9" s="154">
        <v>42.596336442418234</v>
      </c>
      <c r="F9" s="154">
        <v>100.61238486941411</v>
      </c>
      <c r="G9" s="165">
        <v>1700.2358816720205</v>
      </c>
      <c r="H9" s="54"/>
      <c r="I9" s="54"/>
    </row>
    <row r="10" spans="1:9" ht="18">
      <c r="A10" s="158"/>
      <c r="B10" s="158" t="s">
        <v>479</v>
      </c>
      <c r="C10" s="154">
        <v>277.24059199999999</v>
      </c>
      <c r="D10" s="154">
        <v>121.98241800000001</v>
      </c>
      <c r="E10" s="154">
        <v>23.072059200000002</v>
      </c>
      <c r="F10" s="154">
        <v>60.522868853480006</v>
      </c>
      <c r="G10" s="165">
        <v>482.81793805348002</v>
      </c>
      <c r="H10" s="54"/>
      <c r="I10" s="54"/>
    </row>
    <row r="11" spans="1:9" ht="18">
      <c r="A11" s="158">
        <v>2040</v>
      </c>
      <c r="B11" s="158" t="s">
        <v>159</v>
      </c>
      <c r="C11" s="154">
        <v>577.44834331398249</v>
      </c>
      <c r="D11" s="154">
        <v>621.9534190665712</v>
      </c>
      <c r="E11" s="154">
        <v>44.066017423823162</v>
      </c>
      <c r="F11" s="154">
        <v>104.72922644677882</v>
      </c>
      <c r="G11" s="165">
        <v>1348.1970062511557</v>
      </c>
      <c r="H11" s="54"/>
      <c r="I11" s="54"/>
    </row>
    <row r="12" spans="1:9" ht="18">
      <c r="A12" s="158"/>
      <c r="B12" s="158" t="s">
        <v>479</v>
      </c>
      <c r="C12" s="154">
        <v>153.42877500000003</v>
      </c>
      <c r="D12" s="154">
        <v>39.741803400000002</v>
      </c>
      <c r="E12" s="154">
        <v>18.235607399999999</v>
      </c>
      <c r="F12" s="154">
        <v>44.5963210094</v>
      </c>
      <c r="G12" s="165">
        <v>256.00250680940002</v>
      </c>
      <c r="H12" s="54"/>
      <c r="I12" s="54"/>
    </row>
    <row r="13" spans="1:9" ht="18">
      <c r="A13" s="158">
        <v>2050</v>
      </c>
      <c r="B13" s="158" t="s">
        <v>159</v>
      </c>
      <c r="C13" s="154">
        <v>390.68743285138919</v>
      </c>
      <c r="D13" s="154">
        <v>376.23279032001562</v>
      </c>
      <c r="E13" s="154">
        <v>43.083360955822897</v>
      </c>
      <c r="F13" s="154">
        <v>77.117198596780298</v>
      </c>
      <c r="G13" s="165">
        <v>887.120782724008</v>
      </c>
      <c r="H13" s="54"/>
      <c r="I13" s="54"/>
    </row>
    <row r="14" spans="1:9" ht="18">
      <c r="A14" s="158"/>
      <c r="B14" s="158" t="s">
        <v>479</v>
      </c>
      <c r="C14" s="154">
        <v>59.208330000000004</v>
      </c>
      <c r="D14" s="154">
        <v>10.876376</v>
      </c>
      <c r="E14" s="154">
        <v>11.9116786</v>
      </c>
      <c r="F14" s="154">
        <v>15.558388554776002</v>
      </c>
      <c r="G14" s="165">
        <v>97.554773154776015</v>
      </c>
      <c r="H14" s="54"/>
      <c r="I14" s="54"/>
    </row>
    <row r="15" spans="1:9" ht="18">
      <c r="A15" s="265" t="s">
        <v>480</v>
      </c>
      <c r="B15" s="54"/>
      <c r="C15" s="54"/>
      <c r="D15" s="54"/>
      <c r="E15" s="54"/>
      <c r="F15" s="54"/>
      <c r="G15" s="54"/>
      <c r="H15" s="54"/>
      <c r="I15" s="54"/>
    </row>
    <row r="16" spans="1:9" ht="18">
      <c r="A16" s="177" t="s">
        <v>481</v>
      </c>
      <c r="B16" s="146"/>
      <c r="C16" s="146"/>
      <c r="D16" s="146"/>
      <c r="E16" s="146"/>
      <c r="F16" s="146"/>
      <c r="G16" s="146"/>
      <c r="H16" s="54"/>
      <c r="I16" s="54"/>
    </row>
    <row r="17" spans="1:9" ht="18">
      <c r="A17" s="177" t="s">
        <v>482</v>
      </c>
      <c r="B17" s="146"/>
      <c r="C17" s="146"/>
      <c r="D17" s="146"/>
      <c r="E17" s="146"/>
      <c r="F17" s="146"/>
      <c r="G17" s="54"/>
      <c r="H17" s="54"/>
      <c r="I17" s="54"/>
    </row>
    <row r="18" spans="1:9" ht="18">
      <c r="A18" s="54"/>
      <c r="B18" s="54"/>
      <c r="C18" s="54"/>
      <c r="D18" s="54"/>
      <c r="E18" s="54"/>
      <c r="F18" s="54"/>
      <c r="G18" s="54"/>
      <c r="H18" s="54"/>
      <c r="I18" s="54"/>
    </row>
  </sheetData>
  <pageMargins left="0.7" right="0.7" top="0.75" bottom="0.75" header="0.3" footer="0.3"/>
  <headerFooter>
    <oddHeader>&amp;C&amp;"Aptos"&amp;10&amp;K000000 Intern (Internal)&amp;1#_x000D_</oddHeader>
  </headerFooter>
  <drawing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F8447D-B786-43DF-AE26-C6BCA0B1063A}">
  <dimension ref="A1:I17"/>
  <sheetViews>
    <sheetView workbookViewId="0">
      <selection activeCell="O19" sqref="O19"/>
    </sheetView>
  </sheetViews>
  <sheetFormatPr defaultColWidth="9.140625" defaultRowHeight="15"/>
  <cols>
    <col min="3" max="3" width="10.5703125" bestFit="1" customWidth="1"/>
    <col min="4" max="4" width="19.28515625" bestFit="1" customWidth="1"/>
    <col min="5" max="5" width="11.5703125" bestFit="1" customWidth="1"/>
    <col min="6" max="6" width="12.85546875" bestFit="1" customWidth="1"/>
    <col min="7" max="7" width="11.42578125" bestFit="1" customWidth="1"/>
    <col min="8" max="8" width="8.7109375" bestFit="1" customWidth="1"/>
  </cols>
  <sheetData>
    <row r="1" spans="1:9" ht="18">
      <c r="A1" s="54"/>
      <c r="B1" s="54"/>
      <c r="C1" s="54"/>
      <c r="D1" s="54"/>
      <c r="E1" s="54"/>
      <c r="F1" s="54"/>
      <c r="G1" s="54"/>
      <c r="H1" s="54"/>
      <c r="I1" s="54"/>
    </row>
    <row r="2" spans="1:9" ht="18">
      <c r="A2" s="182"/>
      <c r="B2" s="183"/>
      <c r="C2" s="184" t="s">
        <v>469</v>
      </c>
      <c r="D2" s="183" t="s">
        <v>470</v>
      </c>
      <c r="E2" s="183" t="s">
        <v>115</v>
      </c>
      <c r="F2" s="183" t="s">
        <v>471</v>
      </c>
      <c r="G2" s="183" t="s">
        <v>483</v>
      </c>
      <c r="H2" s="158" t="s">
        <v>153</v>
      </c>
      <c r="I2" s="54"/>
    </row>
    <row r="3" spans="1:9" ht="18">
      <c r="A3" s="158">
        <v>2023</v>
      </c>
      <c r="B3" s="166" t="s">
        <v>159</v>
      </c>
      <c r="C3" s="185">
        <v>0</v>
      </c>
      <c r="D3" s="185">
        <v>0</v>
      </c>
      <c r="E3" s="185">
        <v>0</v>
      </c>
      <c r="F3" s="185">
        <v>0</v>
      </c>
      <c r="G3" s="185">
        <v>0</v>
      </c>
      <c r="H3" s="165">
        <v>0</v>
      </c>
      <c r="I3" s="54"/>
    </row>
    <row r="4" spans="1:9" ht="18">
      <c r="A4" s="158"/>
      <c r="B4" s="158" t="s">
        <v>456</v>
      </c>
      <c r="C4" s="185">
        <v>0</v>
      </c>
      <c r="D4" s="185">
        <v>0</v>
      </c>
      <c r="E4" s="185">
        <v>0</v>
      </c>
      <c r="F4" s="185">
        <v>0</v>
      </c>
      <c r="G4" s="185">
        <v>0</v>
      </c>
      <c r="H4" s="165">
        <v>0</v>
      </c>
      <c r="I4" s="54"/>
    </row>
    <row r="5" spans="1:9" ht="18">
      <c r="A5" s="158">
        <v>2030</v>
      </c>
      <c r="B5" s="158" t="s">
        <v>159</v>
      </c>
      <c r="C5" s="185">
        <v>98.919409390580327</v>
      </c>
      <c r="D5" s="185">
        <v>9.2345811658643857</v>
      </c>
      <c r="E5" s="185">
        <v>0</v>
      </c>
      <c r="F5" s="185">
        <v>31.995209980546548</v>
      </c>
      <c r="G5" s="185">
        <v>81.084699999999998</v>
      </c>
      <c r="H5" s="165">
        <v>221.23390053699126</v>
      </c>
      <c r="I5" s="54"/>
    </row>
    <row r="6" spans="1:9" ht="18">
      <c r="A6" s="158"/>
      <c r="B6" s="158" t="s">
        <v>456</v>
      </c>
      <c r="C6" s="185">
        <v>32.086163308995566</v>
      </c>
      <c r="D6" s="185">
        <v>0</v>
      </c>
      <c r="E6" s="185">
        <v>0</v>
      </c>
      <c r="F6" s="185">
        <v>16.284626814967872</v>
      </c>
      <c r="G6" s="185">
        <v>25.489634772300647</v>
      </c>
      <c r="H6" s="165">
        <v>73.860424896264078</v>
      </c>
      <c r="I6" s="54"/>
    </row>
    <row r="7" spans="1:9" ht="18">
      <c r="A7" s="158">
        <v>2035</v>
      </c>
      <c r="B7" s="158" t="s">
        <v>159</v>
      </c>
      <c r="C7" s="185">
        <v>213.42491734994985</v>
      </c>
      <c r="D7" s="185">
        <v>27.829311319903731</v>
      </c>
      <c r="E7" s="185">
        <v>5.4547775669521868E-2</v>
      </c>
      <c r="F7" s="185">
        <v>74.336884541909384</v>
      </c>
      <c r="G7" s="185">
        <v>213.22166999999999</v>
      </c>
      <c r="H7" s="165">
        <v>528.86733098743252</v>
      </c>
      <c r="I7" s="54"/>
    </row>
    <row r="8" spans="1:9" ht="18">
      <c r="A8" s="158"/>
      <c r="B8" s="158" t="s">
        <v>457</v>
      </c>
      <c r="C8" s="185">
        <v>124.5277017550554</v>
      </c>
      <c r="D8" s="185">
        <v>14.899180129545332</v>
      </c>
      <c r="E8" s="185">
        <v>0</v>
      </c>
      <c r="F8" s="185">
        <v>100.88489545277898</v>
      </c>
      <c r="G8" s="185">
        <v>271.50976745102366</v>
      </c>
      <c r="H8" s="165">
        <v>511.82154478840334</v>
      </c>
      <c r="I8" s="54"/>
    </row>
    <row r="9" spans="1:9" ht="18">
      <c r="A9" s="158">
        <v>2040</v>
      </c>
      <c r="B9" s="158" t="s">
        <v>159</v>
      </c>
      <c r="C9" s="185">
        <v>350.95008057526513</v>
      </c>
      <c r="D9" s="185">
        <v>39.463140347876802</v>
      </c>
      <c r="E9" s="185">
        <v>7.8272683470998139E-2</v>
      </c>
      <c r="F9" s="185">
        <v>111.4759158422618</v>
      </c>
      <c r="G9" s="185">
        <v>367.71726999999998</v>
      </c>
      <c r="H9" s="165">
        <v>869.6846794488747</v>
      </c>
      <c r="I9" s="54"/>
    </row>
    <row r="10" spans="1:9" ht="18">
      <c r="A10" s="158"/>
      <c r="B10" s="158" t="s">
        <v>457</v>
      </c>
      <c r="C10" s="185">
        <v>216.96924020111524</v>
      </c>
      <c r="D10" s="185">
        <v>29.798360259090664</v>
      </c>
      <c r="E10" s="185">
        <v>0</v>
      </c>
      <c r="F10" s="185">
        <v>185.48516409059008</v>
      </c>
      <c r="G10" s="185">
        <v>517.52990012974669</v>
      </c>
      <c r="H10" s="165">
        <v>949.78266468054267</v>
      </c>
      <c r="I10" s="54"/>
    </row>
    <row r="11" spans="1:9" ht="18">
      <c r="A11" s="158">
        <v>2050</v>
      </c>
      <c r="B11" s="158" t="s">
        <v>159</v>
      </c>
      <c r="C11" s="185">
        <v>502.10964440463584</v>
      </c>
      <c r="D11" s="185">
        <v>55.138542606475049</v>
      </c>
      <c r="E11" s="185">
        <v>1.0413564937136603</v>
      </c>
      <c r="F11" s="185">
        <v>193.76060251766293</v>
      </c>
      <c r="G11" s="185">
        <v>711.61893999999995</v>
      </c>
      <c r="H11" s="165">
        <v>1463.6690860224876</v>
      </c>
      <c r="I11" s="54"/>
    </row>
    <row r="12" spans="1:9" ht="18">
      <c r="A12" s="158"/>
      <c r="B12" s="158" t="s">
        <v>457</v>
      </c>
      <c r="C12" s="185">
        <v>233.87734577058029</v>
      </c>
      <c r="D12" s="185">
        <v>57.109871156765678</v>
      </c>
      <c r="E12" s="185">
        <v>0</v>
      </c>
      <c r="F12" s="185">
        <v>466.65274395711748</v>
      </c>
      <c r="G12" s="185">
        <v>691.20537105959045</v>
      </c>
      <c r="H12" s="165">
        <v>1448.8453319440539</v>
      </c>
      <c r="I12" s="54"/>
    </row>
    <row r="13" spans="1:9" ht="18">
      <c r="A13" s="54"/>
      <c r="B13" s="54"/>
      <c r="C13" s="54"/>
      <c r="D13" s="54"/>
      <c r="E13" s="54"/>
      <c r="F13" s="54"/>
      <c r="G13" s="54"/>
      <c r="H13" s="54"/>
      <c r="I13" s="54"/>
    </row>
    <row r="14" spans="1:9" ht="18">
      <c r="A14" s="178" t="s">
        <v>474</v>
      </c>
      <c r="B14" s="54"/>
      <c r="C14" s="54"/>
      <c r="D14" s="54"/>
      <c r="E14" s="54"/>
      <c r="F14" s="54"/>
      <c r="G14" s="54"/>
      <c r="H14" s="54"/>
      <c r="I14" s="54"/>
    </row>
    <row r="15" spans="1:9" ht="18">
      <c r="A15" s="179" t="s">
        <v>475</v>
      </c>
      <c r="B15" s="146"/>
      <c r="C15" s="146"/>
      <c r="D15" s="146"/>
      <c r="E15" s="146"/>
      <c r="F15" s="146"/>
      <c r="G15" s="146"/>
      <c r="H15" s="54"/>
      <c r="I15" s="54"/>
    </row>
    <row r="16" spans="1:9" ht="18">
      <c r="A16" s="179" t="s">
        <v>484</v>
      </c>
      <c r="B16" s="146"/>
      <c r="C16" s="146"/>
      <c r="D16" s="146"/>
      <c r="E16" s="146"/>
      <c r="F16" s="146"/>
      <c r="G16" s="54"/>
      <c r="H16" s="54"/>
      <c r="I16" s="54"/>
    </row>
    <row r="17" spans="1:9" ht="18">
      <c r="A17" s="180" t="s">
        <v>485</v>
      </c>
      <c r="B17" s="54"/>
      <c r="C17" s="54"/>
      <c r="D17" s="54"/>
      <c r="E17" s="54"/>
      <c r="F17" s="54"/>
      <c r="G17" s="54"/>
      <c r="H17" s="54"/>
      <c r="I17" s="54"/>
    </row>
  </sheetData>
  <pageMargins left="0.7" right="0.7" top="0.75" bottom="0.75" header="0.3" footer="0.3"/>
  <headerFooter>
    <oddHeader>&amp;C&amp;"Aptos"&amp;10&amp;K000000 Intern (Internal)&amp;1#_x000D_</oddHeader>
  </headerFooter>
  <drawing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1B487-55DE-4CE5-839C-E9D53B59C0C2}">
  <sheetPr codeName="Sheet93"/>
  <dimension ref="A1:I17"/>
  <sheetViews>
    <sheetView workbookViewId="0">
      <selection activeCell="A14" sqref="A14"/>
    </sheetView>
  </sheetViews>
  <sheetFormatPr defaultColWidth="9.140625" defaultRowHeight="15"/>
  <sheetData>
    <row r="1" spans="1:9" ht="18">
      <c r="A1" s="164" t="s">
        <v>486</v>
      </c>
      <c r="B1" s="164"/>
      <c r="C1" s="164"/>
      <c r="D1" s="164"/>
      <c r="E1" s="164"/>
      <c r="F1" s="54"/>
      <c r="G1" s="54"/>
      <c r="H1" s="54"/>
      <c r="I1" s="54"/>
    </row>
    <row r="2" spans="1:9" ht="18">
      <c r="A2" s="182"/>
      <c r="B2" s="183"/>
      <c r="C2" s="184" t="s">
        <v>469</v>
      </c>
      <c r="D2" s="183" t="s">
        <v>470</v>
      </c>
      <c r="E2" s="183" t="s">
        <v>115</v>
      </c>
      <c r="F2" s="183" t="s">
        <v>471</v>
      </c>
      <c r="G2" s="183" t="s">
        <v>483</v>
      </c>
      <c r="H2" s="158" t="s">
        <v>153</v>
      </c>
      <c r="I2" s="54"/>
    </row>
    <row r="3" spans="1:9" ht="18">
      <c r="A3" s="158">
        <v>2023</v>
      </c>
      <c r="B3" s="166" t="s">
        <v>159</v>
      </c>
      <c r="C3" s="185">
        <v>0</v>
      </c>
      <c r="D3" s="185">
        <v>0</v>
      </c>
      <c r="E3" s="185">
        <v>0</v>
      </c>
      <c r="F3" s="185">
        <v>0</v>
      </c>
      <c r="G3" s="185">
        <v>0</v>
      </c>
      <c r="H3" s="165">
        <v>0</v>
      </c>
      <c r="I3" s="54"/>
    </row>
    <row r="4" spans="1:9" ht="18">
      <c r="A4" s="158"/>
      <c r="B4" s="158" t="s">
        <v>479</v>
      </c>
      <c r="C4" s="185">
        <v>4.2311684500000002</v>
      </c>
      <c r="D4" s="185">
        <v>0</v>
      </c>
      <c r="E4" s="185">
        <v>0</v>
      </c>
      <c r="F4" s="185">
        <v>0</v>
      </c>
      <c r="G4" s="185">
        <v>0</v>
      </c>
      <c r="H4" s="165">
        <v>4.2311684500000002</v>
      </c>
      <c r="I4" s="54"/>
    </row>
    <row r="5" spans="1:9" ht="18">
      <c r="A5" s="158">
        <v>2030</v>
      </c>
      <c r="B5" s="158" t="s">
        <v>159</v>
      </c>
      <c r="C5" s="185">
        <v>98.919409390580327</v>
      </c>
      <c r="D5" s="185">
        <v>9.2345811658643857</v>
      </c>
      <c r="E5" s="185">
        <v>0</v>
      </c>
      <c r="F5" s="185">
        <v>31.372436617663716</v>
      </c>
      <c r="G5" s="185">
        <v>81.084699999999998</v>
      </c>
      <c r="H5" s="165">
        <v>220.61112717410842</v>
      </c>
      <c r="I5" s="54"/>
    </row>
    <row r="6" spans="1:9" ht="18">
      <c r="A6" s="158"/>
      <c r="B6" s="158" t="s">
        <v>479</v>
      </c>
      <c r="C6" s="185">
        <v>53.519166600000005</v>
      </c>
      <c r="D6" s="185">
        <v>13.121256750000001</v>
      </c>
      <c r="E6" s="185">
        <v>0</v>
      </c>
      <c r="F6" s="185">
        <v>7.7503065043386012</v>
      </c>
      <c r="G6" s="185">
        <v>42.725298525032805</v>
      </c>
      <c r="H6" s="165">
        <v>117.11602837937141</v>
      </c>
      <c r="I6" s="54"/>
    </row>
    <row r="7" spans="1:9" ht="18">
      <c r="A7" s="158">
        <v>2035</v>
      </c>
      <c r="B7" s="158" t="s">
        <v>159</v>
      </c>
      <c r="C7" s="185">
        <v>213.42491734994985</v>
      </c>
      <c r="D7" s="185">
        <v>27.829311319903731</v>
      </c>
      <c r="E7" s="185">
        <v>5.4547775669521868E-2</v>
      </c>
      <c r="F7" s="185">
        <v>66.543764655036043</v>
      </c>
      <c r="G7" s="185">
        <v>213.22166999999999</v>
      </c>
      <c r="H7" s="165">
        <v>521.07421110055918</v>
      </c>
      <c r="I7" s="54"/>
    </row>
    <row r="8" spans="1:9" ht="18">
      <c r="A8" s="158"/>
      <c r="B8" s="158" t="s">
        <v>479</v>
      </c>
      <c r="C8" s="185">
        <v>38.819428100000003</v>
      </c>
      <c r="D8" s="185">
        <v>6.83906802</v>
      </c>
      <c r="E8" s="185">
        <v>0</v>
      </c>
      <c r="F8" s="185">
        <v>25.468003064141399</v>
      </c>
      <c r="G8" s="185">
        <v>95.533454932277209</v>
      </c>
      <c r="H8" s="165">
        <v>166.65995411641862</v>
      </c>
      <c r="I8" s="54"/>
    </row>
    <row r="9" spans="1:9" ht="18">
      <c r="A9" s="158">
        <v>2040</v>
      </c>
      <c r="B9" s="158" t="s">
        <v>159</v>
      </c>
      <c r="C9" s="185">
        <v>350.95008057526513</v>
      </c>
      <c r="D9" s="185">
        <v>39.463140347876802</v>
      </c>
      <c r="E9" s="185">
        <v>7.8272683470998139E-2</v>
      </c>
      <c r="F9" s="185">
        <v>94.586005336303515</v>
      </c>
      <c r="G9" s="185">
        <v>367.71726999999998</v>
      </c>
      <c r="H9" s="165">
        <v>852.79476894291633</v>
      </c>
      <c r="I9" s="54"/>
    </row>
    <row r="10" spans="1:9" ht="18">
      <c r="A10" s="158"/>
      <c r="B10" s="158" t="s">
        <v>479</v>
      </c>
      <c r="C10" s="185">
        <v>27.931654699999999</v>
      </c>
      <c r="D10" s="185">
        <v>5.3847016300000012</v>
      </c>
      <c r="E10" s="185">
        <v>0</v>
      </c>
      <c r="F10" s="185">
        <v>54.846973594804005</v>
      </c>
      <c r="G10" s="185">
        <v>131.20516473518401</v>
      </c>
      <c r="H10" s="165">
        <v>219.36849465998802</v>
      </c>
      <c r="I10" s="54"/>
    </row>
    <row r="11" spans="1:9" ht="18">
      <c r="A11" s="158">
        <v>2050</v>
      </c>
      <c r="B11" s="158" t="s">
        <v>159</v>
      </c>
      <c r="C11" s="185">
        <v>502.10964440463584</v>
      </c>
      <c r="D11" s="185">
        <v>55.138542606475049</v>
      </c>
      <c r="E11" s="185">
        <v>1.0413564937136603</v>
      </c>
      <c r="F11" s="185">
        <v>159.63236129385297</v>
      </c>
      <c r="G11" s="185">
        <v>711.61893999999995</v>
      </c>
      <c r="H11" s="165">
        <v>1429.5408447986774</v>
      </c>
      <c r="I11" s="54"/>
    </row>
    <row r="12" spans="1:9" ht="18">
      <c r="A12" s="158"/>
      <c r="B12" s="158" t="s">
        <v>479</v>
      </c>
      <c r="C12" s="185">
        <v>16.765226500000001</v>
      </c>
      <c r="D12" s="185">
        <v>3.1521103010000004</v>
      </c>
      <c r="E12" s="185">
        <v>0</v>
      </c>
      <c r="F12" s="185">
        <v>234.34593570256601</v>
      </c>
      <c r="G12" s="185">
        <v>269.14170843540796</v>
      </c>
      <c r="H12" s="165">
        <v>523.40498093897395</v>
      </c>
      <c r="I12" s="54"/>
    </row>
    <row r="13" spans="1:9" ht="18">
      <c r="A13" s="54"/>
      <c r="B13" s="54"/>
      <c r="C13" s="54"/>
      <c r="D13" s="54"/>
      <c r="E13" s="54"/>
      <c r="F13" s="54"/>
      <c r="G13" s="54"/>
      <c r="H13" s="54"/>
      <c r="I13" s="54"/>
    </row>
    <row r="14" spans="1:9" ht="18">
      <c r="A14" s="178" t="s">
        <v>474</v>
      </c>
      <c r="B14" s="164"/>
      <c r="C14" s="54"/>
      <c r="D14" s="54"/>
      <c r="E14" s="54"/>
      <c r="F14" s="54"/>
      <c r="G14" s="54"/>
      <c r="H14" s="54"/>
      <c r="I14" s="54"/>
    </row>
    <row r="15" spans="1:9" ht="18">
      <c r="A15" s="179" t="s">
        <v>475</v>
      </c>
      <c r="B15" s="146"/>
      <c r="C15" s="146"/>
      <c r="D15" s="146"/>
      <c r="E15" s="146"/>
      <c r="F15" s="146"/>
      <c r="G15" s="146"/>
      <c r="H15" s="54"/>
      <c r="I15" s="54"/>
    </row>
    <row r="16" spans="1:9" ht="18">
      <c r="A16" s="179" t="s">
        <v>487</v>
      </c>
      <c r="B16" s="146"/>
      <c r="C16" s="146"/>
      <c r="D16" s="146"/>
      <c r="E16" s="146"/>
      <c r="F16" s="146"/>
      <c r="G16" s="54"/>
      <c r="H16" s="54"/>
      <c r="I16" s="54"/>
    </row>
    <row r="17" spans="1:9" ht="18">
      <c r="A17" s="180" t="s">
        <v>485</v>
      </c>
      <c r="B17" s="54"/>
      <c r="C17" s="54"/>
      <c r="D17" s="54"/>
      <c r="E17" s="54"/>
      <c r="F17" s="54"/>
      <c r="G17" s="54"/>
      <c r="H17" s="54"/>
      <c r="I17" s="54"/>
    </row>
  </sheetData>
  <pageMargins left="0.7" right="0.7" top="0.75" bottom="0.75" header="0.3" footer="0.3"/>
  <headerFooter>
    <oddHeader>&amp;C&amp;"Aptos"&amp;10&amp;K000000 Intern (Internal)&amp;1#_x000D_</oddHeader>
  </headerFooter>
  <drawing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192DA-CD2B-4C38-97BE-07CBE0783DDD}">
  <dimension ref="B2:N6"/>
  <sheetViews>
    <sheetView zoomScaleNormal="100" workbookViewId="0">
      <selection activeCell="B7" sqref="B7"/>
    </sheetView>
  </sheetViews>
  <sheetFormatPr defaultColWidth="9.140625" defaultRowHeight="15"/>
  <cols>
    <col min="2" max="2" width="66.42578125" bestFit="1" customWidth="1"/>
    <col min="3" max="3" width="11" bestFit="1" customWidth="1"/>
    <col min="4" max="4" width="8" bestFit="1" customWidth="1"/>
    <col min="5" max="5" width="11.5703125" bestFit="1" customWidth="1"/>
    <col min="6" max="6" width="11" bestFit="1" customWidth="1"/>
    <col min="7" max="7" width="8" bestFit="1" customWidth="1"/>
    <col min="8" max="8" width="11.5703125" bestFit="1" customWidth="1"/>
    <col min="9" max="9" width="11" bestFit="1" customWidth="1"/>
    <col min="10" max="10" width="8" bestFit="1" customWidth="1"/>
    <col min="11" max="11" width="11.5703125" bestFit="1" customWidth="1"/>
    <col min="12" max="12" width="11" bestFit="1" customWidth="1"/>
    <col min="13" max="13" width="8" bestFit="1" customWidth="1"/>
    <col min="14" max="14" width="11.5703125" bestFit="1" customWidth="1"/>
  </cols>
  <sheetData>
    <row r="2" spans="2:14">
      <c r="C2" s="3"/>
      <c r="D2" s="3"/>
      <c r="E2" s="3"/>
      <c r="F2" s="3"/>
      <c r="G2" s="3"/>
      <c r="H2" s="3"/>
      <c r="I2" s="3"/>
      <c r="J2" s="3"/>
    </row>
    <row r="3" spans="2:14">
      <c r="C3" s="477">
        <v>2030</v>
      </c>
      <c r="D3" s="477"/>
      <c r="E3" s="477"/>
      <c r="F3" s="477">
        <v>2035</v>
      </c>
      <c r="G3" s="477"/>
      <c r="H3" s="477"/>
      <c r="I3" s="477">
        <v>2040</v>
      </c>
      <c r="J3" s="477"/>
      <c r="K3" s="477"/>
      <c r="L3" s="477">
        <v>2050</v>
      </c>
      <c r="M3" s="477"/>
      <c r="N3" s="477"/>
    </row>
    <row r="4" spans="2:14">
      <c r="B4" t="s">
        <v>488</v>
      </c>
      <c r="C4" t="s">
        <v>489</v>
      </c>
      <c r="D4" t="s">
        <v>224</v>
      </c>
      <c r="E4" t="s">
        <v>490</v>
      </c>
      <c r="F4" t="s">
        <v>489</v>
      </c>
      <c r="G4" t="s">
        <v>224</v>
      </c>
      <c r="H4" t="s">
        <v>490</v>
      </c>
      <c r="I4" t="s">
        <v>489</v>
      </c>
      <c r="J4" t="s">
        <v>224</v>
      </c>
      <c r="K4" t="s">
        <v>490</v>
      </c>
      <c r="L4" t="s">
        <v>489</v>
      </c>
      <c r="M4" t="s">
        <v>224</v>
      </c>
      <c r="N4" t="s">
        <v>490</v>
      </c>
    </row>
    <row r="5" spans="2:14">
      <c r="B5" t="s">
        <v>479</v>
      </c>
      <c r="C5" s="3">
        <v>284.53521635293998</v>
      </c>
      <c r="D5" s="3">
        <v>98.9435</v>
      </c>
      <c r="E5" s="3">
        <v>1251.4100000000001</v>
      </c>
      <c r="F5" s="3">
        <v>320.53039635293999</v>
      </c>
      <c r="G5" s="3">
        <v>100.57</v>
      </c>
      <c r="H5" s="3">
        <v>1708.76</v>
      </c>
      <c r="I5" s="3">
        <v>403.69849835294002</v>
      </c>
      <c r="J5" s="3">
        <v>99.496200000000002</v>
      </c>
      <c r="K5" s="3">
        <v>2510.4</v>
      </c>
      <c r="L5" s="3">
        <v>531.53432635294007</v>
      </c>
      <c r="M5" s="3">
        <v>66.94189999999999</v>
      </c>
      <c r="N5" s="3">
        <v>4030.68</v>
      </c>
    </row>
    <row r="6" spans="2:14">
      <c r="B6" t="s">
        <v>159</v>
      </c>
      <c r="C6" s="3">
        <v>260.28267199999999</v>
      </c>
      <c r="D6" s="3">
        <v>95.046089999999992</v>
      </c>
      <c r="E6" s="3">
        <v>1291.6604579999998</v>
      </c>
      <c r="F6" s="3">
        <v>222.60825799999998</v>
      </c>
      <c r="G6" s="3">
        <v>97.292989999999989</v>
      </c>
      <c r="H6" s="3">
        <v>1793.85358</v>
      </c>
      <c r="I6" s="3">
        <v>153.674161</v>
      </c>
      <c r="J6" s="3">
        <v>120.112955</v>
      </c>
      <c r="K6" s="3">
        <v>2257.439386</v>
      </c>
      <c r="L6" s="3">
        <v>107.321819</v>
      </c>
      <c r="M6" s="3">
        <v>114.92164399999999</v>
      </c>
      <c r="N6" s="3">
        <v>2835.9380299999998</v>
      </c>
    </row>
  </sheetData>
  <mergeCells count="4">
    <mergeCell ref="C3:E3"/>
    <mergeCell ref="F3:H3"/>
    <mergeCell ref="I3:K3"/>
    <mergeCell ref="L3:N3"/>
  </mergeCells>
  <pageMargins left="0.7" right="0.7" top="0.75" bottom="0.75" header="0.3" footer="0.3"/>
  <headerFooter>
    <oddHeader>&amp;C&amp;"Aptos"&amp;10&amp;K000000 Intern (Internal)&amp;1#_x000D_</oddHeader>
  </headerFooter>
  <drawing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BD75B-5366-48A6-BBA3-866DDFDEE113}">
  <dimension ref="B2:E5"/>
  <sheetViews>
    <sheetView zoomScale="78" workbookViewId="0">
      <selection activeCell="V15" sqref="V15"/>
    </sheetView>
  </sheetViews>
  <sheetFormatPr defaultColWidth="9.140625" defaultRowHeight="15"/>
  <sheetData>
    <row r="2" spans="2:5">
      <c r="C2" s="477">
        <v>2030</v>
      </c>
      <c r="D2" s="477"/>
      <c r="E2" s="477"/>
    </row>
    <row r="3" spans="2:5">
      <c r="B3" t="s">
        <v>491</v>
      </c>
      <c r="C3" t="s">
        <v>489</v>
      </c>
      <c r="D3" t="s">
        <v>224</v>
      </c>
      <c r="E3" t="s">
        <v>490</v>
      </c>
    </row>
    <row r="4" spans="2:5">
      <c r="B4" t="s">
        <v>159</v>
      </c>
      <c r="C4" s="3">
        <v>260.28267199999999</v>
      </c>
      <c r="D4" s="3">
        <v>95.046089999999992</v>
      </c>
      <c r="E4" s="3">
        <v>1291.6604579999998</v>
      </c>
    </row>
    <row r="5" spans="2:5">
      <c r="B5" t="s">
        <v>492</v>
      </c>
      <c r="C5" s="3">
        <v>238.47820617530411</v>
      </c>
      <c r="D5" s="3">
        <v>93.607199999999992</v>
      </c>
      <c r="E5" s="3">
        <v>1285.2275854796289</v>
      </c>
    </row>
  </sheetData>
  <mergeCells count="1">
    <mergeCell ref="C2:E2"/>
  </mergeCells>
  <pageMargins left="0.7" right="0.7" top="0.75" bottom="0.75" header="0.3" footer="0.3"/>
  <headerFooter>
    <oddHeader>&amp;C&amp;"Aptos"&amp;10&amp;K000000 Intern (Internal)&amp;1#_x000D_</oddHeader>
  </headerFooter>
  <drawing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55593-C25C-4E55-ABB9-3AC788114B00}">
  <sheetPr codeName="Sheet94"/>
  <dimension ref="B2:H8"/>
  <sheetViews>
    <sheetView zoomScale="78" workbookViewId="0">
      <selection activeCell="A2" sqref="A1:XFD2"/>
    </sheetView>
  </sheetViews>
  <sheetFormatPr defaultColWidth="9.140625" defaultRowHeight="15"/>
  <cols>
    <col min="3" max="3" width="9.28515625" bestFit="1" customWidth="1"/>
    <col min="5" max="5" width="10.42578125" bestFit="1" customWidth="1"/>
    <col min="6" max="6" width="9.28515625" bestFit="1" customWidth="1"/>
    <col min="8" max="8" width="10.42578125" bestFit="1" customWidth="1"/>
  </cols>
  <sheetData>
    <row r="2" spans="2:8">
      <c r="C2" s="477">
        <v>2040</v>
      </c>
      <c r="D2" s="477"/>
      <c r="E2" s="477"/>
      <c r="F2" s="477">
        <v>2050</v>
      </c>
      <c r="G2" s="477"/>
      <c r="H2" s="477"/>
    </row>
    <row r="3" spans="2:8">
      <c r="B3" t="s">
        <v>491</v>
      </c>
      <c r="C3" t="s">
        <v>489</v>
      </c>
      <c r="D3" t="s">
        <v>224</v>
      </c>
      <c r="E3" t="s">
        <v>490</v>
      </c>
      <c r="F3" t="s">
        <v>489</v>
      </c>
      <c r="G3" t="s">
        <v>224</v>
      </c>
      <c r="H3" t="s">
        <v>490</v>
      </c>
    </row>
    <row r="4" spans="2:8">
      <c r="B4" t="s">
        <v>159</v>
      </c>
      <c r="C4" s="3">
        <v>153.674161</v>
      </c>
      <c r="D4" s="3">
        <v>120.112955</v>
      </c>
      <c r="E4" s="3">
        <v>2257.439386</v>
      </c>
      <c r="F4" s="3">
        <v>107.321819</v>
      </c>
      <c r="G4" s="3">
        <v>114.92164399999999</v>
      </c>
      <c r="H4" s="3">
        <v>2835.9380299999998</v>
      </c>
    </row>
    <row r="5" spans="2:8">
      <c r="B5" t="s">
        <v>493</v>
      </c>
      <c r="C5" s="3">
        <v>171.71186052171629</v>
      </c>
      <c r="D5" s="3">
        <v>70.649400000000014</v>
      </c>
      <c r="E5" s="3">
        <v>1939.0904388293779</v>
      </c>
      <c r="F5" s="3">
        <v>142.70175688871069</v>
      </c>
      <c r="G5" s="3">
        <v>70.543199999999999</v>
      </c>
      <c r="H5" s="3">
        <v>3047.6665718938798</v>
      </c>
    </row>
    <row r="6" spans="2:8">
      <c r="B6" t="s">
        <v>494</v>
      </c>
      <c r="C6" s="3">
        <v>163.84159823228941</v>
      </c>
      <c r="D6" s="3">
        <v>70.649400000000014</v>
      </c>
      <c r="E6" s="3">
        <v>2142.35733187198</v>
      </c>
      <c r="F6" s="3">
        <v>143.71510168653569</v>
      </c>
      <c r="G6" s="3">
        <v>70.543199999999999</v>
      </c>
      <c r="H6" s="3">
        <v>3042.1857051307102</v>
      </c>
    </row>
    <row r="7" spans="2:8">
      <c r="B7" t="s">
        <v>495</v>
      </c>
      <c r="C7" s="3">
        <v>156.41479784205791</v>
      </c>
      <c r="D7" s="3">
        <v>70.649400000000014</v>
      </c>
      <c r="E7" s="3">
        <v>2297.8542870393708</v>
      </c>
      <c r="F7" s="3">
        <v>141.9440526330313</v>
      </c>
      <c r="G7" s="3">
        <v>70.543199999999999</v>
      </c>
      <c r="H7" s="3">
        <v>3026.6318146007961</v>
      </c>
    </row>
    <row r="8" spans="2:8">
      <c r="B8" t="s">
        <v>496</v>
      </c>
      <c r="C8" s="3">
        <v>157.40506163285369</v>
      </c>
      <c r="D8" s="3">
        <v>70.649500000000003</v>
      </c>
      <c r="E8" s="3">
        <v>2100.3897036259041</v>
      </c>
      <c r="F8" s="3">
        <v>143.25184979052639</v>
      </c>
      <c r="G8" s="3">
        <v>70.543300000000002</v>
      </c>
      <c r="H8" s="3">
        <v>2762.838560780649</v>
      </c>
    </row>
  </sheetData>
  <mergeCells count="2">
    <mergeCell ref="C2:E2"/>
    <mergeCell ref="F2:H2"/>
  </mergeCells>
  <pageMargins left="0.7" right="0.7" top="0.75" bottom="0.75" header="0.3" footer="0.3"/>
  <headerFooter>
    <oddHeader>&amp;C&amp;"Aptos"&amp;10&amp;K000000 Intern (Internal)&amp;1#_x000D_</oddHeader>
  </headerFooter>
  <drawing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9DCFB6-4CD9-4714-8F3F-BF897081BA92}">
  <dimension ref="B2:N18"/>
  <sheetViews>
    <sheetView workbookViewId="0">
      <selection sqref="A1:XFD1"/>
    </sheetView>
  </sheetViews>
  <sheetFormatPr defaultColWidth="9.140625" defaultRowHeight="15"/>
  <cols>
    <col min="2" max="2" width="26.85546875" bestFit="1" customWidth="1"/>
    <col min="3" max="4" width="9.28515625" bestFit="1" customWidth="1"/>
    <col min="5" max="6" width="10" bestFit="1" customWidth="1"/>
    <col min="7" max="7" width="9.28515625" bestFit="1" customWidth="1"/>
    <col min="8" max="9" width="10" bestFit="1" customWidth="1"/>
    <col min="10" max="10" width="9.28515625" bestFit="1" customWidth="1"/>
    <col min="11" max="12" width="10" bestFit="1" customWidth="1"/>
    <col min="13" max="13" width="9.28515625" bestFit="1" customWidth="1"/>
    <col min="14" max="14" width="10" bestFit="1" customWidth="1"/>
  </cols>
  <sheetData>
    <row r="2" spans="2:14" ht="14.45" customHeight="1">
      <c r="C2" s="477">
        <v>2030</v>
      </c>
      <c r="D2" s="477"/>
      <c r="E2" s="477"/>
      <c r="F2" s="477">
        <v>2035</v>
      </c>
      <c r="G2" s="477"/>
      <c r="H2" s="477"/>
      <c r="I2" s="477">
        <v>2040</v>
      </c>
      <c r="J2" s="477"/>
      <c r="K2" s="477"/>
      <c r="L2" s="477">
        <v>2050</v>
      </c>
      <c r="M2" s="477"/>
      <c r="N2" s="477"/>
    </row>
    <row r="3" spans="2:14">
      <c r="B3" t="s">
        <v>94</v>
      </c>
      <c r="C3" t="s">
        <v>489</v>
      </c>
      <c r="D3" t="s">
        <v>224</v>
      </c>
      <c r="E3" t="s">
        <v>490</v>
      </c>
      <c r="F3" t="s">
        <v>489</v>
      </c>
      <c r="G3" t="s">
        <v>224</v>
      </c>
      <c r="H3" t="s">
        <v>490</v>
      </c>
      <c r="I3" t="s">
        <v>489</v>
      </c>
      <c r="J3" t="s">
        <v>224</v>
      </c>
      <c r="K3" t="s">
        <v>490</v>
      </c>
      <c r="L3" t="s">
        <v>489</v>
      </c>
      <c r="M3" t="s">
        <v>224</v>
      </c>
      <c r="N3" t="s">
        <v>490</v>
      </c>
    </row>
    <row r="4" spans="2:14">
      <c r="B4" t="s">
        <v>479</v>
      </c>
      <c r="C4" s="3">
        <v>907.62706019200004</v>
      </c>
      <c r="D4" s="3">
        <v>636.84199999999998</v>
      </c>
      <c r="E4" s="3">
        <v>1551.3762999999999</v>
      </c>
      <c r="F4" s="3">
        <v>1004.0222776000001</v>
      </c>
      <c r="G4" s="3">
        <v>652.25200000000007</v>
      </c>
      <c r="H4" s="3">
        <v>2021.3702799999999</v>
      </c>
      <c r="I4" s="3">
        <v>1148.0614776000002</v>
      </c>
      <c r="J4" s="3">
        <v>647.21699999999998</v>
      </c>
      <c r="K4" s="3">
        <v>2757.76809</v>
      </c>
      <c r="L4" s="3">
        <v>1245.1174776</v>
      </c>
      <c r="M4" s="3">
        <v>457.58499999999998</v>
      </c>
      <c r="N4" s="3">
        <v>3718.0039499999998</v>
      </c>
    </row>
    <row r="5" spans="2:14">
      <c r="B5" t="s">
        <v>159</v>
      </c>
      <c r="C5" s="3">
        <v>353.06949845419354</v>
      </c>
      <c r="D5" s="3">
        <v>579.47776470913197</v>
      </c>
      <c r="E5" s="3">
        <v>2449.247495265136</v>
      </c>
      <c r="F5" s="3">
        <v>160.65521552834852</v>
      </c>
      <c r="G5" s="3">
        <v>549.94740447254503</v>
      </c>
      <c r="H5" s="3">
        <v>3427.1947871679085</v>
      </c>
      <c r="I5" s="3">
        <v>103.56265813292399</v>
      </c>
      <c r="J5" s="3">
        <v>686.48509340129385</v>
      </c>
      <c r="K5" s="3">
        <v>4119.6306759817899</v>
      </c>
      <c r="L5" s="3">
        <v>88.190887636355995</v>
      </c>
      <c r="M5" s="3">
        <v>724.09593960434654</v>
      </c>
      <c r="N5" s="3">
        <v>5265.4012810283002</v>
      </c>
    </row>
    <row r="7" spans="2:14" ht="14.45" customHeight="1">
      <c r="C7" s="98"/>
    </row>
    <row r="8" spans="2:14" ht="14.45" customHeight="1"/>
    <row r="9" spans="2:14" ht="14.45" customHeight="1">
      <c r="C9" s="98"/>
    </row>
    <row r="10" spans="2:14" ht="14.45" customHeight="1">
      <c r="C10" s="98"/>
    </row>
    <row r="12" spans="2:14">
      <c r="C12" s="98"/>
    </row>
    <row r="13" spans="2:14">
      <c r="C13" s="98"/>
    </row>
    <row r="15" spans="2:14">
      <c r="C15" s="98"/>
    </row>
    <row r="16" spans="2:14">
      <c r="C16" s="98"/>
    </row>
    <row r="18" spans="3:3">
      <c r="C18" s="98"/>
    </row>
  </sheetData>
  <mergeCells count="4">
    <mergeCell ref="C2:E2"/>
    <mergeCell ref="F2:H2"/>
    <mergeCell ref="I2:K2"/>
    <mergeCell ref="L2:N2"/>
  </mergeCells>
  <pageMargins left="0.7" right="0.7" top="0.75" bottom="0.75" header="0.3" footer="0.3"/>
  <headerFooter>
    <oddHeader>&amp;C&amp;"Aptos"&amp;10&amp;K000000 Intern (Internal)&amp;1#_x000D_</oddHeader>
  </headerFooter>
  <drawing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BE036-C85F-448A-BC7D-9A613D23596A}">
  <dimension ref="B3:F11"/>
  <sheetViews>
    <sheetView workbookViewId="0">
      <selection activeCell="Q16" sqref="Q16"/>
    </sheetView>
  </sheetViews>
  <sheetFormatPr defaultColWidth="9.140625" defaultRowHeight="15"/>
  <cols>
    <col min="5" max="5" width="9.28515625" bestFit="1" customWidth="1"/>
  </cols>
  <sheetData>
    <row r="3" spans="2:6" ht="14.45" customHeight="1">
      <c r="C3" s="477">
        <v>2030</v>
      </c>
      <c r="D3" s="477"/>
      <c r="E3" s="477"/>
      <c r="F3" s="155"/>
    </row>
    <row r="4" spans="2:6">
      <c r="B4" t="s">
        <v>497</v>
      </c>
      <c r="C4" t="s">
        <v>489</v>
      </c>
      <c r="D4" t="s">
        <v>224</v>
      </c>
      <c r="E4" t="s">
        <v>490</v>
      </c>
    </row>
    <row r="5" spans="2:6">
      <c r="B5" t="s">
        <v>159</v>
      </c>
      <c r="C5" s="3">
        <v>353.06949845419354</v>
      </c>
      <c r="D5" s="3">
        <v>579.47776470913197</v>
      </c>
      <c r="E5" s="3">
        <v>2449.247495265136</v>
      </c>
      <c r="F5" s="3"/>
    </row>
    <row r="6" spans="2:6">
      <c r="B6" t="s">
        <v>472</v>
      </c>
      <c r="C6" s="3">
        <v>398.55838766093359</v>
      </c>
      <c r="D6" s="3">
        <v>532.6501893783942</v>
      </c>
      <c r="E6" s="3">
        <v>2431.052057501031</v>
      </c>
    </row>
    <row r="8" spans="2:6" ht="14.45" customHeight="1"/>
    <row r="9" spans="2:6" ht="14.45" customHeight="1"/>
    <row r="10" spans="2:6" ht="14.45" customHeight="1"/>
    <row r="11" spans="2:6" ht="14.45" customHeight="1"/>
  </sheetData>
  <mergeCells count="1">
    <mergeCell ref="C3:E3"/>
  </mergeCells>
  <pageMargins left="0.7" right="0.7" top="0.75" bottom="0.75" header="0.3" footer="0.3"/>
  <headerFooter>
    <oddHeader>&amp;C&amp;"Aptos"&amp;10&amp;K000000 Intern (Internal)&amp;1#_x000D_</oddHeader>
  </headerFooter>
  <drawing r:id="rId1"/>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0C7D5-3127-4591-9CF3-391DC3BA704A}">
  <sheetPr codeName="Sheet95"/>
  <dimension ref="A2:I10"/>
  <sheetViews>
    <sheetView topLeftCell="A4" workbookViewId="0">
      <selection activeCell="P20" sqref="P20"/>
    </sheetView>
  </sheetViews>
  <sheetFormatPr defaultColWidth="9.140625" defaultRowHeight="15"/>
  <sheetData>
    <row r="2" spans="1:9" ht="14.45" customHeight="1">
      <c r="A2" s="155"/>
      <c r="B2" s="155"/>
      <c r="D2" s="477">
        <v>2040</v>
      </c>
      <c r="E2" s="477"/>
      <c r="F2" s="477"/>
      <c r="G2" s="477">
        <v>2050</v>
      </c>
      <c r="H2" s="477"/>
      <c r="I2" s="477"/>
    </row>
    <row r="3" spans="1:9">
      <c r="C3" t="s">
        <v>497</v>
      </c>
      <c r="D3" t="s">
        <v>489</v>
      </c>
      <c r="E3" t="s">
        <v>224</v>
      </c>
      <c r="F3" t="s">
        <v>490</v>
      </c>
      <c r="G3" t="s">
        <v>489</v>
      </c>
      <c r="H3" t="s">
        <v>224</v>
      </c>
      <c r="I3" t="s">
        <v>490</v>
      </c>
    </row>
    <row r="4" spans="1:9">
      <c r="A4" s="3"/>
      <c r="B4" s="3"/>
      <c r="C4" t="s">
        <v>159</v>
      </c>
      <c r="D4" s="3">
        <v>103.56265813292399</v>
      </c>
      <c r="E4" s="3">
        <v>686.48509340129385</v>
      </c>
      <c r="F4" s="3">
        <v>4119.6306759817899</v>
      </c>
      <c r="G4" s="3">
        <v>88.190887636355995</v>
      </c>
      <c r="H4" s="3">
        <v>724.09593960434654</v>
      </c>
      <c r="I4" s="3">
        <v>5265.4012810283002</v>
      </c>
    </row>
    <row r="5" spans="1:9">
      <c r="C5" t="s">
        <v>498</v>
      </c>
      <c r="D5" s="3">
        <v>377.16232112912712</v>
      </c>
      <c r="E5" s="3">
        <v>493.76586056557443</v>
      </c>
      <c r="F5" s="3">
        <v>3691.6342810949832</v>
      </c>
      <c r="G5">
        <v>250.8355731078027</v>
      </c>
      <c r="H5">
        <v>541.60923587829575</v>
      </c>
      <c r="I5">
        <v>6129.1299074320204</v>
      </c>
    </row>
    <row r="6" spans="1:9">
      <c r="C6" t="s">
        <v>499</v>
      </c>
      <c r="D6" s="3">
        <v>225.33067272277361</v>
      </c>
      <c r="E6" s="3">
        <v>495.32560832185521</v>
      </c>
      <c r="F6" s="3">
        <v>4178.3005645002049</v>
      </c>
      <c r="G6">
        <v>259.23476572461777</v>
      </c>
      <c r="H6">
        <v>544.39449014196418</v>
      </c>
      <c r="I6">
        <v>6118.8605764161857</v>
      </c>
    </row>
    <row r="7" spans="1:9" ht="14.45" customHeight="1">
      <c r="C7" t="s">
        <v>473</v>
      </c>
      <c r="D7" s="3">
        <v>177.13893188925979</v>
      </c>
      <c r="E7" s="3">
        <v>495.32560521388677</v>
      </c>
      <c r="F7" s="3">
        <v>4539.9611581859017</v>
      </c>
      <c r="G7">
        <v>232.32204120022541</v>
      </c>
      <c r="H7">
        <v>545.60483019815592</v>
      </c>
      <c r="I7">
        <v>6074.0429879445346</v>
      </c>
    </row>
    <row r="8" spans="1:9" ht="14.45" customHeight="1">
      <c r="C8" t="s">
        <v>500</v>
      </c>
      <c r="D8" s="3">
        <v>228.41264739746151</v>
      </c>
      <c r="E8" s="3">
        <v>495.32640281621713</v>
      </c>
      <c r="F8" s="3">
        <v>4096.3097651996904</v>
      </c>
      <c r="G8">
        <v>262.34393732999968</v>
      </c>
      <c r="H8">
        <v>558.38070122755823</v>
      </c>
      <c r="I8">
        <v>5533.7285363398296</v>
      </c>
    </row>
    <row r="9" spans="1:9" ht="14.45" customHeight="1"/>
    <row r="10" spans="1:9" ht="14.45" customHeight="1"/>
  </sheetData>
  <mergeCells count="2">
    <mergeCell ref="G2:I2"/>
    <mergeCell ref="D2:F2"/>
  </mergeCells>
  <pageMargins left="0.7" right="0.7" top="0.75" bottom="0.75" header="0.3" footer="0.3"/>
  <headerFooter>
    <oddHeader>&amp;C&amp;"Aptos"&amp;10&amp;K000000 Intern (Internal)&amp;1#_x000D_</oddHead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6AAE5-E9F0-41A9-AC06-216A546F2A23}">
  <sheetPr codeName="Sheet20"/>
  <dimension ref="B2:L15"/>
  <sheetViews>
    <sheetView zoomScale="80" zoomScaleNormal="80" workbookViewId="0">
      <selection activeCell="L4" sqref="L4"/>
    </sheetView>
  </sheetViews>
  <sheetFormatPr defaultColWidth="9.140625" defaultRowHeight="15"/>
  <sheetData>
    <row r="2" spans="2:12">
      <c r="B2" t="s">
        <v>135</v>
      </c>
    </row>
    <row r="3" spans="2:12">
      <c r="L3" s="365"/>
    </row>
    <row r="4" spans="2:12">
      <c r="B4" t="s">
        <v>129</v>
      </c>
      <c r="C4" s="418" t="s">
        <v>126</v>
      </c>
      <c r="D4" s="418"/>
      <c r="E4" s="418" t="s">
        <v>122</v>
      </c>
      <c r="F4" s="418"/>
      <c r="G4" s="418"/>
      <c r="H4" s="418"/>
    </row>
    <row r="5" spans="2:12">
      <c r="C5">
        <v>2019</v>
      </c>
      <c r="D5">
        <v>2023</v>
      </c>
      <c r="E5">
        <v>2030</v>
      </c>
      <c r="F5">
        <v>2035</v>
      </c>
      <c r="G5">
        <v>2040</v>
      </c>
      <c r="H5">
        <v>2050</v>
      </c>
    </row>
    <row r="6" spans="2:12">
      <c r="B6" t="s">
        <v>113</v>
      </c>
      <c r="C6">
        <v>0</v>
      </c>
      <c r="D6">
        <v>0</v>
      </c>
      <c r="E6">
        <v>0</v>
      </c>
      <c r="F6">
        <v>0</v>
      </c>
      <c r="G6">
        <v>0</v>
      </c>
      <c r="H6">
        <v>0</v>
      </c>
    </row>
    <row r="7" spans="2:12">
      <c r="B7" t="s">
        <v>109</v>
      </c>
      <c r="C7">
        <v>245.10869475883737</v>
      </c>
      <c r="D7">
        <v>257.46129981000007</v>
      </c>
      <c r="E7">
        <v>260.62005697413235</v>
      </c>
      <c r="F7">
        <v>233.27586434992728</v>
      </c>
      <c r="G7">
        <v>236.85370790476554</v>
      </c>
      <c r="H7">
        <v>257.98263082877986</v>
      </c>
    </row>
    <row r="8" spans="2:12">
      <c r="B8" t="s">
        <v>105</v>
      </c>
      <c r="C8">
        <v>976.82371023110966</v>
      </c>
      <c r="D8">
        <v>853.13339683999993</v>
      </c>
      <c r="E8">
        <v>1024.5883394695943</v>
      </c>
      <c r="F8">
        <v>1096.7317584470609</v>
      </c>
      <c r="G8">
        <v>1201.3089868486604</v>
      </c>
      <c r="H8">
        <v>1316.8538550636104</v>
      </c>
    </row>
    <row r="9" spans="2:12">
      <c r="B9" t="s">
        <v>108</v>
      </c>
      <c r="C9">
        <v>265.02797967596223</v>
      </c>
      <c r="D9">
        <v>149.70098784000001</v>
      </c>
      <c r="E9">
        <v>160.30680684936914</v>
      </c>
      <c r="F9">
        <v>160.27935377615498</v>
      </c>
      <c r="G9">
        <v>153.95636313579848</v>
      </c>
      <c r="H9">
        <v>169.01290052273748</v>
      </c>
    </row>
    <row r="10" spans="2:12">
      <c r="B10" t="s">
        <v>106</v>
      </c>
      <c r="C10">
        <v>0</v>
      </c>
      <c r="D10">
        <v>0</v>
      </c>
      <c r="E10">
        <v>57.646994312506635</v>
      </c>
      <c r="F10">
        <v>157.85500588129469</v>
      </c>
      <c r="G10">
        <v>275.35218823338784</v>
      </c>
      <c r="H10">
        <v>407.41210179694627</v>
      </c>
    </row>
    <row r="11" spans="2:12">
      <c r="B11" t="s">
        <v>111</v>
      </c>
      <c r="C11">
        <v>281.2653735714029</v>
      </c>
      <c r="D11">
        <v>296.69375573000002</v>
      </c>
      <c r="E11">
        <v>152.7528085134484</v>
      </c>
      <c r="F11">
        <v>114.87758268891133</v>
      </c>
      <c r="G11">
        <v>87.83657303486892</v>
      </c>
      <c r="H11">
        <v>29.07547728286394</v>
      </c>
    </row>
    <row r="12" spans="2:12">
      <c r="B12" t="s">
        <v>107</v>
      </c>
      <c r="C12">
        <v>920.84490661879022</v>
      </c>
      <c r="D12">
        <v>827.10220044000016</v>
      </c>
      <c r="E12">
        <v>742.6377880636586</v>
      </c>
      <c r="F12">
        <v>635.12024149282274</v>
      </c>
      <c r="G12">
        <v>508.54877584673176</v>
      </c>
      <c r="H12">
        <v>346.16059890638473</v>
      </c>
    </row>
    <row r="13" spans="2:12">
      <c r="B13" t="s">
        <v>112</v>
      </c>
      <c r="C13">
        <v>0</v>
      </c>
      <c r="D13">
        <v>0.29712324000000007</v>
      </c>
      <c r="E13">
        <v>0</v>
      </c>
      <c r="F13">
        <v>0</v>
      </c>
      <c r="G13">
        <v>0</v>
      </c>
      <c r="H13">
        <v>0</v>
      </c>
    </row>
    <row r="14" spans="2:12">
      <c r="B14" t="s">
        <v>110</v>
      </c>
      <c r="C14">
        <v>250.79348652055486</v>
      </c>
      <c r="D14">
        <v>205.93791099000001</v>
      </c>
      <c r="E14">
        <v>162.62916402713694</v>
      </c>
      <c r="F14">
        <v>116.20479613515181</v>
      </c>
      <c r="G14">
        <v>63.369187968063933</v>
      </c>
      <c r="H14">
        <v>36.573610246655782</v>
      </c>
    </row>
    <row r="15" spans="2:12">
      <c r="C15">
        <f t="shared" ref="C15:H15" si="0">SUM(C6:C14)</f>
        <v>2939.8641513766574</v>
      </c>
      <c r="D15">
        <f t="shared" si="0"/>
        <v>2590.32667489</v>
      </c>
      <c r="E15">
        <f t="shared" si="0"/>
        <v>2561.1819582098465</v>
      </c>
      <c r="F15">
        <f t="shared" si="0"/>
        <v>2514.3446027713235</v>
      </c>
      <c r="G15">
        <f t="shared" si="0"/>
        <v>2527.2257829722771</v>
      </c>
      <c r="H15">
        <f t="shared" si="0"/>
        <v>2563.0711746479783</v>
      </c>
    </row>
  </sheetData>
  <mergeCells count="2">
    <mergeCell ref="C4:D4"/>
    <mergeCell ref="E4:H4"/>
  </mergeCells>
  <pageMargins left="0.7" right="0.7" top="0.75" bottom="0.75" header="0.3" footer="0.3"/>
  <headerFooter>
    <oddHeader>&amp;C&amp;"Aptos"&amp;10&amp;K000000 Intern (Internal)&amp;1#_x000D_</oddHeader>
  </headerFooter>
  <drawing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CD802-621A-46A6-84B3-58CC5E85821E}">
  <sheetPr codeName="Sheet96"/>
  <dimension ref="B2:N4"/>
  <sheetViews>
    <sheetView topLeftCell="B1" workbookViewId="0">
      <selection activeCell="M17" sqref="M17"/>
    </sheetView>
  </sheetViews>
  <sheetFormatPr defaultColWidth="9.140625" defaultRowHeight="15"/>
  <cols>
    <col min="2" max="2" width="15" bestFit="1" customWidth="1"/>
  </cols>
  <sheetData>
    <row r="2" spans="2:14">
      <c r="C2" s="418" t="s">
        <v>159</v>
      </c>
      <c r="D2" s="418"/>
      <c r="E2" s="418"/>
      <c r="F2" s="418"/>
      <c r="G2" s="418" t="s">
        <v>479</v>
      </c>
      <c r="H2" s="418"/>
      <c r="I2" s="418"/>
      <c r="J2" s="418"/>
      <c r="K2" s="418" t="s">
        <v>472</v>
      </c>
      <c r="L2" s="418"/>
      <c r="M2" s="418"/>
      <c r="N2" s="418"/>
    </row>
    <row r="3" spans="2:14">
      <c r="C3">
        <v>2030</v>
      </c>
      <c r="D3">
        <v>2035</v>
      </c>
      <c r="E3">
        <v>2040</v>
      </c>
      <c r="F3">
        <v>2050</v>
      </c>
      <c r="G3">
        <v>2030</v>
      </c>
      <c r="H3">
        <v>2035</v>
      </c>
      <c r="I3">
        <v>2040</v>
      </c>
      <c r="J3">
        <v>2050</v>
      </c>
      <c r="K3">
        <v>2030</v>
      </c>
      <c r="L3">
        <v>2035</v>
      </c>
      <c r="M3">
        <v>2040</v>
      </c>
      <c r="N3">
        <v>2050</v>
      </c>
    </row>
    <row r="4" spans="2:14">
      <c r="B4" t="s">
        <v>501</v>
      </c>
      <c r="C4">
        <v>3186.6609907227194</v>
      </c>
      <c r="D4">
        <v>2506.8872241785116</v>
      </c>
      <c r="E4">
        <v>1985.536990789971</v>
      </c>
      <c r="F4">
        <v>1532.4016662783556</v>
      </c>
      <c r="G4">
        <v>2448.494138</v>
      </c>
      <c r="H4">
        <v>1949.8997560000003</v>
      </c>
      <c r="I4">
        <v>1541.9693650000002</v>
      </c>
      <c r="J4">
        <v>1134.9950763000002</v>
      </c>
      <c r="M4">
        <v>1244.4100000000001</v>
      </c>
      <c r="N4">
        <v>860.62</v>
      </c>
    </row>
  </sheetData>
  <mergeCells count="3">
    <mergeCell ref="C2:F2"/>
    <mergeCell ref="G2:J2"/>
    <mergeCell ref="K2:N2"/>
  </mergeCells>
  <pageMargins left="0.7" right="0.7" top="0.75" bottom="0.75" header="0.3" footer="0.3"/>
  <headerFooter>
    <oddHeader>&amp;C&amp;"Aptos"&amp;10&amp;K000000 Intern (Internal)&amp;1#_x000D_</oddHeader>
  </headerFooter>
  <drawing r:id="rId1"/>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FD373-FEFD-476A-BC7A-7E5471C5D51B}">
  <sheetPr codeName="Sheet97"/>
  <dimension ref="B2:N8"/>
  <sheetViews>
    <sheetView workbookViewId="0">
      <selection activeCell="K19" sqref="K19"/>
    </sheetView>
  </sheetViews>
  <sheetFormatPr defaultColWidth="9.140625" defaultRowHeight="15"/>
  <sheetData>
    <row r="2" spans="2:14" ht="15.75" thickBot="1">
      <c r="B2" s="136" t="s">
        <v>502</v>
      </c>
      <c r="C2" s="136"/>
      <c r="D2" s="136"/>
      <c r="E2" s="136"/>
      <c r="F2" s="136"/>
      <c r="G2" s="136"/>
      <c r="H2" s="136"/>
      <c r="I2" s="136"/>
      <c r="J2" s="136"/>
      <c r="K2" s="136"/>
      <c r="L2" s="136"/>
      <c r="M2" s="136"/>
      <c r="N2" s="136"/>
    </row>
    <row r="3" spans="2:14">
      <c r="B3" s="346"/>
      <c r="C3" s="478" t="s">
        <v>159</v>
      </c>
      <c r="D3" s="478"/>
      <c r="E3" s="478"/>
      <c r="F3" s="478"/>
      <c r="G3" s="478" t="s">
        <v>503</v>
      </c>
      <c r="H3" s="478"/>
      <c r="I3" s="478"/>
      <c r="J3" s="478"/>
      <c r="K3" s="478" t="s">
        <v>504</v>
      </c>
      <c r="L3" s="478"/>
      <c r="M3" s="478"/>
      <c r="N3" s="479"/>
    </row>
    <row r="4" spans="2:14">
      <c r="B4" s="347"/>
      <c r="C4" s="136">
        <v>2030</v>
      </c>
      <c r="D4" s="136">
        <v>2035</v>
      </c>
      <c r="E4" s="136">
        <v>2040</v>
      </c>
      <c r="F4" s="136">
        <v>2050</v>
      </c>
      <c r="G4" s="136">
        <v>2030</v>
      </c>
      <c r="H4" s="136">
        <v>2035</v>
      </c>
      <c r="I4" s="136">
        <v>2040</v>
      </c>
      <c r="J4" s="136">
        <v>2050</v>
      </c>
      <c r="K4" s="136">
        <v>2030</v>
      </c>
      <c r="L4" s="136">
        <v>2035</v>
      </c>
      <c r="M4" s="136">
        <v>2040</v>
      </c>
      <c r="N4" s="348">
        <v>2050</v>
      </c>
    </row>
    <row r="5" spans="2:14" ht="15.75" thickBot="1">
      <c r="B5" s="349" t="s">
        <v>106</v>
      </c>
      <c r="C5" s="350">
        <v>260.54983780240406</v>
      </c>
      <c r="D5" s="350">
        <v>633.52577025538267</v>
      </c>
      <c r="E5" s="350">
        <v>1013.3879719324391</v>
      </c>
      <c r="F5" s="350">
        <v>1660.9904832317629</v>
      </c>
      <c r="G5" s="351">
        <v>107.05659876111113</v>
      </c>
      <c r="H5" s="351">
        <v>153.07515838888892</v>
      </c>
      <c r="I5" s="351">
        <v>153.07515838888892</v>
      </c>
      <c r="J5" s="351">
        <v>153.07515838888892</v>
      </c>
      <c r="K5" s="351">
        <v>38.221073833545674</v>
      </c>
      <c r="L5" s="351"/>
      <c r="M5" s="351">
        <v>1077.773235258456</v>
      </c>
      <c r="N5" s="352">
        <v>2039.5883383715943</v>
      </c>
    </row>
    <row r="7" spans="2:14">
      <c r="B7" t="s">
        <v>505</v>
      </c>
    </row>
    <row r="8" spans="2:14">
      <c r="B8" t="s">
        <v>506</v>
      </c>
    </row>
  </sheetData>
  <mergeCells count="3">
    <mergeCell ref="C3:F3"/>
    <mergeCell ref="G3:J3"/>
    <mergeCell ref="K3:N3"/>
  </mergeCells>
  <pageMargins left="0.7" right="0.7" top="0.75" bottom="0.75" header="0.3" footer="0.3"/>
  <headerFooter>
    <oddHeader>&amp;C&amp;"Aptos"&amp;10&amp;K000000 Intern (Internal)&amp;1#_x000D_</oddHeader>
  </headerFooter>
  <drawing r:id="rId1"/>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419C6-8128-4F69-A941-1A403F455192}">
  <sheetPr codeName="Sheet98"/>
  <dimension ref="B2:N5"/>
  <sheetViews>
    <sheetView topLeftCell="D1" workbookViewId="0">
      <selection activeCell="M17" sqref="M17"/>
    </sheetView>
  </sheetViews>
  <sheetFormatPr defaultColWidth="9.140625" defaultRowHeight="15"/>
  <sheetData>
    <row r="2" spans="2:14" ht="15.75" thickBot="1">
      <c r="B2" s="136" t="s">
        <v>507</v>
      </c>
      <c r="C2" s="136"/>
      <c r="D2" s="136"/>
      <c r="E2" s="136"/>
      <c r="F2" s="136"/>
      <c r="G2" s="136"/>
      <c r="H2" s="136"/>
      <c r="I2" s="136"/>
      <c r="J2" s="136"/>
      <c r="K2" s="136"/>
      <c r="L2" s="136"/>
      <c r="M2" s="136"/>
      <c r="N2" s="136"/>
    </row>
    <row r="3" spans="2:14">
      <c r="B3" s="346"/>
      <c r="C3" s="478" t="s">
        <v>159</v>
      </c>
      <c r="D3" s="478"/>
      <c r="E3" s="478"/>
      <c r="F3" s="478"/>
      <c r="G3" s="478" t="s">
        <v>479</v>
      </c>
      <c r="H3" s="478"/>
      <c r="I3" s="478"/>
      <c r="J3" s="478"/>
      <c r="K3" s="478" t="s">
        <v>472</v>
      </c>
      <c r="L3" s="478"/>
      <c r="M3" s="478"/>
      <c r="N3" s="479"/>
    </row>
    <row r="4" spans="2:14">
      <c r="B4" s="347"/>
      <c r="C4" s="136">
        <v>2030</v>
      </c>
      <c r="D4" s="136">
        <v>2035</v>
      </c>
      <c r="E4" s="136">
        <v>2040</v>
      </c>
      <c r="F4" s="136">
        <v>2050</v>
      </c>
      <c r="G4" s="136">
        <v>2030</v>
      </c>
      <c r="H4" s="136">
        <v>2035</v>
      </c>
      <c r="I4" s="136">
        <v>2040</v>
      </c>
      <c r="J4" s="136">
        <v>2050</v>
      </c>
      <c r="K4" s="136">
        <v>2030</v>
      </c>
      <c r="L4" s="136">
        <v>2035</v>
      </c>
      <c r="M4" s="136">
        <v>2040</v>
      </c>
      <c r="N4" s="348">
        <v>2050</v>
      </c>
    </row>
    <row r="5" spans="2:14" ht="15.75" thickBot="1">
      <c r="B5" s="349" t="s">
        <v>507</v>
      </c>
      <c r="C5" s="350">
        <v>1854.888255037765</v>
      </c>
      <c r="D5" s="350">
        <v>2066.4593134678389</v>
      </c>
      <c r="E5" s="350">
        <v>2460.5226016308575</v>
      </c>
      <c r="F5" s="350">
        <v>2689.7845388089881</v>
      </c>
      <c r="G5" s="351">
        <v>3315.7920840000006</v>
      </c>
      <c r="H5" s="351">
        <v>3485.5993880000005</v>
      </c>
      <c r="I5" s="351">
        <v>3580.37691</v>
      </c>
      <c r="J5" s="351">
        <v>3128.4479030000007</v>
      </c>
      <c r="K5" s="351">
        <v>1692.0188167840242</v>
      </c>
      <c r="L5" s="351"/>
      <c r="M5" s="351">
        <v>2429.7748641043463</v>
      </c>
      <c r="N5" s="352">
        <v>2156.2832705995675</v>
      </c>
    </row>
  </sheetData>
  <mergeCells count="3">
    <mergeCell ref="C3:F3"/>
    <mergeCell ref="G3:J3"/>
    <mergeCell ref="K3:N3"/>
  </mergeCells>
  <pageMargins left="0.7" right="0.7" top="0.75" bottom="0.75" header="0.3" footer="0.3"/>
  <headerFooter>
    <oddHeader>&amp;C&amp;"Aptos"&amp;10&amp;K000000 Intern (Internal)&amp;1#_x000D_</oddHeader>
  </headerFooter>
  <drawing r:id="rId1"/>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980CA-0DCB-431D-9C2E-28C5C2EB0E13}">
  <sheetPr codeName="Sheet99"/>
  <dimension ref="B3:N16"/>
  <sheetViews>
    <sheetView workbookViewId="0">
      <selection activeCell="K32" sqref="K32"/>
    </sheetView>
  </sheetViews>
  <sheetFormatPr defaultColWidth="9.140625" defaultRowHeight="15"/>
  <cols>
    <col min="2" max="2" width="24.85546875" bestFit="1" customWidth="1"/>
  </cols>
  <sheetData>
    <row r="3" spans="2:14">
      <c r="B3" t="s">
        <v>508</v>
      </c>
    </row>
    <row r="4" spans="2:14">
      <c r="C4" s="418" t="s">
        <v>159</v>
      </c>
      <c r="D4" s="418"/>
      <c r="E4" s="418"/>
      <c r="F4" s="418"/>
      <c r="G4" s="418" t="s">
        <v>479</v>
      </c>
      <c r="H4" s="418"/>
      <c r="I4" s="418"/>
      <c r="J4" s="418"/>
      <c r="K4" s="418" t="s">
        <v>472</v>
      </c>
      <c r="L4" s="418"/>
      <c r="M4" s="418"/>
      <c r="N4" s="418"/>
    </row>
    <row r="5" spans="2:14">
      <c r="C5">
        <v>2030</v>
      </c>
      <c r="D5">
        <v>2035</v>
      </c>
      <c r="E5">
        <v>2040</v>
      </c>
      <c r="F5">
        <v>2050</v>
      </c>
      <c r="G5">
        <v>2030</v>
      </c>
      <c r="H5">
        <v>2035</v>
      </c>
      <c r="I5">
        <v>2040</v>
      </c>
      <c r="J5">
        <v>2050</v>
      </c>
      <c r="K5">
        <v>2030</v>
      </c>
      <c r="L5">
        <v>2035</v>
      </c>
      <c r="M5">
        <v>2040</v>
      </c>
      <c r="N5">
        <v>2050</v>
      </c>
    </row>
    <row r="6" spans="2:14">
      <c r="B6" t="s">
        <v>340</v>
      </c>
      <c r="C6">
        <v>2523.8267427191549</v>
      </c>
      <c r="D6">
        <v>1798.5540881201932</v>
      </c>
      <c r="E6">
        <v>1162.3260032502603</v>
      </c>
      <c r="F6">
        <v>610.82747824751573</v>
      </c>
      <c r="G6">
        <v>1403.4967700000002</v>
      </c>
      <c r="H6">
        <v>755.91045800000006</v>
      </c>
      <c r="I6">
        <v>327.59965500000004</v>
      </c>
      <c r="J6">
        <v>1.9807053000000001</v>
      </c>
      <c r="K6">
        <v>0</v>
      </c>
      <c r="M6">
        <v>813.30099528640926</v>
      </c>
      <c r="N6">
        <v>424.16600986519762</v>
      </c>
    </row>
    <row r="7" spans="2:14">
      <c r="B7" t="s">
        <v>509</v>
      </c>
      <c r="G7">
        <v>642.14347199999997</v>
      </c>
      <c r="H7">
        <v>468.85996099999988</v>
      </c>
      <c r="I7">
        <v>192.89169100000001</v>
      </c>
      <c r="J7">
        <v>153.84164000000001</v>
      </c>
      <c r="K7">
        <v>0</v>
      </c>
      <c r="M7">
        <v>40.258718327283866</v>
      </c>
      <c r="N7">
        <v>22.523170658252997</v>
      </c>
    </row>
    <row r="8" spans="2:14">
      <c r="B8" t="s">
        <v>146</v>
      </c>
      <c r="C8">
        <v>3246.1687905584336</v>
      </c>
      <c r="D8">
        <v>2767.1594827600356</v>
      </c>
      <c r="E8">
        <v>1921.4867109153056</v>
      </c>
      <c r="F8">
        <v>504.76657673790135</v>
      </c>
      <c r="G8">
        <v>3712.1215500000003</v>
      </c>
      <c r="H8">
        <v>2187.47507</v>
      </c>
      <c r="I8">
        <v>1226.8254400000001</v>
      </c>
      <c r="J8">
        <v>732.35854500000005</v>
      </c>
      <c r="K8">
        <v>0</v>
      </c>
      <c r="M8">
        <v>2064.4018168883631</v>
      </c>
      <c r="N8">
        <v>1135.3010410133165</v>
      </c>
    </row>
    <row r="9" spans="2:14">
      <c r="B9" t="s">
        <v>106</v>
      </c>
      <c r="C9">
        <v>69.083349023435275</v>
      </c>
      <c r="D9">
        <v>113.72615293158952</v>
      </c>
      <c r="E9">
        <v>245.79942884342262</v>
      </c>
      <c r="F9">
        <v>309.97475486944444</v>
      </c>
      <c r="G9">
        <v>63.274759500000002</v>
      </c>
      <c r="H9">
        <v>60.056854800000011</v>
      </c>
      <c r="I9">
        <v>59.311837000000004</v>
      </c>
      <c r="J9">
        <v>99.578734900000001</v>
      </c>
      <c r="K9">
        <v>0</v>
      </c>
      <c r="M9">
        <v>15.022867174032923</v>
      </c>
      <c r="N9">
        <v>41.52897592062596</v>
      </c>
    </row>
    <row r="10" spans="2:14">
      <c r="B10" t="s">
        <v>510</v>
      </c>
      <c r="C10">
        <v>177.28232198950062</v>
      </c>
      <c r="D10">
        <v>199.00203592822285</v>
      </c>
      <c r="E10">
        <v>223.22174986694509</v>
      </c>
      <c r="F10">
        <v>285.70635364651014</v>
      </c>
      <c r="G10">
        <v>500.58506583999997</v>
      </c>
      <c r="H10">
        <v>836.31378846000007</v>
      </c>
      <c r="I10">
        <v>939.84782821000022</v>
      </c>
      <c r="J10">
        <v>536.15585347600006</v>
      </c>
      <c r="K10">
        <v>0</v>
      </c>
      <c r="M10">
        <v>122.72093995294519</v>
      </c>
      <c r="N10">
        <v>139.00791351381363</v>
      </c>
    </row>
    <row r="11" spans="2:14">
      <c r="B11" t="s">
        <v>511</v>
      </c>
      <c r="C11">
        <v>78.515956108588341</v>
      </c>
      <c r="D11">
        <v>150.47166827240349</v>
      </c>
      <c r="E11">
        <v>266.19382594272474</v>
      </c>
      <c r="F11">
        <v>433.43787922634914</v>
      </c>
      <c r="G11">
        <v>7.0352079700000001</v>
      </c>
      <c r="H11">
        <v>-29.689412900000004</v>
      </c>
      <c r="I11">
        <v>31.4294935</v>
      </c>
      <c r="J11">
        <v>90.948111900000015</v>
      </c>
      <c r="K11">
        <v>0</v>
      </c>
      <c r="M11">
        <v>3.7160301169514318E-16</v>
      </c>
      <c r="N11">
        <v>2.4482603322439878E-15</v>
      </c>
    </row>
    <row r="12" spans="2:14">
      <c r="B12" t="s">
        <v>112</v>
      </c>
      <c r="C12">
        <v>0</v>
      </c>
      <c r="D12">
        <v>0</v>
      </c>
      <c r="E12">
        <v>0</v>
      </c>
      <c r="F12">
        <v>0</v>
      </c>
      <c r="G12">
        <v>0</v>
      </c>
      <c r="H12">
        <v>0</v>
      </c>
      <c r="I12">
        <v>0</v>
      </c>
      <c r="J12">
        <v>0</v>
      </c>
      <c r="K12">
        <v>0</v>
      </c>
      <c r="M12">
        <v>38.40508377395934</v>
      </c>
      <c r="N12">
        <v>37.956630829303982</v>
      </c>
    </row>
    <row r="13" spans="2:14">
      <c r="B13" t="s">
        <v>512</v>
      </c>
      <c r="C13">
        <v>0</v>
      </c>
      <c r="D13">
        <v>0</v>
      </c>
      <c r="E13">
        <v>0</v>
      </c>
      <c r="F13">
        <v>0</v>
      </c>
      <c r="G13">
        <v>0</v>
      </c>
      <c r="H13">
        <v>0</v>
      </c>
      <c r="I13">
        <v>0</v>
      </c>
      <c r="J13">
        <v>0</v>
      </c>
      <c r="K13">
        <v>6652.3600000000006</v>
      </c>
      <c r="M13">
        <v>0</v>
      </c>
      <c r="N13">
        <v>0</v>
      </c>
    </row>
    <row r="15" spans="2:14">
      <c r="B15" t="s">
        <v>513</v>
      </c>
    </row>
    <row r="16" spans="2:14">
      <c r="B16" t="s">
        <v>514</v>
      </c>
    </row>
  </sheetData>
  <mergeCells count="3">
    <mergeCell ref="C4:F4"/>
    <mergeCell ref="G4:J4"/>
    <mergeCell ref="K4:N4"/>
  </mergeCells>
  <pageMargins left="0.7" right="0.7" top="0.75" bottom="0.75" header="0.3" footer="0.3"/>
  <headerFooter>
    <oddHeader>&amp;C&amp;"Aptos"&amp;10&amp;K000000 Intern (Internal)&amp;1#_x000D_</oddHeader>
  </headerFooter>
  <drawing r:id="rId1"/>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825B7-D8CE-439E-ADC4-5519BC537FC1}">
  <sheetPr codeName="Sheet100"/>
  <dimension ref="A1:D57"/>
  <sheetViews>
    <sheetView topLeftCell="A65" workbookViewId="0">
      <selection activeCell="I5" sqref="I5"/>
    </sheetView>
  </sheetViews>
  <sheetFormatPr defaultColWidth="9.140625" defaultRowHeight="15"/>
  <cols>
    <col min="1" max="1" width="20.42578125" style="20" customWidth="1"/>
    <col min="2" max="2" width="22.42578125" style="20" customWidth="1"/>
    <col min="3" max="3" width="76.140625" style="20" customWidth="1"/>
    <col min="4" max="4" width="23.42578125" style="20" customWidth="1"/>
    <col min="5" max="16384" width="9.140625" style="20"/>
  </cols>
  <sheetData>
    <row r="1" spans="1:4" ht="34.5" customHeight="1">
      <c r="A1" s="42" t="s">
        <v>515</v>
      </c>
      <c r="B1" s="42" t="s">
        <v>516</v>
      </c>
      <c r="C1" s="42" t="s">
        <v>517</v>
      </c>
      <c r="D1" s="42" t="s">
        <v>518</v>
      </c>
    </row>
    <row r="2" spans="1:4">
      <c r="A2" s="480" t="s">
        <v>519</v>
      </c>
      <c r="B2" s="480"/>
      <c r="C2" s="480"/>
      <c r="D2" s="480"/>
    </row>
    <row r="3" spans="1:4" ht="105">
      <c r="A3" s="39" t="s">
        <v>520</v>
      </c>
      <c r="B3" s="39" t="s">
        <v>521</v>
      </c>
      <c r="C3" s="40" t="s">
        <v>522</v>
      </c>
      <c r="D3" s="39" t="s">
        <v>520</v>
      </c>
    </row>
    <row r="4" spans="1:4" ht="105">
      <c r="A4" s="39" t="s">
        <v>520</v>
      </c>
      <c r="B4" s="40" t="s">
        <v>523</v>
      </c>
      <c r="C4" s="40" t="s">
        <v>524</v>
      </c>
      <c r="D4" s="39" t="s">
        <v>520</v>
      </c>
    </row>
    <row r="5" spans="1:4" ht="120">
      <c r="B5" s="40" t="s">
        <v>525</v>
      </c>
      <c r="C5" s="20" t="s">
        <v>526</v>
      </c>
    </row>
    <row r="6" spans="1:4">
      <c r="A6" s="480" t="s">
        <v>527</v>
      </c>
      <c r="B6" s="480"/>
      <c r="C6" s="480"/>
      <c r="D6" s="480"/>
    </row>
    <row r="7" spans="1:4" ht="105">
      <c r="A7" s="39" t="s">
        <v>528</v>
      </c>
      <c r="B7" s="39" t="s">
        <v>529</v>
      </c>
      <c r="C7" s="40" t="s">
        <v>530</v>
      </c>
      <c r="D7" s="39" t="s">
        <v>531</v>
      </c>
    </row>
    <row r="8" spans="1:4" ht="60">
      <c r="A8" s="39" t="s">
        <v>532</v>
      </c>
      <c r="B8" s="39" t="s">
        <v>533</v>
      </c>
      <c r="C8" s="39" t="s">
        <v>534</v>
      </c>
      <c r="D8" s="39" t="s">
        <v>535</v>
      </c>
    </row>
    <row r="9" spans="1:4" ht="75">
      <c r="A9" s="39" t="s">
        <v>536</v>
      </c>
      <c r="B9" s="39" t="s">
        <v>537</v>
      </c>
      <c r="C9" s="39" t="s">
        <v>538</v>
      </c>
      <c r="D9" s="39" t="s">
        <v>539</v>
      </c>
    </row>
    <row r="10" spans="1:4" ht="60">
      <c r="A10" s="39" t="s">
        <v>540</v>
      </c>
      <c r="B10" s="39" t="s">
        <v>541</v>
      </c>
      <c r="C10" s="39" t="s">
        <v>542</v>
      </c>
      <c r="D10" s="39" t="s">
        <v>543</v>
      </c>
    </row>
    <row r="11" spans="1:4" ht="75">
      <c r="A11" s="39" t="s">
        <v>544</v>
      </c>
      <c r="B11" s="39" t="s">
        <v>545</v>
      </c>
      <c r="C11" s="39" t="s">
        <v>546</v>
      </c>
      <c r="D11" s="39" t="s">
        <v>547</v>
      </c>
    </row>
    <row r="12" spans="1:4" ht="75">
      <c r="A12" s="39" t="s">
        <v>548</v>
      </c>
      <c r="B12" s="39" t="s">
        <v>549</v>
      </c>
      <c r="C12" s="39" t="s">
        <v>550</v>
      </c>
      <c r="D12" s="39" t="s">
        <v>547</v>
      </c>
    </row>
    <row r="13" spans="1:4" ht="30">
      <c r="A13" s="39" t="s">
        <v>551</v>
      </c>
      <c r="B13" s="39" t="s">
        <v>552</v>
      </c>
      <c r="C13" s="39" t="s">
        <v>553</v>
      </c>
      <c r="D13" s="39" t="s">
        <v>535</v>
      </c>
    </row>
    <row r="14" spans="1:4">
      <c r="A14" s="480" t="s">
        <v>554</v>
      </c>
      <c r="B14" s="480"/>
      <c r="C14" s="480"/>
      <c r="D14" s="480"/>
    </row>
    <row r="15" spans="1:4" ht="90">
      <c r="A15" s="39" t="s">
        <v>535</v>
      </c>
      <c r="B15" s="39" t="s">
        <v>555</v>
      </c>
      <c r="C15" s="40" t="s">
        <v>556</v>
      </c>
      <c r="D15" s="39" t="s">
        <v>535</v>
      </c>
    </row>
    <row r="16" spans="1:4">
      <c r="A16" s="480" t="s">
        <v>557</v>
      </c>
      <c r="B16" s="480"/>
      <c r="C16" s="480"/>
      <c r="D16" s="480"/>
    </row>
    <row r="17" spans="1:4" ht="210">
      <c r="A17" s="39" t="s">
        <v>535</v>
      </c>
      <c r="B17" s="39" t="s">
        <v>557</v>
      </c>
      <c r="C17" s="40" t="s">
        <v>558</v>
      </c>
      <c r="D17" s="39" t="s">
        <v>535</v>
      </c>
    </row>
    <row r="18" spans="1:4">
      <c r="A18" s="480" t="s">
        <v>559</v>
      </c>
      <c r="B18" s="480"/>
      <c r="C18" s="480"/>
      <c r="D18" s="480"/>
    </row>
    <row r="19" spans="1:4" ht="285">
      <c r="A19" s="39" t="s">
        <v>560</v>
      </c>
      <c r="B19" s="39" t="s">
        <v>561</v>
      </c>
      <c r="C19" s="40" t="s">
        <v>562</v>
      </c>
      <c r="D19" s="39" t="s">
        <v>563</v>
      </c>
    </row>
    <row r="20" spans="1:4" ht="30.75" customHeight="1">
      <c r="A20" s="39" t="s">
        <v>564</v>
      </c>
      <c r="B20" s="39" t="s">
        <v>565</v>
      </c>
      <c r="C20" s="39" t="s">
        <v>566</v>
      </c>
      <c r="D20" s="39" t="s">
        <v>535</v>
      </c>
    </row>
    <row r="21" spans="1:4" ht="60">
      <c r="A21" s="39" t="s">
        <v>567</v>
      </c>
      <c r="B21" s="39" t="s">
        <v>568</v>
      </c>
      <c r="C21" s="39" t="s">
        <v>569</v>
      </c>
      <c r="D21" s="39" t="s">
        <v>570</v>
      </c>
    </row>
    <row r="22" spans="1:4" ht="45">
      <c r="A22" s="39" t="s">
        <v>571</v>
      </c>
      <c r="B22" s="39" t="s">
        <v>572</v>
      </c>
      <c r="C22" s="39" t="s">
        <v>573</v>
      </c>
      <c r="D22" s="39" t="s">
        <v>535</v>
      </c>
    </row>
    <row r="23" spans="1:4" ht="165">
      <c r="A23" s="39" t="s">
        <v>574</v>
      </c>
      <c r="B23" s="39" t="s">
        <v>575</v>
      </c>
      <c r="C23" s="40" t="s">
        <v>576</v>
      </c>
      <c r="D23" s="39" t="s">
        <v>577</v>
      </c>
    </row>
    <row r="24" spans="1:4" ht="45">
      <c r="A24" s="39" t="s">
        <v>578</v>
      </c>
      <c r="B24" s="39" t="s">
        <v>579</v>
      </c>
      <c r="C24" s="40" t="s">
        <v>580</v>
      </c>
      <c r="D24" s="39" t="s">
        <v>535</v>
      </c>
    </row>
    <row r="25" spans="1:4" ht="90">
      <c r="C25" s="40" t="s">
        <v>581</v>
      </c>
    </row>
    <row r="26" spans="1:4" ht="51.75">
      <c r="A26" s="39" t="s">
        <v>582</v>
      </c>
      <c r="B26" s="39" t="s">
        <v>583</v>
      </c>
      <c r="C26" s="43" t="s">
        <v>584</v>
      </c>
      <c r="D26" s="39" t="s">
        <v>154</v>
      </c>
    </row>
    <row r="27" spans="1:4" ht="105">
      <c r="A27" s="39" t="s">
        <v>585</v>
      </c>
      <c r="B27" s="39" t="s">
        <v>586</v>
      </c>
      <c r="C27" s="39" t="s">
        <v>587</v>
      </c>
      <c r="D27" s="39" t="s">
        <v>535</v>
      </c>
    </row>
    <row r="28" spans="1:4" ht="105">
      <c r="A28" s="39" t="s">
        <v>588</v>
      </c>
      <c r="B28" s="39" t="s">
        <v>589</v>
      </c>
      <c r="C28" s="39" t="s">
        <v>590</v>
      </c>
      <c r="D28" s="39" t="s">
        <v>535</v>
      </c>
    </row>
    <row r="29" spans="1:4" ht="30">
      <c r="A29" s="39" t="s">
        <v>591</v>
      </c>
      <c r="B29" s="39" t="s">
        <v>592</v>
      </c>
      <c r="C29" s="39" t="s">
        <v>593</v>
      </c>
      <c r="D29" s="39" t="s">
        <v>535</v>
      </c>
    </row>
    <row r="30" spans="1:4" ht="105">
      <c r="A30" s="39" t="s">
        <v>594</v>
      </c>
      <c r="B30" s="39" t="s">
        <v>595</v>
      </c>
      <c r="C30" s="39" t="s">
        <v>596</v>
      </c>
      <c r="D30" s="39" t="s">
        <v>535</v>
      </c>
    </row>
    <row r="31" spans="1:4" ht="60">
      <c r="A31" s="39" t="s">
        <v>597</v>
      </c>
      <c r="B31" s="39" t="s">
        <v>598</v>
      </c>
      <c r="C31" s="39" t="s">
        <v>599</v>
      </c>
      <c r="D31" s="39" t="s">
        <v>535</v>
      </c>
    </row>
    <row r="32" spans="1:4" ht="45">
      <c r="A32" s="39" t="s">
        <v>600</v>
      </c>
      <c r="B32" s="39" t="s">
        <v>601</v>
      </c>
      <c r="C32" s="39" t="s">
        <v>602</v>
      </c>
      <c r="D32" s="39" t="s">
        <v>535</v>
      </c>
    </row>
    <row r="33" spans="1:4" ht="45">
      <c r="A33" s="39" t="s">
        <v>603</v>
      </c>
      <c r="B33" s="39" t="s">
        <v>604</v>
      </c>
      <c r="C33" s="40" t="s">
        <v>605</v>
      </c>
      <c r="D33" s="39" t="s">
        <v>535</v>
      </c>
    </row>
    <row r="34" spans="1:4" ht="60">
      <c r="C34" s="40" t="s">
        <v>606</v>
      </c>
    </row>
    <row r="35" spans="1:4" ht="75">
      <c r="A35" s="39" t="s">
        <v>607</v>
      </c>
      <c r="B35" s="39" t="s">
        <v>608</v>
      </c>
      <c r="C35" s="39" t="s">
        <v>609</v>
      </c>
      <c r="D35" s="39" t="s">
        <v>535</v>
      </c>
    </row>
    <row r="36" spans="1:4" ht="45">
      <c r="A36" s="39" t="s">
        <v>610</v>
      </c>
      <c r="B36" s="39" t="s">
        <v>611</v>
      </c>
      <c r="C36" s="39" t="s">
        <v>612</v>
      </c>
      <c r="D36" s="39" t="s">
        <v>535</v>
      </c>
    </row>
    <row r="37" spans="1:4" ht="45">
      <c r="A37" s="39" t="s">
        <v>613</v>
      </c>
      <c r="B37" s="39" t="s">
        <v>614</v>
      </c>
      <c r="C37" s="39" t="s">
        <v>615</v>
      </c>
      <c r="D37" s="39" t="s">
        <v>535</v>
      </c>
    </row>
    <row r="38" spans="1:4" ht="90">
      <c r="A38" s="39" t="s">
        <v>616</v>
      </c>
      <c r="B38" s="39" t="s">
        <v>617</v>
      </c>
      <c r="C38" s="39" t="s">
        <v>618</v>
      </c>
      <c r="D38" s="39" t="s">
        <v>535</v>
      </c>
    </row>
    <row r="39" spans="1:4">
      <c r="A39" s="480" t="s">
        <v>619</v>
      </c>
      <c r="B39" s="480"/>
      <c r="C39" s="480"/>
      <c r="D39" s="480"/>
    </row>
    <row r="40" spans="1:4" ht="60">
      <c r="A40" s="39" t="s">
        <v>620</v>
      </c>
      <c r="B40" s="39" t="s">
        <v>621</v>
      </c>
      <c r="C40" s="39" t="s">
        <v>622</v>
      </c>
      <c r="D40" s="39" t="s">
        <v>154</v>
      </c>
    </row>
    <row r="41" spans="1:4" ht="375">
      <c r="A41" s="39" t="s">
        <v>623</v>
      </c>
      <c r="B41" s="39" t="s">
        <v>624</v>
      </c>
      <c r="C41" s="40" t="s">
        <v>625</v>
      </c>
      <c r="D41" s="39" t="s">
        <v>539</v>
      </c>
    </row>
    <row r="42" spans="1:4" ht="30.75" customHeight="1">
      <c r="A42" s="39" t="s">
        <v>626</v>
      </c>
      <c r="B42" s="39" t="s">
        <v>627</v>
      </c>
      <c r="C42" s="39" t="s">
        <v>628</v>
      </c>
      <c r="D42" s="39" t="s">
        <v>535</v>
      </c>
    </row>
    <row r="43" spans="1:4" ht="105">
      <c r="A43" s="39" t="s">
        <v>629</v>
      </c>
      <c r="B43" s="39" t="s">
        <v>630</v>
      </c>
      <c r="C43" s="40" t="s">
        <v>631</v>
      </c>
      <c r="D43" s="39" t="s">
        <v>535</v>
      </c>
    </row>
    <row r="44" spans="1:4" ht="30">
      <c r="A44" s="39" t="s">
        <v>632</v>
      </c>
      <c r="B44" s="39" t="s">
        <v>633</v>
      </c>
      <c r="C44" s="39" t="s">
        <v>634</v>
      </c>
      <c r="D44" s="39" t="s">
        <v>535</v>
      </c>
    </row>
    <row r="45" spans="1:4" ht="45">
      <c r="A45" s="39" t="s">
        <v>635</v>
      </c>
      <c r="B45" s="39" t="s">
        <v>636</v>
      </c>
      <c r="C45" s="39" t="s">
        <v>637</v>
      </c>
      <c r="D45" s="39" t="s">
        <v>535</v>
      </c>
    </row>
    <row r="46" spans="1:4" ht="105">
      <c r="A46" s="39" t="s">
        <v>638</v>
      </c>
      <c r="B46" s="39" t="s">
        <v>639</v>
      </c>
      <c r="C46" s="41" t="s">
        <v>640</v>
      </c>
      <c r="D46" s="39" t="s">
        <v>535</v>
      </c>
    </row>
    <row r="47" spans="1:4" ht="90">
      <c r="A47" s="39" t="s">
        <v>641</v>
      </c>
      <c r="B47" s="39" t="s">
        <v>642</v>
      </c>
      <c r="C47" s="39" t="s">
        <v>643</v>
      </c>
      <c r="D47" s="39" t="s">
        <v>535</v>
      </c>
    </row>
    <row r="48" spans="1:4">
      <c r="A48" s="39" t="s">
        <v>644</v>
      </c>
      <c r="B48" s="39" t="s">
        <v>645</v>
      </c>
      <c r="C48" s="39" t="s">
        <v>646</v>
      </c>
      <c r="D48" s="39" t="s">
        <v>535</v>
      </c>
    </row>
    <row r="49" spans="1:4" ht="30">
      <c r="A49" s="39" t="s">
        <v>647</v>
      </c>
      <c r="B49" s="39" t="s">
        <v>648</v>
      </c>
      <c r="C49" s="39" t="s">
        <v>649</v>
      </c>
      <c r="D49" s="39" t="s">
        <v>535</v>
      </c>
    </row>
    <row r="50" spans="1:4" ht="30">
      <c r="A50" s="39" t="s">
        <v>650</v>
      </c>
      <c r="B50" s="39" t="s">
        <v>651</v>
      </c>
      <c r="C50" s="39" t="s">
        <v>652</v>
      </c>
      <c r="D50" s="39" t="s">
        <v>535</v>
      </c>
    </row>
    <row r="51" spans="1:4" ht="75">
      <c r="A51" s="39" t="s">
        <v>653</v>
      </c>
      <c r="B51" s="39" t="s">
        <v>654</v>
      </c>
      <c r="C51" s="39" t="s">
        <v>655</v>
      </c>
      <c r="D51" s="39" t="s">
        <v>535</v>
      </c>
    </row>
    <row r="52" spans="1:4" ht="375">
      <c r="A52" s="39" t="s">
        <v>656</v>
      </c>
      <c r="B52" s="39" t="s">
        <v>657</v>
      </c>
      <c r="C52" s="40" t="s">
        <v>658</v>
      </c>
      <c r="D52" s="39" t="s">
        <v>535</v>
      </c>
    </row>
    <row r="53" spans="1:4" ht="345">
      <c r="A53" s="39" t="s">
        <v>659</v>
      </c>
      <c r="B53" s="39" t="s">
        <v>660</v>
      </c>
      <c r="C53" s="40" t="s">
        <v>661</v>
      </c>
      <c r="D53" s="39" t="s">
        <v>535</v>
      </c>
    </row>
    <row r="54" spans="1:4" ht="165">
      <c r="A54" s="39" t="s">
        <v>662</v>
      </c>
      <c r="B54" s="39" t="s">
        <v>663</v>
      </c>
      <c r="C54" s="40" t="s">
        <v>664</v>
      </c>
      <c r="D54" s="39" t="s">
        <v>535</v>
      </c>
    </row>
    <row r="55" spans="1:4" ht="30">
      <c r="A55" s="39" t="s">
        <v>665</v>
      </c>
      <c r="B55" s="39" t="s">
        <v>666</v>
      </c>
      <c r="C55" s="39" t="s">
        <v>593</v>
      </c>
      <c r="D55" s="39" t="s">
        <v>535</v>
      </c>
    </row>
    <row r="56" spans="1:4" ht="105">
      <c r="A56" s="39" t="s">
        <v>667</v>
      </c>
      <c r="B56" s="39" t="s">
        <v>668</v>
      </c>
      <c r="C56" s="40" t="s">
        <v>669</v>
      </c>
      <c r="D56" s="39" t="s">
        <v>535</v>
      </c>
    </row>
    <row r="57" spans="1:4" ht="60">
      <c r="A57" s="39" t="s">
        <v>670</v>
      </c>
      <c r="B57" s="39" t="s">
        <v>671</v>
      </c>
      <c r="C57" s="39" t="s">
        <v>672</v>
      </c>
      <c r="D57" s="39" t="s">
        <v>535</v>
      </c>
    </row>
  </sheetData>
  <mergeCells count="6">
    <mergeCell ref="A18:D18"/>
    <mergeCell ref="A39:D39"/>
    <mergeCell ref="A2:D2"/>
    <mergeCell ref="A6:D6"/>
    <mergeCell ref="A14:D14"/>
    <mergeCell ref="A16:D16"/>
  </mergeCells>
  <hyperlinks>
    <hyperlink ref="C46" r:id="rId1" location="entsog-ten-year-network-development-plan-2024#" display="For most import projects and future ambitions it is not yet clear in what form hydrogen will be imported. Main candidates are ammonia, LH2, or LOHC, as also specified in https://www.entsog.eu/tyndp#entsog-ten-year-network-development-plan-2024, Annex A, please refer to column N. Based on these input data no clear split could be made between these carriers. Therefor only Ammonia has been modelled, but with the understanding that Ammonia is representing all possible carriers.  " xr:uid="{567FC91E-D314-4052-A247-2D06D05FE4A7}"/>
  </hyperlinks>
  <pageMargins left="0.7" right="0.7" top="0.75" bottom="0.75" header="0.3" footer="0.3"/>
  <headerFooter>
    <oddHeader>&amp;C&amp;"Aptos"&amp;10&amp;K000000 Intern (Internal)&amp;1#_x000D_</oddHeader>
  </headerFooter>
</worksheet>
</file>

<file path=xl/worksheets/sheet1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FAE14-10F2-4388-A56A-73A08802E420}">
  <sheetPr codeName="Sheet101"/>
  <dimension ref="A1:C55"/>
  <sheetViews>
    <sheetView topLeftCell="A51" workbookViewId="0">
      <selection activeCell="H58" sqref="H58"/>
    </sheetView>
  </sheetViews>
  <sheetFormatPr defaultColWidth="9.140625" defaultRowHeight="15"/>
  <cols>
    <col min="1" max="1" width="9.140625" style="88"/>
    <col min="2" max="2" width="44.5703125" style="20" customWidth="1"/>
    <col min="3" max="3" width="74.42578125" style="20" customWidth="1"/>
    <col min="4" max="16384" width="9.140625" style="20"/>
  </cols>
  <sheetData>
    <row r="1" spans="1:3">
      <c r="A1" s="85" t="s">
        <v>673</v>
      </c>
      <c r="B1" s="47" t="s">
        <v>674</v>
      </c>
      <c r="C1" s="47" t="s">
        <v>675</v>
      </c>
    </row>
    <row r="2" spans="1:3" ht="72.75" customHeight="1">
      <c r="A2" s="86" t="s">
        <v>676</v>
      </c>
      <c r="B2" s="44" t="s">
        <v>677</v>
      </c>
      <c r="C2" s="44" t="s">
        <v>678</v>
      </c>
    </row>
    <row r="3" spans="1:3" ht="72.75" customHeight="1">
      <c r="A3" s="86" t="s">
        <v>679</v>
      </c>
      <c r="B3" s="44" t="s">
        <v>680</v>
      </c>
      <c r="C3" s="44" t="s">
        <v>681</v>
      </c>
    </row>
    <row r="4" spans="1:3" ht="72.75" customHeight="1">
      <c r="A4" s="86" t="s">
        <v>682</v>
      </c>
      <c r="B4" s="44" t="s">
        <v>683</v>
      </c>
      <c r="C4" s="44" t="s">
        <v>684</v>
      </c>
    </row>
    <row r="5" spans="1:3" ht="72.75" customHeight="1">
      <c r="A5" s="86" t="s">
        <v>685</v>
      </c>
      <c r="B5" s="44" t="s">
        <v>686</v>
      </c>
      <c r="C5" s="44" t="s">
        <v>687</v>
      </c>
    </row>
    <row r="6" spans="1:3" ht="72.75" customHeight="1">
      <c r="A6" s="86" t="s">
        <v>688</v>
      </c>
      <c r="B6" s="44" t="s">
        <v>689</v>
      </c>
      <c r="C6" s="44" t="s">
        <v>690</v>
      </c>
    </row>
    <row r="7" spans="1:3" ht="72.75" customHeight="1">
      <c r="A7" s="86" t="s">
        <v>691</v>
      </c>
      <c r="B7" s="44" t="s">
        <v>692</v>
      </c>
      <c r="C7" s="44" t="s">
        <v>693</v>
      </c>
    </row>
    <row r="8" spans="1:3" ht="72.75" customHeight="1">
      <c r="A8" s="86" t="s">
        <v>694</v>
      </c>
      <c r="B8" s="44" t="s">
        <v>695</v>
      </c>
      <c r="C8" s="44" t="s">
        <v>696</v>
      </c>
    </row>
    <row r="9" spans="1:3" ht="72.75" customHeight="1">
      <c r="A9" s="87" t="s">
        <v>697</v>
      </c>
      <c r="B9" s="45" t="s">
        <v>698</v>
      </c>
      <c r="C9" s="45" t="s">
        <v>699</v>
      </c>
    </row>
    <row r="10" spans="1:3" ht="72.75" customHeight="1">
      <c r="A10" s="87" t="s">
        <v>700</v>
      </c>
      <c r="B10" s="45" t="s">
        <v>701</v>
      </c>
      <c r="C10" s="45" t="s">
        <v>702</v>
      </c>
    </row>
    <row r="11" spans="1:3" ht="72.75" customHeight="1">
      <c r="A11" s="87" t="s">
        <v>703</v>
      </c>
      <c r="B11" s="45" t="s">
        <v>704</v>
      </c>
      <c r="C11" s="45" t="s">
        <v>705</v>
      </c>
    </row>
    <row r="12" spans="1:3" ht="72.75" customHeight="1">
      <c r="A12" s="87" t="s">
        <v>706</v>
      </c>
      <c r="B12" s="45" t="s">
        <v>707</v>
      </c>
      <c r="C12" s="45" t="s">
        <v>708</v>
      </c>
    </row>
    <row r="13" spans="1:3" ht="72.75" customHeight="1">
      <c r="A13" s="87" t="s">
        <v>709</v>
      </c>
      <c r="B13" s="45" t="s">
        <v>710</v>
      </c>
      <c r="C13" s="45" t="s">
        <v>711</v>
      </c>
    </row>
    <row r="14" spans="1:3" ht="72.75" customHeight="1">
      <c r="A14" s="87" t="s">
        <v>712</v>
      </c>
      <c r="B14" s="45" t="s">
        <v>713</v>
      </c>
      <c r="C14" s="45" t="s">
        <v>714</v>
      </c>
    </row>
    <row r="15" spans="1:3" ht="72.75" customHeight="1">
      <c r="A15" s="87" t="s">
        <v>712</v>
      </c>
      <c r="B15" s="45" t="s">
        <v>715</v>
      </c>
      <c r="C15" s="45" t="s">
        <v>716</v>
      </c>
    </row>
    <row r="16" spans="1:3" ht="72.75" customHeight="1">
      <c r="A16" s="87" t="s">
        <v>717</v>
      </c>
      <c r="B16" s="45" t="s">
        <v>718</v>
      </c>
      <c r="C16" s="45" t="s">
        <v>719</v>
      </c>
    </row>
    <row r="17" spans="1:3" ht="72.75" customHeight="1">
      <c r="A17" s="87" t="s">
        <v>720</v>
      </c>
      <c r="B17" s="45" t="s">
        <v>721</v>
      </c>
      <c r="C17" s="45" t="s">
        <v>722</v>
      </c>
    </row>
    <row r="18" spans="1:3" ht="72.75" customHeight="1">
      <c r="A18" s="87" t="s">
        <v>723</v>
      </c>
      <c r="B18" s="45" t="s">
        <v>724</v>
      </c>
      <c r="C18" s="45" t="s">
        <v>725</v>
      </c>
    </row>
    <row r="19" spans="1:3" ht="72.75" customHeight="1">
      <c r="A19" s="87" t="s">
        <v>726</v>
      </c>
      <c r="B19" s="45" t="s">
        <v>727</v>
      </c>
      <c r="C19" s="45" t="s">
        <v>728</v>
      </c>
    </row>
    <row r="20" spans="1:3" ht="72.75" customHeight="1">
      <c r="A20" s="87" t="s">
        <v>729</v>
      </c>
      <c r="B20" s="45" t="s">
        <v>730</v>
      </c>
      <c r="C20" s="45" t="s">
        <v>731</v>
      </c>
    </row>
    <row r="21" spans="1:3" ht="72.75" customHeight="1">
      <c r="A21" s="87" t="s">
        <v>732</v>
      </c>
      <c r="B21" s="45" t="s">
        <v>733</v>
      </c>
      <c r="C21" s="45" t="s">
        <v>734</v>
      </c>
    </row>
    <row r="22" spans="1:3" ht="72.75" customHeight="1">
      <c r="A22" s="87" t="s">
        <v>735</v>
      </c>
      <c r="B22" s="45" t="s">
        <v>736</v>
      </c>
      <c r="C22" s="45" t="s">
        <v>737</v>
      </c>
    </row>
    <row r="23" spans="1:3" ht="72.75" customHeight="1">
      <c r="A23" s="87" t="s">
        <v>738</v>
      </c>
      <c r="B23" s="45" t="s">
        <v>739</v>
      </c>
      <c r="C23" s="45" t="s">
        <v>740</v>
      </c>
    </row>
    <row r="24" spans="1:3" ht="72.75" customHeight="1">
      <c r="A24" s="87" t="s">
        <v>741</v>
      </c>
      <c r="B24" s="45" t="s">
        <v>742</v>
      </c>
      <c r="C24" s="45" t="s">
        <v>743</v>
      </c>
    </row>
    <row r="25" spans="1:3" ht="72.75" customHeight="1">
      <c r="A25" s="87" t="s">
        <v>744</v>
      </c>
      <c r="B25" s="45" t="s">
        <v>745</v>
      </c>
      <c r="C25" s="45" t="s">
        <v>746</v>
      </c>
    </row>
    <row r="26" spans="1:3" ht="72.75" customHeight="1">
      <c r="A26" s="87" t="s">
        <v>747</v>
      </c>
      <c r="B26" s="45" t="s">
        <v>748</v>
      </c>
      <c r="C26" s="45" t="s">
        <v>749</v>
      </c>
    </row>
    <row r="27" spans="1:3" ht="72.75" customHeight="1">
      <c r="A27" s="87" t="s">
        <v>750</v>
      </c>
      <c r="B27" s="45" t="s">
        <v>751</v>
      </c>
      <c r="C27" s="45" t="s">
        <v>752</v>
      </c>
    </row>
    <row r="28" spans="1:3" ht="72.75" customHeight="1">
      <c r="A28" s="87" t="s">
        <v>753</v>
      </c>
      <c r="B28" s="45" t="s">
        <v>754</v>
      </c>
      <c r="C28" s="45" t="s">
        <v>755</v>
      </c>
    </row>
    <row r="29" spans="1:3" ht="72.75" customHeight="1">
      <c r="A29" s="87" t="s">
        <v>756</v>
      </c>
      <c r="B29" s="45" t="s">
        <v>757</v>
      </c>
      <c r="C29" s="45" t="s">
        <v>758</v>
      </c>
    </row>
    <row r="30" spans="1:3" ht="72.75" customHeight="1">
      <c r="A30" s="87" t="s">
        <v>759</v>
      </c>
      <c r="B30" s="45" t="s">
        <v>760</v>
      </c>
      <c r="C30" s="45" t="s">
        <v>761</v>
      </c>
    </row>
    <row r="31" spans="1:3" ht="72.75" customHeight="1">
      <c r="A31" s="87" t="s">
        <v>762</v>
      </c>
      <c r="B31" s="45" t="s">
        <v>763</v>
      </c>
      <c r="C31" s="46" t="s">
        <v>764</v>
      </c>
    </row>
    <row r="32" spans="1:3" ht="72.75" customHeight="1">
      <c r="A32" s="87" t="s">
        <v>765</v>
      </c>
      <c r="B32" s="45" t="s">
        <v>766</v>
      </c>
      <c r="C32" s="45" t="s">
        <v>767</v>
      </c>
    </row>
    <row r="33" spans="1:3" ht="72.75" customHeight="1">
      <c r="A33" s="87" t="s">
        <v>768</v>
      </c>
      <c r="B33" s="45" t="s">
        <v>769</v>
      </c>
      <c r="C33" s="46" t="s">
        <v>770</v>
      </c>
    </row>
    <row r="34" spans="1:3" ht="72.75" customHeight="1">
      <c r="A34" s="87" t="s">
        <v>771</v>
      </c>
      <c r="B34" s="45" t="s">
        <v>772</v>
      </c>
      <c r="C34" s="45" t="s">
        <v>773</v>
      </c>
    </row>
    <row r="35" spans="1:3" ht="72.75" customHeight="1">
      <c r="A35" s="87" t="s">
        <v>774</v>
      </c>
      <c r="B35" s="45" t="s">
        <v>775</v>
      </c>
      <c r="C35" s="46" t="s">
        <v>776</v>
      </c>
    </row>
    <row r="36" spans="1:3" ht="72.75" customHeight="1">
      <c r="A36" s="87" t="s">
        <v>777</v>
      </c>
      <c r="B36" s="45" t="s">
        <v>778</v>
      </c>
      <c r="C36" s="45" t="s">
        <v>779</v>
      </c>
    </row>
    <row r="37" spans="1:3" ht="72.75" customHeight="1">
      <c r="A37" s="87" t="s">
        <v>780</v>
      </c>
      <c r="B37" s="45" t="s">
        <v>781</v>
      </c>
      <c r="C37" s="45" t="s">
        <v>782</v>
      </c>
    </row>
    <row r="38" spans="1:3" ht="72.75" customHeight="1">
      <c r="A38" s="87" t="s">
        <v>783</v>
      </c>
      <c r="B38" s="45" t="s">
        <v>784</v>
      </c>
      <c r="C38" s="45" t="s">
        <v>782</v>
      </c>
    </row>
    <row r="39" spans="1:3" ht="72.75" customHeight="1">
      <c r="A39" s="87" t="s">
        <v>785</v>
      </c>
      <c r="B39" s="45" t="s">
        <v>786</v>
      </c>
      <c r="C39" s="45" t="s">
        <v>782</v>
      </c>
    </row>
    <row r="40" spans="1:3" ht="72.75" customHeight="1">
      <c r="A40" s="87" t="s">
        <v>787</v>
      </c>
      <c r="B40" s="45" t="s">
        <v>788</v>
      </c>
      <c r="C40" s="45" t="s">
        <v>789</v>
      </c>
    </row>
    <row r="41" spans="1:3" ht="72.75" customHeight="1">
      <c r="A41" s="87" t="s">
        <v>790</v>
      </c>
      <c r="B41" s="45" t="s">
        <v>791</v>
      </c>
      <c r="C41" s="45" t="s">
        <v>792</v>
      </c>
    </row>
    <row r="42" spans="1:3" ht="72.75" customHeight="1">
      <c r="A42" s="87" t="s">
        <v>793</v>
      </c>
      <c r="B42" s="45" t="s">
        <v>794</v>
      </c>
      <c r="C42" s="45" t="s">
        <v>795</v>
      </c>
    </row>
    <row r="43" spans="1:3" ht="72.75" customHeight="1">
      <c r="A43" s="87" t="s">
        <v>796</v>
      </c>
      <c r="B43" s="45" t="s">
        <v>797</v>
      </c>
      <c r="C43" s="45" t="s">
        <v>798</v>
      </c>
    </row>
    <row r="44" spans="1:3" ht="72.75" customHeight="1">
      <c r="A44" s="87" t="s">
        <v>799</v>
      </c>
      <c r="B44" s="45" t="s">
        <v>800</v>
      </c>
      <c r="C44" s="45" t="s">
        <v>798</v>
      </c>
    </row>
    <row r="45" spans="1:3" ht="72.75" customHeight="1">
      <c r="A45" s="87" t="s">
        <v>801</v>
      </c>
      <c r="B45" s="45" t="s">
        <v>802</v>
      </c>
      <c r="C45" s="45" t="s">
        <v>798</v>
      </c>
    </row>
    <row r="46" spans="1:3" ht="72.75" customHeight="1">
      <c r="A46" s="87" t="s">
        <v>801</v>
      </c>
      <c r="B46" s="45" t="s">
        <v>803</v>
      </c>
      <c r="C46" s="45" t="s">
        <v>798</v>
      </c>
    </row>
    <row r="47" spans="1:3" ht="72.75" customHeight="1">
      <c r="A47" s="87" t="s">
        <v>804</v>
      </c>
      <c r="B47" s="45" t="s">
        <v>805</v>
      </c>
      <c r="C47" s="45" t="s">
        <v>806</v>
      </c>
    </row>
    <row r="48" spans="1:3" ht="72.75" customHeight="1">
      <c r="A48" s="87" t="s">
        <v>807</v>
      </c>
      <c r="B48" s="45" t="s">
        <v>808</v>
      </c>
      <c r="C48" s="45" t="s">
        <v>809</v>
      </c>
    </row>
    <row r="49" spans="1:3" ht="72.75" customHeight="1">
      <c r="A49" s="87" t="s">
        <v>810</v>
      </c>
      <c r="B49" s="45" t="s">
        <v>811</v>
      </c>
      <c r="C49" s="45" t="s">
        <v>809</v>
      </c>
    </row>
    <row r="50" spans="1:3" ht="72.75" customHeight="1">
      <c r="A50" s="87" t="s">
        <v>812</v>
      </c>
      <c r="B50" s="45" t="s">
        <v>813</v>
      </c>
      <c r="C50" s="45" t="s">
        <v>809</v>
      </c>
    </row>
    <row r="51" spans="1:3" ht="72.75" customHeight="1">
      <c r="A51" s="87" t="s">
        <v>814</v>
      </c>
      <c r="B51" s="45" t="s">
        <v>815</v>
      </c>
      <c r="C51" s="45" t="s">
        <v>809</v>
      </c>
    </row>
    <row r="52" spans="1:3" ht="72.75" customHeight="1">
      <c r="A52" s="87" t="s">
        <v>816</v>
      </c>
      <c r="B52" s="45" t="s">
        <v>817</v>
      </c>
      <c r="C52" s="45" t="s">
        <v>809</v>
      </c>
    </row>
    <row r="53" spans="1:3" ht="72.75" customHeight="1">
      <c r="A53" s="87" t="s">
        <v>818</v>
      </c>
      <c r="B53" s="45" t="s">
        <v>819</v>
      </c>
      <c r="C53" s="45" t="s">
        <v>809</v>
      </c>
    </row>
    <row r="54" spans="1:3" ht="72.75" customHeight="1">
      <c r="A54" s="87" t="s">
        <v>820</v>
      </c>
      <c r="B54" s="45" t="s">
        <v>821</v>
      </c>
      <c r="C54" s="45" t="s">
        <v>822</v>
      </c>
    </row>
    <row r="55" spans="1:3" ht="72.75" customHeight="1">
      <c r="A55" s="87" t="s">
        <v>823</v>
      </c>
      <c r="B55" s="45" t="s">
        <v>824</v>
      </c>
      <c r="C55" s="45" t="s">
        <v>825</v>
      </c>
    </row>
  </sheetData>
  <hyperlinks>
    <hyperlink ref="C31" r:id="rId1" xr:uid="{2486C464-1E17-4F09-BDC0-771D9B0FACB6}"/>
    <hyperlink ref="C33" r:id="rId2" xr:uid="{E9767700-F076-458A-89A2-1A108718E07E}"/>
    <hyperlink ref="C35" r:id="rId3" xr:uid="{3620C2BB-03B1-49E5-A4BE-4F09F82179FD}"/>
  </hyperlinks>
  <pageMargins left="0.7" right="0.7" top="0.75" bottom="0.75" header="0.3" footer="0.3"/>
  <headerFooter>
    <oddHeader>&amp;C&amp;"Aptos"&amp;10&amp;K000000 Intern (Internal)&amp;1#_x000D_</oddHeader>
  </headerFooter>
  <legacyDrawing r:id="rId4"/>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A9D62-19EC-42AF-BBF6-88B7451040AF}">
  <sheetPr codeName="Sheet102"/>
  <dimension ref="A1:B7"/>
  <sheetViews>
    <sheetView workbookViewId="0">
      <selection activeCell="I8" sqref="I8"/>
    </sheetView>
  </sheetViews>
  <sheetFormatPr defaultColWidth="9.140625" defaultRowHeight="52.5" customHeight="1"/>
  <cols>
    <col min="1" max="1" width="50.42578125" customWidth="1"/>
    <col min="2" max="2" width="70.42578125" customWidth="1"/>
  </cols>
  <sheetData>
    <row r="1" spans="1:2" ht="52.5" customHeight="1">
      <c r="A1" s="167" t="s">
        <v>826</v>
      </c>
      <c r="B1" s="168" t="s">
        <v>827</v>
      </c>
    </row>
    <row r="2" spans="1:2" ht="52.5" customHeight="1">
      <c r="A2" s="169" t="s">
        <v>828</v>
      </c>
      <c r="B2" s="170" t="s">
        <v>829</v>
      </c>
    </row>
    <row r="3" spans="1:2" ht="52.5" customHeight="1">
      <c r="A3" s="169" t="s">
        <v>830</v>
      </c>
      <c r="B3" s="170" t="s">
        <v>831</v>
      </c>
    </row>
    <row r="4" spans="1:2" ht="52.5" customHeight="1">
      <c r="A4" s="169" t="s">
        <v>832</v>
      </c>
      <c r="B4" s="170" t="s">
        <v>833</v>
      </c>
    </row>
    <row r="5" spans="1:2" ht="52.5" customHeight="1">
      <c r="A5" s="169" t="s">
        <v>834</v>
      </c>
      <c r="B5" s="170" t="s">
        <v>835</v>
      </c>
    </row>
    <row r="6" spans="1:2" ht="52.5" customHeight="1">
      <c r="A6" s="171" t="s">
        <v>836</v>
      </c>
      <c r="B6" s="170" t="s">
        <v>837</v>
      </c>
    </row>
    <row r="7" spans="1:2" ht="52.5" customHeight="1">
      <c r="A7" s="172" t="s">
        <v>838</v>
      </c>
      <c r="B7" s="173" t="s">
        <v>839</v>
      </c>
    </row>
  </sheetData>
  <pageMargins left="0.7" right="0.7" top="0.75" bottom="0.75" header="0.3" footer="0.3"/>
  <headerFooter>
    <oddHeader>&amp;C&amp;"Aptos"&amp;10&amp;K000000 Intern (Internal)&amp;1#_x000D_</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570EE-8978-42F0-B7BD-5DDC4FAB229B}">
  <sheetPr codeName="Sheet21"/>
  <dimension ref="B2:H15"/>
  <sheetViews>
    <sheetView zoomScale="115" zoomScaleNormal="115" workbookViewId="0">
      <selection activeCell="O30" sqref="O30"/>
    </sheetView>
  </sheetViews>
  <sheetFormatPr defaultColWidth="9.140625" defaultRowHeight="15"/>
  <sheetData>
    <row r="2" spans="2:8">
      <c r="B2" t="s">
        <v>136</v>
      </c>
    </row>
    <row r="4" spans="2:8">
      <c r="C4" s="419">
        <v>2035</v>
      </c>
      <c r="D4" s="419"/>
      <c r="E4" s="419"/>
      <c r="F4" s="419">
        <v>2040</v>
      </c>
      <c r="G4" s="419"/>
      <c r="H4" s="419"/>
    </row>
    <row r="5" spans="2:8">
      <c r="C5" t="s">
        <v>121</v>
      </c>
      <c r="D5" t="s">
        <v>122</v>
      </c>
      <c r="E5" t="s">
        <v>123</v>
      </c>
      <c r="F5" t="s">
        <v>121</v>
      </c>
      <c r="G5" t="s">
        <v>122</v>
      </c>
      <c r="H5" t="s">
        <v>123</v>
      </c>
    </row>
    <row r="6" spans="2:8">
      <c r="B6" t="s">
        <v>113</v>
      </c>
      <c r="C6" s="3">
        <v>0</v>
      </c>
      <c r="D6" s="3">
        <v>0</v>
      </c>
      <c r="E6" s="3">
        <v>0</v>
      </c>
      <c r="F6" s="3">
        <v>0</v>
      </c>
      <c r="G6" s="3">
        <v>0</v>
      </c>
      <c r="H6" s="3">
        <v>0</v>
      </c>
    </row>
    <row r="7" spans="2:8">
      <c r="B7" t="s">
        <v>109</v>
      </c>
      <c r="C7" s="3">
        <v>215.84008270639421</v>
      </c>
      <c r="D7" s="3">
        <v>233.27586434992728</v>
      </c>
      <c r="E7" s="3">
        <v>250.72530818598651</v>
      </c>
      <c r="F7" s="3">
        <v>220.68304884470794</v>
      </c>
      <c r="G7" s="3">
        <v>236.85370790476554</v>
      </c>
      <c r="H7" s="3">
        <v>254.5026453860018</v>
      </c>
    </row>
    <row r="8" spans="2:8">
      <c r="B8" t="s">
        <v>105</v>
      </c>
      <c r="C8" s="3">
        <v>941.2932543467723</v>
      </c>
      <c r="D8" s="3">
        <v>1096.7317584470609</v>
      </c>
      <c r="E8" s="3">
        <v>1251.742174932953</v>
      </c>
      <c r="F8" s="3">
        <v>1035.391814910219</v>
      </c>
      <c r="G8" s="3">
        <v>1201.3089868486604</v>
      </c>
      <c r="H8" s="3">
        <v>1366.766671185412</v>
      </c>
    </row>
    <row r="9" spans="2:8">
      <c r="B9" t="s">
        <v>108</v>
      </c>
      <c r="C9" s="3">
        <v>152.46594211900003</v>
      </c>
      <c r="D9" s="3">
        <v>160.27935377615498</v>
      </c>
      <c r="E9" s="3">
        <v>169.38909344957912</v>
      </c>
      <c r="F9" s="3">
        <v>144.84429767656036</v>
      </c>
      <c r="G9" s="3">
        <v>153.95636313579848</v>
      </c>
      <c r="H9" s="3">
        <v>163.05552307872577</v>
      </c>
    </row>
    <row r="10" spans="2:8">
      <c r="B10" t="s">
        <v>106</v>
      </c>
      <c r="C10" s="3">
        <v>132.52409668977512</v>
      </c>
      <c r="D10" s="3">
        <v>157.85500588129469</v>
      </c>
      <c r="E10" s="3">
        <v>179.70222516754731</v>
      </c>
      <c r="F10" s="3">
        <v>229.32281317431313</v>
      </c>
      <c r="G10" s="3">
        <v>275.35218823338784</v>
      </c>
      <c r="H10" s="3">
        <v>317.41108283102182</v>
      </c>
    </row>
    <row r="11" spans="2:8">
      <c r="B11" t="s">
        <v>111</v>
      </c>
      <c r="C11" s="3">
        <v>126.37717962197148</v>
      </c>
      <c r="D11" s="3">
        <v>114.87758268891133</v>
      </c>
      <c r="E11" s="3">
        <v>104.11188043681835</v>
      </c>
      <c r="F11" s="3">
        <v>102.30082818592481</v>
      </c>
      <c r="G11" s="3">
        <v>87.83657303486892</v>
      </c>
      <c r="H11" s="3">
        <v>72.988368528088159</v>
      </c>
    </row>
    <row r="12" spans="2:8">
      <c r="B12" t="s">
        <v>107</v>
      </c>
      <c r="C12" s="3">
        <v>634.03003523245195</v>
      </c>
      <c r="D12" s="3">
        <v>635.12024149282274</v>
      </c>
      <c r="E12" s="3">
        <v>627.56546801294826</v>
      </c>
      <c r="F12" s="3">
        <v>536.66042601506979</v>
      </c>
      <c r="G12" s="3">
        <v>508.54877584673176</v>
      </c>
      <c r="H12" s="3">
        <v>470.05007024344377</v>
      </c>
    </row>
    <row r="13" spans="2:8">
      <c r="B13" t="s">
        <v>112</v>
      </c>
      <c r="C13" s="3">
        <v>0</v>
      </c>
      <c r="D13" s="3">
        <v>0</v>
      </c>
      <c r="E13" s="3">
        <v>0</v>
      </c>
      <c r="F13" s="3">
        <v>0</v>
      </c>
      <c r="G13" s="3">
        <v>0</v>
      </c>
      <c r="H13" s="3">
        <v>0</v>
      </c>
    </row>
    <row r="14" spans="2:8">
      <c r="B14" t="s">
        <v>110</v>
      </c>
      <c r="C14" s="3">
        <v>135.49311321937134</v>
      </c>
      <c r="D14" s="3">
        <v>116.20479613515181</v>
      </c>
      <c r="E14" s="3">
        <v>105.6597677907432</v>
      </c>
      <c r="F14" s="3">
        <v>79.786691197323506</v>
      </c>
      <c r="G14" s="3">
        <v>63.369187968063933</v>
      </c>
      <c r="H14" s="3">
        <v>54.414204910526713</v>
      </c>
    </row>
    <row r="15" spans="2:8">
      <c r="C15" s="3">
        <v>2338.0237039357366</v>
      </c>
      <c r="D15" s="3">
        <v>2514.3446027713235</v>
      </c>
      <c r="E15" s="3">
        <v>2688.8959179765757</v>
      </c>
      <c r="F15" s="3">
        <v>2348.9899200041182</v>
      </c>
      <c r="G15" s="3">
        <v>2527.2257829722771</v>
      </c>
      <c r="H15" s="3">
        <v>2699.1885661632205</v>
      </c>
    </row>
  </sheetData>
  <mergeCells count="2">
    <mergeCell ref="C4:E4"/>
    <mergeCell ref="F4:H4"/>
  </mergeCells>
  <pageMargins left="0.7" right="0.7" top="0.75" bottom="0.75" header="0.3" footer="0.3"/>
  <headerFooter>
    <oddHeader>&amp;C&amp;"Aptos"&amp;10&amp;K000000 Intern (Internal)&amp;1#_x000D_</oddHeader>
  </headerFooter>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A4C54-8F53-44CA-8C40-6BA86FCBE0E2}">
  <sheetPr codeName="Sheet24"/>
  <dimension ref="B2:H14"/>
  <sheetViews>
    <sheetView workbookViewId="0">
      <selection activeCell="C41" sqref="C41"/>
    </sheetView>
  </sheetViews>
  <sheetFormatPr defaultColWidth="9.140625" defaultRowHeight="15"/>
  <sheetData>
    <row r="2" spans="2:8">
      <c r="B2" t="s">
        <v>137</v>
      </c>
    </row>
    <row r="4" spans="2:8">
      <c r="B4" t="s">
        <v>129</v>
      </c>
      <c r="C4" s="418" t="s">
        <v>126</v>
      </c>
      <c r="D4" s="418"/>
      <c r="E4" s="418" t="s">
        <v>122</v>
      </c>
      <c r="F4" s="418"/>
      <c r="G4" s="418"/>
      <c r="H4" s="418"/>
    </row>
    <row r="5" spans="2:8">
      <c r="C5">
        <v>2019</v>
      </c>
      <c r="D5">
        <v>2023</v>
      </c>
      <c r="E5">
        <v>2030</v>
      </c>
      <c r="F5">
        <v>2035</v>
      </c>
      <c r="G5">
        <v>2040</v>
      </c>
      <c r="H5">
        <v>2050</v>
      </c>
    </row>
    <row r="6" spans="2:8">
      <c r="B6" t="s">
        <v>113</v>
      </c>
      <c r="C6">
        <v>0</v>
      </c>
      <c r="D6">
        <v>0</v>
      </c>
      <c r="E6">
        <v>0</v>
      </c>
      <c r="F6">
        <v>0</v>
      </c>
      <c r="G6">
        <v>0</v>
      </c>
      <c r="H6">
        <v>0</v>
      </c>
    </row>
    <row r="7" spans="2:8">
      <c r="B7" t="s">
        <v>109</v>
      </c>
      <c r="C7">
        <v>3.6396111111111101E-2</v>
      </c>
      <c r="D7">
        <v>1.9550029999999999E-2</v>
      </c>
      <c r="E7">
        <v>25.832793706858013</v>
      </c>
      <c r="F7">
        <v>14.949157566414213</v>
      </c>
      <c r="G7">
        <v>7.2990009066544594</v>
      </c>
      <c r="H7">
        <v>12.320654476862902</v>
      </c>
    </row>
    <row r="8" spans="2:8">
      <c r="B8" t="s">
        <v>105</v>
      </c>
      <c r="C8">
        <v>34.210293194444397</v>
      </c>
      <c r="D8">
        <v>34.67118155</v>
      </c>
      <c r="E8">
        <v>32.87967322649056</v>
      </c>
      <c r="F8">
        <v>32.591753872208727</v>
      </c>
      <c r="G8">
        <v>32.380374770492914</v>
      </c>
      <c r="H8">
        <v>43.403240757756592</v>
      </c>
    </row>
    <row r="9" spans="2:8">
      <c r="B9" t="s">
        <v>108</v>
      </c>
      <c r="C9">
        <v>18.891604241666599</v>
      </c>
      <c r="D9">
        <v>8.6412528200000018</v>
      </c>
      <c r="E9">
        <v>17.070346011677699</v>
      </c>
      <c r="F9">
        <v>17.251980562904919</v>
      </c>
      <c r="G9">
        <v>16.337960678902686</v>
      </c>
      <c r="H9">
        <v>14.677176582967356</v>
      </c>
    </row>
    <row r="10" spans="2:8">
      <c r="B10" t="s">
        <v>106</v>
      </c>
      <c r="C10">
        <v>0</v>
      </c>
      <c r="D10">
        <v>0</v>
      </c>
      <c r="E10">
        <v>41.272415078073692</v>
      </c>
      <c r="F10">
        <v>55.569911468655185</v>
      </c>
      <c r="G10">
        <v>75.597892341877312</v>
      </c>
      <c r="H10">
        <v>94.697542607689613</v>
      </c>
    </row>
    <row r="11" spans="2:8">
      <c r="B11" t="s">
        <v>111</v>
      </c>
      <c r="C11">
        <v>282.36876863888801</v>
      </c>
      <c r="D11">
        <v>296.78697018000003</v>
      </c>
      <c r="E11">
        <v>184.46991163756798</v>
      </c>
      <c r="F11">
        <v>156.65042655534882</v>
      </c>
      <c r="G11">
        <v>134.3068289386427</v>
      </c>
      <c r="H11">
        <v>51.53057401286496</v>
      </c>
    </row>
    <row r="12" spans="2:8">
      <c r="B12" t="s">
        <v>107</v>
      </c>
      <c r="C12">
        <v>113.160178619444</v>
      </c>
      <c r="D12">
        <v>64.543650650000004</v>
      </c>
      <c r="E12">
        <v>86.172553884717246</v>
      </c>
      <c r="F12">
        <v>77.376694023086728</v>
      </c>
      <c r="G12">
        <v>68.899567467250705</v>
      </c>
      <c r="H12">
        <v>44.526833945004462</v>
      </c>
    </row>
    <row r="13" spans="2:8">
      <c r="B13" t="s">
        <v>112</v>
      </c>
      <c r="C13">
        <v>0</v>
      </c>
      <c r="D13">
        <v>2.3260000000000001E-5</v>
      </c>
      <c r="E13">
        <v>0</v>
      </c>
      <c r="F13">
        <v>0</v>
      </c>
      <c r="G13">
        <v>0</v>
      </c>
      <c r="H13">
        <v>0</v>
      </c>
    </row>
    <row r="14" spans="2:8">
      <c r="B14" t="s">
        <v>110</v>
      </c>
      <c r="C14">
        <v>0.19296694444444401</v>
      </c>
      <c r="D14">
        <v>0.38859319000000003</v>
      </c>
      <c r="E14">
        <v>0.13507686111926701</v>
      </c>
      <c r="F14">
        <v>0</v>
      </c>
      <c r="G14">
        <v>7.2966090031283404E-3</v>
      </c>
      <c r="H14">
        <v>0</v>
      </c>
    </row>
  </sheetData>
  <mergeCells count="2">
    <mergeCell ref="C4:D4"/>
    <mergeCell ref="E4:H4"/>
  </mergeCells>
  <pageMargins left="0.7" right="0.7" top="0.75" bottom="0.75" header="0.3" footer="0.3"/>
  <headerFooter>
    <oddHeader>&amp;C&amp;"Aptos"&amp;10&amp;K000000 Intern (Internal)&amp;1#_x000D_</oddHead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6E4E1-625D-4B1D-9431-87D57282CF84}">
  <sheetPr codeName="Sheet25"/>
  <dimension ref="B2:H14"/>
  <sheetViews>
    <sheetView zoomScale="115" zoomScaleNormal="115" workbookViewId="0">
      <selection activeCell="G46" sqref="G46"/>
    </sheetView>
  </sheetViews>
  <sheetFormatPr defaultColWidth="9.140625" defaultRowHeight="15"/>
  <sheetData>
    <row r="2" spans="2:8">
      <c r="B2" t="s">
        <v>138</v>
      </c>
    </row>
    <row r="4" spans="2:8">
      <c r="C4" s="419">
        <v>2035</v>
      </c>
      <c r="D4" s="419"/>
      <c r="E4" s="419"/>
      <c r="F4" s="419">
        <v>2040</v>
      </c>
      <c r="G4" s="419"/>
      <c r="H4" s="419"/>
    </row>
    <row r="5" spans="2:8">
      <c r="C5" t="s">
        <v>121</v>
      </c>
      <c r="D5" t="s">
        <v>122</v>
      </c>
      <c r="E5" t="s">
        <v>123</v>
      </c>
      <c r="F5" t="s">
        <v>121</v>
      </c>
      <c r="G5" t="s">
        <v>122</v>
      </c>
      <c r="H5" t="s">
        <v>123</v>
      </c>
    </row>
    <row r="6" spans="2:8">
      <c r="B6" t="s">
        <v>113</v>
      </c>
      <c r="C6">
        <v>0</v>
      </c>
      <c r="D6">
        <v>0</v>
      </c>
      <c r="E6">
        <v>0</v>
      </c>
      <c r="F6">
        <v>0</v>
      </c>
      <c r="G6">
        <v>0</v>
      </c>
      <c r="H6">
        <v>0</v>
      </c>
    </row>
    <row r="7" spans="2:8">
      <c r="B7" t="s">
        <v>109</v>
      </c>
      <c r="C7">
        <v>16.070344383894522</v>
      </c>
      <c r="D7">
        <v>14.949157566414213</v>
      </c>
      <c r="E7">
        <v>13.827970748932536</v>
      </c>
      <c r="F7">
        <v>7.8464259746529379</v>
      </c>
      <c r="G7">
        <v>7.2990009066544594</v>
      </c>
      <c r="H7">
        <v>6.7515758386548494</v>
      </c>
    </row>
    <row r="8" spans="2:8">
      <c r="B8" t="s">
        <v>105</v>
      </c>
      <c r="C8">
        <v>35.025030276412977</v>
      </c>
      <c r="D8">
        <v>32.591753872208727</v>
      </c>
      <c r="E8">
        <v>30.156927914287564</v>
      </c>
      <c r="F8">
        <v>34.777183727789158</v>
      </c>
      <c r="G8">
        <v>32.380374770492914</v>
      </c>
      <c r="H8">
        <v>29.968089308348478</v>
      </c>
    </row>
    <row r="9" spans="2:8">
      <c r="B9" t="s">
        <v>108</v>
      </c>
      <c r="C9">
        <v>18.545879105116743</v>
      </c>
      <c r="D9">
        <v>17.251980562904919</v>
      </c>
      <c r="E9">
        <v>15.958082020681845</v>
      </c>
      <c r="F9">
        <v>17.56330773607683</v>
      </c>
      <c r="G9">
        <v>16.337960678902686</v>
      </c>
      <c r="H9">
        <v>15.112613633368442</v>
      </c>
    </row>
    <row r="10" spans="2:8">
      <c r="B10" t="s">
        <v>106</v>
      </c>
      <c r="C10">
        <v>54.389485507003265</v>
      </c>
      <c r="D10">
        <v>55.569911468655185</v>
      </c>
      <c r="E10">
        <v>56.004081245902348</v>
      </c>
      <c r="F10">
        <v>73.663195877224297</v>
      </c>
      <c r="G10">
        <v>75.597892341877312</v>
      </c>
      <c r="H10">
        <v>75.877996791721728</v>
      </c>
    </row>
    <row r="11" spans="2:8">
      <c r="B11" t="s">
        <v>111</v>
      </c>
      <c r="C11">
        <v>172.5814983400295</v>
      </c>
      <c r="D11">
        <v>156.65042655534882</v>
      </c>
      <c r="E11">
        <v>141.30293009062316</v>
      </c>
      <c r="F11">
        <v>149.13348616213273</v>
      </c>
      <c r="G11">
        <v>134.3068289386427</v>
      </c>
      <c r="H11">
        <v>120.33783447022978</v>
      </c>
    </row>
    <row r="12" spans="2:8">
      <c r="B12" t="s">
        <v>107</v>
      </c>
      <c r="C12">
        <v>84.634816323780058</v>
      </c>
      <c r="D12">
        <v>77.376694023086728</v>
      </c>
      <c r="E12">
        <v>70.321724475997527</v>
      </c>
      <c r="F12">
        <v>76.89338845019077</v>
      </c>
      <c r="G12">
        <v>68.899567467250705</v>
      </c>
      <c r="H12">
        <v>61.462099830751143</v>
      </c>
    </row>
    <row r="13" spans="2:8">
      <c r="B13" t="s">
        <v>112</v>
      </c>
      <c r="C13">
        <v>0</v>
      </c>
      <c r="D13">
        <v>0</v>
      </c>
      <c r="E13">
        <v>0</v>
      </c>
      <c r="F13">
        <v>0</v>
      </c>
      <c r="G13">
        <v>0</v>
      </c>
      <c r="H13">
        <v>0</v>
      </c>
    </row>
    <row r="14" spans="2:8">
      <c r="B14" t="s">
        <v>110</v>
      </c>
      <c r="C14">
        <v>0</v>
      </c>
      <c r="D14">
        <v>0</v>
      </c>
      <c r="E14">
        <v>0</v>
      </c>
      <c r="F14">
        <v>7.843854678373053E-3</v>
      </c>
      <c r="G14">
        <v>7.2966090031283404E-3</v>
      </c>
      <c r="H14">
        <v>6.7493633278937143E-3</v>
      </c>
    </row>
  </sheetData>
  <mergeCells count="2">
    <mergeCell ref="C4:E4"/>
    <mergeCell ref="F4:H4"/>
  </mergeCells>
  <pageMargins left="0.7" right="0.7" top="0.75" bottom="0.75" header="0.3" footer="0.3"/>
  <headerFooter>
    <oddHeader>&amp;C&amp;"Aptos"&amp;10&amp;K000000 Intern (Internal)&amp;1#_x000D_</oddHead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EC7DE-2227-454F-94B7-698A30559F4D}">
  <sheetPr codeName="Sheet22"/>
  <dimension ref="B2:H14"/>
  <sheetViews>
    <sheetView zoomScale="115" zoomScaleNormal="115" workbookViewId="0">
      <selection activeCell="D36" sqref="D36"/>
    </sheetView>
  </sheetViews>
  <sheetFormatPr defaultColWidth="9.140625" defaultRowHeight="15"/>
  <cols>
    <col min="2" max="2" width="29.5703125" bestFit="1" customWidth="1"/>
    <col min="3" max="10" width="12" bestFit="1" customWidth="1"/>
    <col min="11" max="11" width="12.7109375" bestFit="1" customWidth="1"/>
    <col min="12" max="13" width="12" bestFit="1" customWidth="1"/>
  </cols>
  <sheetData>
    <row r="2" spans="2:8">
      <c r="B2" t="s">
        <v>139</v>
      </c>
    </row>
    <row r="4" spans="2:8">
      <c r="B4" t="s">
        <v>129</v>
      </c>
      <c r="C4" s="418" t="s">
        <v>126</v>
      </c>
      <c r="D4" s="418"/>
      <c r="E4" s="418" t="s">
        <v>122</v>
      </c>
      <c r="F4" s="418"/>
      <c r="G4" s="418"/>
      <c r="H4" s="418"/>
    </row>
    <row r="5" spans="2:8">
      <c r="C5">
        <v>2019</v>
      </c>
      <c r="D5">
        <v>2023</v>
      </c>
      <c r="E5">
        <v>2030</v>
      </c>
      <c r="F5">
        <v>2035</v>
      </c>
      <c r="G5">
        <v>2040</v>
      </c>
      <c r="H5">
        <v>2050</v>
      </c>
    </row>
    <row r="6" spans="2:8">
      <c r="B6" t="s">
        <v>113</v>
      </c>
      <c r="C6">
        <v>0</v>
      </c>
      <c r="D6">
        <v>0</v>
      </c>
      <c r="E6">
        <v>9.0291165600000003</v>
      </c>
      <c r="F6">
        <v>12.711221752</v>
      </c>
      <c r="G6">
        <v>15.556019200000001</v>
      </c>
      <c r="H6">
        <v>20.051286600000001</v>
      </c>
    </row>
    <row r="7" spans="2:8">
      <c r="B7" t="s">
        <v>109</v>
      </c>
      <c r="C7">
        <v>0</v>
      </c>
      <c r="D7">
        <v>0</v>
      </c>
      <c r="E7">
        <v>50.137609548745132</v>
      </c>
      <c r="F7">
        <v>75.547721497037244</v>
      </c>
      <c r="G7">
        <v>99.243143060142344</v>
      </c>
      <c r="H7">
        <v>159.70645803568581</v>
      </c>
    </row>
    <row r="8" spans="2:8">
      <c r="B8" t="s">
        <v>105</v>
      </c>
      <c r="C8">
        <v>0</v>
      </c>
      <c r="D8">
        <v>0</v>
      </c>
      <c r="E8">
        <v>0</v>
      </c>
      <c r="F8">
        <v>0</v>
      </c>
      <c r="G8">
        <v>0</v>
      </c>
      <c r="H8">
        <v>0</v>
      </c>
    </row>
    <row r="9" spans="2:8">
      <c r="B9" t="s">
        <v>108</v>
      </c>
      <c r="C9">
        <v>0</v>
      </c>
      <c r="D9">
        <v>0</v>
      </c>
      <c r="E9">
        <v>0</v>
      </c>
      <c r="F9">
        <v>0</v>
      </c>
      <c r="G9">
        <v>0</v>
      </c>
      <c r="H9">
        <v>0</v>
      </c>
    </row>
    <row r="10" spans="2:8">
      <c r="B10" t="s">
        <v>106</v>
      </c>
      <c r="C10">
        <v>0</v>
      </c>
      <c r="D10">
        <v>0</v>
      </c>
      <c r="E10">
        <v>71.291039808403866</v>
      </c>
      <c r="F10">
        <v>139.87026117525266</v>
      </c>
      <c r="G10">
        <v>197.94956206739988</v>
      </c>
      <c r="H10">
        <v>319.96946241603223</v>
      </c>
    </row>
    <row r="11" spans="2:8">
      <c r="B11" t="s">
        <v>111</v>
      </c>
      <c r="C11">
        <v>830.50566457555499</v>
      </c>
      <c r="D11">
        <v>700.09929751999994</v>
      </c>
      <c r="E11">
        <v>720.29841009504219</v>
      </c>
      <c r="F11">
        <v>686.15953396398208</v>
      </c>
      <c r="G11">
        <v>609.93102244009856</v>
      </c>
      <c r="H11">
        <v>459.28944621342043</v>
      </c>
    </row>
    <row r="12" spans="2:8">
      <c r="B12" t="s">
        <v>107</v>
      </c>
      <c r="C12">
        <v>177.5149372500002</v>
      </c>
      <c r="D12">
        <v>108.93173209000001</v>
      </c>
      <c r="E12">
        <v>175.04466257601484</v>
      </c>
      <c r="F12">
        <v>137.4321333224712</v>
      </c>
      <c r="G12">
        <v>133.77160731179148</v>
      </c>
      <c r="H12">
        <v>121.9639214652158</v>
      </c>
    </row>
    <row r="13" spans="2:8">
      <c r="B13" t="s">
        <v>112</v>
      </c>
      <c r="C13">
        <v>0</v>
      </c>
      <c r="D13">
        <v>0</v>
      </c>
      <c r="E13">
        <v>5.4800000000490803</v>
      </c>
      <c r="F13">
        <v>8.9600000000636797</v>
      </c>
      <c r="G13">
        <v>9.2599999999172091</v>
      </c>
      <c r="H13">
        <v>9.6050000000644697</v>
      </c>
    </row>
    <row r="14" spans="2:8">
      <c r="B14" t="s">
        <v>110</v>
      </c>
      <c r="C14">
        <v>8.3333768197593407</v>
      </c>
      <c r="D14">
        <v>0</v>
      </c>
      <c r="E14">
        <v>0.88633667393075699</v>
      </c>
      <c r="F14">
        <v>0.87462701836044321</v>
      </c>
      <c r="G14">
        <v>0.78655860320713056</v>
      </c>
      <c r="H14">
        <v>0.64690953348608016</v>
      </c>
    </row>
  </sheetData>
  <mergeCells count="2">
    <mergeCell ref="C4:D4"/>
    <mergeCell ref="E4:H4"/>
  </mergeCells>
  <pageMargins left="0.7" right="0.7" top="0.75" bottom="0.75" header="0.3" footer="0.3"/>
  <headerFooter>
    <oddHeader>&amp;C&amp;"Aptos"&amp;10&amp;K000000 Intern (Internal)&amp;1#_x000D_</oddHead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50066-0380-4EA0-AF77-A40820BC7297}">
  <sheetPr codeName="Sheet23"/>
  <dimension ref="B2:H14"/>
  <sheetViews>
    <sheetView zoomScale="115" zoomScaleNormal="115" workbookViewId="0">
      <selection activeCell="M38" sqref="M38"/>
    </sheetView>
  </sheetViews>
  <sheetFormatPr defaultColWidth="9.140625" defaultRowHeight="15"/>
  <sheetData>
    <row r="2" spans="2:8">
      <c r="B2" t="s">
        <v>140</v>
      </c>
    </row>
    <row r="4" spans="2:8">
      <c r="C4" s="419">
        <v>2035</v>
      </c>
      <c r="D4" s="419"/>
      <c r="E4" s="419"/>
      <c r="F4" s="419">
        <v>2040</v>
      </c>
      <c r="G4" s="419"/>
      <c r="H4" s="419"/>
    </row>
    <row r="5" spans="2:8">
      <c r="C5" t="s">
        <v>121</v>
      </c>
      <c r="D5" t="s">
        <v>122</v>
      </c>
      <c r="E5" t="s">
        <v>123</v>
      </c>
      <c r="F5" t="s">
        <v>121</v>
      </c>
      <c r="G5" t="s">
        <v>122</v>
      </c>
      <c r="H5" t="s">
        <v>123</v>
      </c>
    </row>
    <row r="6" spans="2:8">
      <c r="B6" t="s">
        <v>113</v>
      </c>
      <c r="C6">
        <v>12.711221752</v>
      </c>
      <c r="D6">
        <v>12.711221752</v>
      </c>
      <c r="E6">
        <v>12.711221752</v>
      </c>
      <c r="F6">
        <v>15.556019200000001</v>
      </c>
      <c r="G6">
        <v>15.556019200000001</v>
      </c>
      <c r="H6">
        <v>15.556019200000001</v>
      </c>
    </row>
    <row r="7" spans="2:8">
      <c r="B7" t="s">
        <v>109</v>
      </c>
      <c r="C7">
        <v>69.458488633860696</v>
      </c>
      <c r="D7">
        <v>75.547721497037244</v>
      </c>
      <c r="E7">
        <v>81.711309319876278</v>
      </c>
      <c r="F7">
        <v>88.961343588357209</v>
      </c>
      <c r="G7">
        <v>99.243143060142344</v>
      </c>
      <c r="H7">
        <v>110.02555113290578</v>
      </c>
    </row>
    <row r="8" spans="2:8">
      <c r="B8" t="s">
        <v>105</v>
      </c>
      <c r="C8">
        <v>0</v>
      </c>
      <c r="D8">
        <v>0</v>
      </c>
      <c r="E8">
        <v>0</v>
      </c>
      <c r="F8">
        <v>1.8975043758382301E-11</v>
      </c>
      <c r="G8">
        <v>0</v>
      </c>
      <c r="H8">
        <v>2.4792612407140099E-11</v>
      </c>
    </row>
    <row r="9" spans="2:8">
      <c r="B9" t="s">
        <v>108</v>
      </c>
      <c r="C9">
        <v>0</v>
      </c>
      <c r="D9">
        <v>0</v>
      </c>
      <c r="E9">
        <v>0</v>
      </c>
      <c r="F9">
        <v>0</v>
      </c>
      <c r="G9">
        <v>0</v>
      </c>
      <c r="H9">
        <v>0</v>
      </c>
    </row>
    <row r="10" spans="2:8">
      <c r="B10" t="s">
        <v>106</v>
      </c>
      <c r="C10">
        <v>130.90409330883102</v>
      </c>
      <c r="D10">
        <v>139.87026117525266</v>
      </c>
      <c r="E10">
        <v>148.89831445023739</v>
      </c>
      <c r="F10">
        <v>183.93771667110332</v>
      </c>
      <c r="G10">
        <v>197.94956206739988</v>
      </c>
      <c r="H10">
        <v>212.11227496888117</v>
      </c>
    </row>
    <row r="11" spans="2:8">
      <c r="B11" t="s">
        <v>111</v>
      </c>
      <c r="C11">
        <v>644.0631928417456</v>
      </c>
      <c r="D11">
        <v>686.15953396398208</v>
      </c>
      <c r="E11">
        <v>728.1816315731628</v>
      </c>
      <c r="F11">
        <v>575.81181371302193</v>
      </c>
      <c r="G11">
        <v>609.93102244009856</v>
      </c>
      <c r="H11">
        <v>643.54981152316452</v>
      </c>
    </row>
    <row r="12" spans="2:8">
      <c r="B12" t="s">
        <v>107</v>
      </c>
      <c r="C12">
        <v>134.63409549497936</v>
      </c>
      <c r="D12">
        <v>137.4321333224712</v>
      </c>
      <c r="E12">
        <v>140.16153198776232</v>
      </c>
      <c r="F12">
        <v>132.42549946853765</v>
      </c>
      <c r="G12">
        <v>133.77160731179148</v>
      </c>
      <c r="H12">
        <v>134.91938855867963</v>
      </c>
    </row>
    <row r="13" spans="2:8">
      <c r="B13" t="s">
        <v>112</v>
      </c>
      <c r="C13">
        <v>8.2880000000295695</v>
      </c>
      <c r="D13">
        <v>8.9600000000636797</v>
      </c>
      <c r="E13">
        <v>9.6320000000349904</v>
      </c>
      <c r="F13">
        <v>8.5654999998802808</v>
      </c>
      <c r="G13">
        <v>9.2599999999172091</v>
      </c>
      <c r="H13">
        <v>9.9544999998883998</v>
      </c>
    </row>
    <row r="14" spans="2:8">
      <c r="B14" t="s">
        <v>110</v>
      </c>
      <c r="C14">
        <v>0.83979271890905927</v>
      </c>
      <c r="D14">
        <v>0.87462701836044321</v>
      </c>
      <c r="E14">
        <v>0.90946130324310115</v>
      </c>
      <c r="F14">
        <v>0.75937347257787247</v>
      </c>
      <c r="G14">
        <v>0.78655860320713056</v>
      </c>
      <c r="H14">
        <v>0.81374373383638887</v>
      </c>
    </row>
  </sheetData>
  <mergeCells count="2">
    <mergeCell ref="C4:E4"/>
    <mergeCell ref="F4:H4"/>
  </mergeCells>
  <pageMargins left="0.7" right="0.7" top="0.75" bottom="0.75" header="0.3" footer="0.3"/>
  <headerFooter>
    <oddHeader>&amp;C&amp;"Aptos"&amp;10&amp;K000000 Intern (Internal)&amp;1#_x000D_</oddHead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6AD08-D5D3-4393-B567-8404A0708FBB}">
  <sheetPr codeName="Sheet26"/>
  <dimension ref="B1:I12"/>
  <sheetViews>
    <sheetView zoomScaleNormal="100" workbookViewId="0">
      <selection activeCell="I24" sqref="I24"/>
    </sheetView>
  </sheetViews>
  <sheetFormatPr defaultColWidth="9.140625" defaultRowHeight="15"/>
  <cols>
    <col min="2" max="2" width="26.42578125" bestFit="1" customWidth="1"/>
    <col min="3" max="3" width="16.140625" customWidth="1"/>
    <col min="4" max="9" width="9.28515625" customWidth="1"/>
    <col min="10" max="17" width="11.42578125" bestFit="1" customWidth="1"/>
  </cols>
  <sheetData>
    <row r="1" spans="2:9">
      <c r="B1" t="s">
        <v>141</v>
      </c>
    </row>
    <row r="2" spans="2:9">
      <c r="B2" s="218"/>
      <c r="C2" s="219"/>
      <c r="D2" s="219" t="s">
        <v>126</v>
      </c>
      <c r="E2" s="219"/>
      <c r="F2" s="219" t="s">
        <v>122</v>
      </c>
      <c r="G2" s="219"/>
      <c r="H2" s="219"/>
      <c r="I2" s="220"/>
    </row>
    <row r="3" spans="2:9">
      <c r="B3" s="221" t="s">
        <v>142</v>
      </c>
      <c r="C3" s="222" t="s">
        <v>143</v>
      </c>
      <c r="D3" s="222">
        <v>2019</v>
      </c>
      <c r="E3" s="222">
        <v>2023</v>
      </c>
      <c r="F3" s="222">
        <v>2030</v>
      </c>
      <c r="G3" s="222">
        <v>2035</v>
      </c>
      <c r="H3" s="222">
        <v>2040</v>
      </c>
      <c r="I3" s="223">
        <v>2050</v>
      </c>
    </row>
    <row r="4" spans="2:9">
      <c r="B4" s="209" t="s">
        <v>118</v>
      </c>
      <c r="C4" s="208" t="s">
        <v>113</v>
      </c>
      <c r="D4" s="212">
        <v>0</v>
      </c>
      <c r="E4" s="212">
        <v>0</v>
      </c>
      <c r="F4" s="212">
        <v>9.5424287891325024E-2</v>
      </c>
      <c r="G4" s="212">
        <v>0.41248586554273359</v>
      </c>
      <c r="H4" s="212">
        <v>1.0060324474202273</v>
      </c>
      <c r="I4" s="213">
        <v>9.9427677937613819</v>
      </c>
    </row>
    <row r="5" spans="2:9">
      <c r="B5" s="210"/>
      <c r="C5" t="s">
        <v>109</v>
      </c>
      <c r="D5" s="3">
        <v>0</v>
      </c>
      <c r="E5" s="3">
        <v>2.1434089999999999E-2</v>
      </c>
      <c r="F5" s="3">
        <v>0</v>
      </c>
      <c r="G5" s="3">
        <v>0</v>
      </c>
      <c r="H5" s="3">
        <v>0</v>
      </c>
      <c r="I5" s="214">
        <v>0</v>
      </c>
    </row>
    <row r="6" spans="2:9">
      <c r="B6" s="210"/>
      <c r="C6" t="s">
        <v>105</v>
      </c>
      <c r="D6" s="3">
        <v>53.066619548888809</v>
      </c>
      <c r="E6" s="3">
        <v>70.036290309999998</v>
      </c>
      <c r="F6" s="3">
        <v>290.54450772712084</v>
      </c>
      <c r="G6" s="3">
        <v>505.62924353048754</v>
      </c>
      <c r="H6" s="3">
        <v>713.61172861158491</v>
      </c>
      <c r="I6" s="214">
        <v>1017.3469543981387</v>
      </c>
    </row>
    <row r="7" spans="2:9">
      <c r="B7" s="210"/>
      <c r="C7" t="s">
        <v>108</v>
      </c>
      <c r="D7" s="3">
        <v>0.57757666666666596</v>
      </c>
      <c r="E7" s="3">
        <v>0.45280241999999993</v>
      </c>
      <c r="F7" s="3">
        <v>0.66886398116639767</v>
      </c>
      <c r="G7" s="3">
        <v>0.48283396841369919</v>
      </c>
      <c r="H7" s="3">
        <v>0.46598540600318489</v>
      </c>
      <c r="I7" s="214">
        <v>0.57757666666666563</v>
      </c>
    </row>
    <row r="8" spans="2:9">
      <c r="B8" s="210"/>
      <c r="C8" t="s">
        <v>106</v>
      </c>
      <c r="D8" s="3">
        <v>0</v>
      </c>
      <c r="E8" s="3">
        <v>0</v>
      </c>
      <c r="F8" s="3">
        <v>31.661699526336974</v>
      </c>
      <c r="G8" s="3">
        <v>67.266213552905811</v>
      </c>
      <c r="H8" s="3">
        <v>98.09700492536939</v>
      </c>
      <c r="I8" s="214">
        <v>170.3574378915221</v>
      </c>
    </row>
    <row r="9" spans="2:9">
      <c r="B9" s="210"/>
      <c r="C9" t="s">
        <v>111</v>
      </c>
      <c r="D9" s="3">
        <v>3776.3704474849801</v>
      </c>
      <c r="E9" s="3">
        <v>3628.8781037600002</v>
      </c>
      <c r="F9" s="3">
        <v>3005.1665411001195</v>
      </c>
      <c r="G9" s="3">
        <v>2418.426534686987</v>
      </c>
      <c r="H9" s="3">
        <v>1919.8401352642188</v>
      </c>
      <c r="I9" s="214">
        <v>1074.5480662541897</v>
      </c>
    </row>
    <row r="10" spans="2:9">
      <c r="B10" s="210"/>
      <c r="C10" t="s">
        <v>107</v>
      </c>
      <c r="D10" s="3">
        <v>48.876012746666547</v>
      </c>
      <c r="E10" s="3">
        <v>38.059593680000006</v>
      </c>
      <c r="F10" s="3">
        <v>107.62768882586687</v>
      </c>
      <c r="G10" s="3">
        <v>100.61238486941411</v>
      </c>
      <c r="H10" s="3">
        <v>104.72922644677882</v>
      </c>
      <c r="I10" s="214">
        <v>77.117198596780298</v>
      </c>
    </row>
    <row r="11" spans="2:9">
      <c r="B11" s="210"/>
      <c r="C11" t="s">
        <v>112</v>
      </c>
      <c r="D11" s="3">
        <v>0</v>
      </c>
      <c r="E11" s="3">
        <v>0.46649093000000008</v>
      </c>
      <c r="F11" s="3">
        <v>0</v>
      </c>
      <c r="G11" s="3">
        <v>0</v>
      </c>
      <c r="H11" s="3">
        <v>0</v>
      </c>
      <c r="I11" s="214">
        <v>0</v>
      </c>
    </row>
    <row r="12" spans="2:9">
      <c r="B12" s="211"/>
      <c r="C12" s="78" t="s">
        <v>110</v>
      </c>
      <c r="D12" s="215">
        <v>0.87288194444444389</v>
      </c>
      <c r="E12" s="215">
        <v>0.88344969000000018</v>
      </c>
      <c r="F12" s="215">
        <v>0.87078455894293982</v>
      </c>
      <c r="G12" s="215">
        <v>0.87039954056528501</v>
      </c>
      <c r="H12" s="215">
        <v>0.86992629513327291</v>
      </c>
      <c r="I12" s="216">
        <v>0.8661280555555555</v>
      </c>
    </row>
  </sheetData>
  <pageMargins left="0.7" right="0.7" top="0.75" bottom="0.75" header="0.3" footer="0.3"/>
  <headerFooter>
    <oddHeader>&amp;C&amp;"Aptos"&amp;10&amp;K000000 Intern (Internal)&amp;1#_x000D_</oddHead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E6DB7-BCF1-4F01-A513-3753FD3AEE2B}">
  <sheetPr codeName="Sheet27"/>
  <dimension ref="B1:N12"/>
  <sheetViews>
    <sheetView zoomScale="115" zoomScaleNormal="115" workbookViewId="0">
      <selection activeCell="F40" sqref="F40"/>
    </sheetView>
  </sheetViews>
  <sheetFormatPr defaultColWidth="9.140625" defaultRowHeight="15"/>
  <cols>
    <col min="2" max="2" width="26.42578125" bestFit="1" customWidth="1"/>
    <col min="3" max="8" width="12" bestFit="1" customWidth="1"/>
    <col min="9" max="17" width="11.42578125" bestFit="1" customWidth="1"/>
  </cols>
  <sheetData>
    <row r="1" spans="2:14">
      <c r="B1" s="217" t="s">
        <v>144</v>
      </c>
    </row>
    <row r="2" spans="2:14">
      <c r="B2" s="218"/>
      <c r="C2" s="219">
        <v>2035</v>
      </c>
      <c r="D2" s="219"/>
      <c r="E2" s="219"/>
      <c r="F2" s="219">
        <v>2040</v>
      </c>
      <c r="G2" s="219"/>
      <c r="H2" s="220"/>
    </row>
    <row r="3" spans="2:14">
      <c r="B3" s="221"/>
      <c r="C3" s="222" t="s">
        <v>121</v>
      </c>
      <c r="D3" s="222" t="s">
        <v>122</v>
      </c>
      <c r="E3" s="222" t="s">
        <v>123</v>
      </c>
      <c r="F3" s="222" t="s">
        <v>121</v>
      </c>
      <c r="G3" s="222" t="s">
        <v>122</v>
      </c>
      <c r="H3" s="223" t="s">
        <v>123</v>
      </c>
      <c r="N3" s="3"/>
    </row>
    <row r="4" spans="2:14">
      <c r="B4" s="209" t="s">
        <v>113</v>
      </c>
      <c r="C4" s="224">
        <v>0.40810807174265917</v>
      </c>
      <c r="D4" s="224">
        <v>0.41248586554273359</v>
      </c>
      <c r="E4" s="224">
        <v>0.41688197161369955</v>
      </c>
      <c r="F4" s="224">
        <v>0.96876062593166956</v>
      </c>
      <c r="G4" s="224">
        <v>1.0060324474202273</v>
      </c>
      <c r="H4" s="225">
        <v>1.0437738789839854</v>
      </c>
    </row>
    <row r="5" spans="2:14">
      <c r="B5" s="210" t="s">
        <v>109</v>
      </c>
      <c r="C5" s="226">
        <v>0</v>
      </c>
      <c r="D5" s="226">
        <v>0</v>
      </c>
      <c r="E5" s="226">
        <v>0</v>
      </c>
      <c r="F5" s="226">
        <v>0</v>
      </c>
      <c r="G5" s="226">
        <v>0</v>
      </c>
      <c r="H5" s="227">
        <v>0</v>
      </c>
    </row>
    <row r="6" spans="2:14">
      <c r="B6" s="210" t="s">
        <v>105</v>
      </c>
      <c r="C6" s="226">
        <v>456.89732566894827</v>
      </c>
      <c r="D6" s="226">
        <v>505.62924353048754</v>
      </c>
      <c r="E6" s="226">
        <v>555.27110758238371</v>
      </c>
      <c r="F6" s="226">
        <v>641.99951412817836</v>
      </c>
      <c r="G6" s="226">
        <v>713.61172861158491</v>
      </c>
      <c r="H6" s="227">
        <v>786.9422859479771</v>
      </c>
    </row>
    <row r="7" spans="2:14">
      <c r="B7" s="210" t="s">
        <v>108</v>
      </c>
      <c r="C7" s="226">
        <v>0.48283396841369919</v>
      </c>
      <c r="D7" s="226">
        <v>0.48283396841369919</v>
      </c>
      <c r="E7" s="226">
        <v>0.48283396841369919</v>
      </c>
      <c r="F7" s="226">
        <v>0.46598540600318489</v>
      </c>
      <c r="G7" s="226">
        <v>0.46598540600318489</v>
      </c>
      <c r="H7" s="227">
        <v>0.46598540600318489</v>
      </c>
    </row>
    <row r="8" spans="2:14">
      <c r="B8" s="210" t="s">
        <v>106</v>
      </c>
      <c r="C8" s="226">
        <v>65.137286415178991</v>
      </c>
      <c r="D8" s="226">
        <v>67.266213552905811</v>
      </c>
      <c r="E8" s="226">
        <v>69.413048297193015</v>
      </c>
      <c r="F8" s="226">
        <v>91.931897400638462</v>
      </c>
      <c r="G8" s="226">
        <v>98.09700492536939</v>
      </c>
      <c r="H8" s="227">
        <v>103.45476950377363</v>
      </c>
    </row>
    <row r="9" spans="2:14">
      <c r="B9" s="210" t="s">
        <v>111</v>
      </c>
      <c r="C9" s="226">
        <v>2538.5940143490743</v>
      </c>
      <c r="D9" s="226">
        <v>2418.426534686987</v>
      </c>
      <c r="E9" s="226">
        <v>2296.8481573105937</v>
      </c>
      <c r="F9" s="226">
        <v>2090.4626498227935</v>
      </c>
      <c r="G9" s="226">
        <v>1919.8401352642188</v>
      </c>
      <c r="H9" s="227">
        <v>1751.3465715689038</v>
      </c>
    </row>
    <row r="10" spans="2:14">
      <c r="B10" s="210" t="s">
        <v>107</v>
      </c>
      <c r="C10" s="226">
        <v>100.87326924838797</v>
      </c>
      <c r="D10" s="226">
        <v>100.61238486941411</v>
      </c>
      <c r="E10" s="226">
        <v>100.34465866326362</v>
      </c>
      <c r="F10" s="226">
        <v>104.49108248050828</v>
      </c>
      <c r="G10" s="226">
        <v>104.72922644677882</v>
      </c>
      <c r="H10" s="227">
        <v>103.0974359873948</v>
      </c>
    </row>
    <row r="11" spans="2:14">
      <c r="B11" s="210" t="s">
        <v>112</v>
      </c>
      <c r="C11" s="226">
        <v>0</v>
      </c>
      <c r="D11" s="226">
        <v>0</v>
      </c>
      <c r="E11" s="226">
        <v>0</v>
      </c>
      <c r="F11" s="226">
        <v>0</v>
      </c>
      <c r="G11" s="226">
        <v>0</v>
      </c>
      <c r="H11" s="227">
        <v>0</v>
      </c>
    </row>
    <row r="12" spans="2:14">
      <c r="B12" s="211" t="s">
        <v>110</v>
      </c>
      <c r="C12" s="228">
        <v>0.87038144528591743</v>
      </c>
      <c r="D12" s="228">
        <v>0.87039954056528501</v>
      </c>
      <c r="E12" s="228">
        <v>0.87041778308583528</v>
      </c>
      <c r="F12" s="228">
        <v>0.86990561102449759</v>
      </c>
      <c r="G12" s="228">
        <v>0.86992629513327291</v>
      </c>
      <c r="H12" s="229">
        <v>0.86994713417782898</v>
      </c>
    </row>
  </sheetData>
  <pageMargins left="0.7" right="0.7" top="0.75" bottom="0.75" header="0.3" footer="0.3"/>
  <headerFooter>
    <oddHeader>&amp;C&amp;"Aptos"&amp;10&amp;K000000 Intern (Internal)&amp;1#_x000D_</oddHeader>
  </headerFooter>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E7A85B-FF8A-46EB-AB90-437FD2C17E3B}">
  <sheetPr codeName="Sheet29"/>
  <dimension ref="A1:H33"/>
  <sheetViews>
    <sheetView workbookViewId="0">
      <selection activeCell="N15" sqref="N15"/>
    </sheetView>
  </sheetViews>
  <sheetFormatPr defaultColWidth="9.140625" defaultRowHeight="15"/>
  <sheetData>
    <row r="1" spans="1:8">
      <c r="A1" s="12"/>
      <c r="B1" s="12"/>
      <c r="C1" s="421" t="s">
        <v>126</v>
      </c>
      <c r="D1" s="421"/>
      <c r="E1" s="420" t="s">
        <v>122</v>
      </c>
      <c r="F1" s="420"/>
      <c r="G1" s="420"/>
      <c r="H1" s="420"/>
    </row>
    <row r="2" spans="1:8">
      <c r="A2" s="12"/>
      <c r="B2" s="12"/>
      <c r="C2" s="12">
        <v>2019</v>
      </c>
      <c r="D2" s="12">
        <v>2023</v>
      </c>
      <c r="E2" s="12">
        <v>2030</v>
      </c>
      <c r="F2" s="12">
        <v>2035</v>
      </c>
      <c r="G2" s="12">
        <v>2040</v>
      </c>
      <c r="H2" s="12">
        <v>2050</v>
      </c>
    </row>
    <row r="3" spans="1:8">
      <c r="A3" s="11"/>
      <c r="B3" s="14" t="s">
        <v>105</v>
      </c>
      <c r="C3" s="15">
        <v>53.297355480555552</v>
      </c>
      <c r="D3" s="15">
        <v>46.355865810000005</v>
      </c>
      <c r="E3" s="15">
        <v>55.377590664831196</v>
      </c>
      <c r="F3" s="15">
        <v>57.653629444545274</v>
      </c>
      <c r="G3" s="15">
        <v>59.46794934224652</v>
      </c>
      <c r="H3" s="15">
        <v>65.487212240690639</v>
      </c>
    </row>
    <row r="4" spans="1:8">
      <c r="A4" s="11"/>
      <c r="B4" s="16" t="s">
        <v>106</v>
      </c>
      <c r="C4" s="17">
        <v>0</v>
      </c>
      <c r="D4" s="17">
        <v>0</v>
      </c>
      <c r="E4" s="17">
        <v>0</v>
      </c>
      <c r="F4" s="17">
        <v>5.4547775669521945E-2</v>
      </c>
      <c r="G4" s="17">
        <v>7.8272683470998125E-2</v>
      </c>
      <c r="H4" s="17">
        <v>1.041356493713661</v>
      </c>
    </row>
    <row r="5" spans="1:8">
      <c r="A5" s="11"/>
      <c r="B5" s="14" t="s">
        <v>107</v>
      </c>
      <c r="C5" s="15">
        <v>38.086839476409061</v>
      </c>
      <c r="D5" s="15">
        <v>47.276031410000009</v>
      </c>
      <c r="E5" s="15">
        <v>41.961722998095027</v>
      </c>
      <c r="F5" s="15">
        <v>42.596336442418334</v>
      </c>
      <c r="G5" s="15">
        <v>44.066017423823197</v>
      </c>
      <c r="H5" s="15">
        <v>43.083360955822997</v>
      </c>
    </row>
    <row r="6" spans="1:8">
      <c r="A6" s="11"/>
      <c r="B6" s="16" t="s">
        <v>108</v>
      </c>
      <c r="C6" s="17">
        <v>17.233943268120761</v>
      </c>
      <c r="D6" s="17">
        <v>2.4379852700000004</v>
      </c>
      <c r="E6" s="17">
        <v>20.15954689749535</v>
      </c>
      <c r="F6" s="17">
        <v>18.721907904089981</v>
      </c>
      <c r="G6" s="17">
        <v>14.616374483224483</v>
      </c>
      <c r="H6" s="17">
        <v>9.1351119047443294</v>
      </c>
    </row>
    <row r="7" spans="1:8">
      <c r="A7" s="11"/>
      <c r="B7" s="14" t="s">
        <v>109</v>
      </c>
      <c r="C7" s="15">
        <v>18.172049551590185</v>
      </c>
      <c r="D7" s="15">
        <v>17.176137660000006</v>
      </c>
      <c r="E7" s="15">
        <v>28.051900550996084</v>
      </c>
      <c r="F7" s="15">
        <v>28.996151670464165</v>
      </c>
      <c r="G7" s="15">
        <v>30.418326378435975</v>
      </c>
      <c r="H7" s="15">
        <v>33.184801277890642</v>
      </c>
    </row>
    <row r="8" spans="1:8">
      <c r="A8" s="11"/>
      <c r="B8" s="16" t="s">
        <v>145</v>
      </c>
      <c r="C8" s="17">
        <v>0</v>
      </c>
      <c r="D8" s="17">
        <v>5.3695244800000017</v>
      </c>
      <c r="E8" s="17">
        <v>0</v>
      </c>
      <c r="F8" s="17">
        <v>0</v>
      </c>
      <c r="G8" s="17">
        <v>0</v>
      </c>
      <c r="H8" s="17">
        <v>0</v>
      </c>
    </row>
    <row r="9" spans="1:8">
      <c r="A9" s="11"/>
      <c r="B9" s="14" t="s">
        <v>146</v>
      </c>
      <c r="C9" s="15">
        <v>179.18313656959361</v>
      </c>
      <c r="D9" s="15">
        <v>187.28597285000004</v>
      </c>
      <c r="E9" s="15">
        <v>150.99260638128678</v>
      </c>
      <c r="F9" s="15">
        <v>139.70664079999329</v>
      </c>
      <c r="G9" s="15">
        <v>128.61299093713478</v>
      </c>
      <c r="H9" s="15">
        <v>107.74552801529137</v>
      </c>
    </row>
    <row r="10" spans="1:8">
      <c r="A10" s="11"/>
      <c r="B10" s="16" t="s">
        <v>112</v>
      </c>
      <c r="C10" s="17">
        <v>0</v>
      </c>
      <c r="D10" s="17">
        <v>3.000016650000001</v>
      </c>
      <c r="E10" s="17">
        <v>0</v>
      </c>
      <c r="F10" s="17">
        <v>0</v>
      </c>
      <c r="G10" s="17">
        <v>0</v>
      </c>
      <c r="H10" s="17">
        <v>0</v>
      </c>
    </row>
    <row r="11" spans="1:8">
      <c r="A11" s="11"/>
      <c r="B11" s="18" t="s">
        <v>113</v>
      </c>
      <c r="C11" s="15">
        <v>0</v>
      </c>
      <c r="D11" s="15">
        <v>0</v>
      </c>
      <c r="E11" s="15">
        <v>0</v>
      </c>
      <c r="F11" s="15">
        <v>0</v>
      </c>
      <c r="G11" s="15">
        <v>0</v>
      </c>
      <c r="H11" s="15">
        <v>0</v>
      </c>
    </row>
    <row r="12" spans="1:8">
      <c r="A12" s="12"/>
      <c r="B12" s="12"/>
      <c r="C12" s="12"/>
      <c r="D12" s="12"/>
      <c r="E12" s="12"/>
      <c r="F12" s="12"/>
      <c r="G12" s="12"/>
      <c r="H12" s="12"/>
    </row>
    <row r="13" spans="1:8">
      <c r="A13" s="12"/>
      <c r="B13" s="12"/>
      <c r="C13" s="13"/>
      <c r="D13" s="13"/>
      <c r="E13" s="12"/>
      <c r="F13" s="12"/>
      <c r="G13" s="12"/>
      <c r="H13" s="12"/>
    </row>
    <row r="14" spans="1:8">
      <c r="A14" s="12"/>
      <c r="B14" s="12"/>
      <c r="C14" s="12"/>
      <c r="D14" s="12"/>
      <c r="E14" s="12"/>
      <c r="F14" s="12"/>
      <c r="G14" s="12"/>
      <c r="H14" s="12"/>
    </row>
    <row r="15" spans="1:8">
      <c r="A15" s="12"/>
      <c r="B15" s="12"/>
      <c r="C15" s="12"/>
      <c r="D15" s="12"/>
      <c r="E15" s="12"/>
      <c r="F15" s="12"/>
      <c r="G15" s="12"/>
      <c r="H15" s="12"/>
    </row>
    <row r="16" spans="1:8">
      <c r="A16" s="12"/>
      <c r="B16" s="12"/>
      <c r="C16" s="12"/>
      <c r="D16" s="12"/>
      <c r="E16" s="12"/>
      <c r="F16" s="12"/>
      <c r="G16" s="12"/>
      <c r="H16" s="12"/>
    </row>
    <row r="17" spans="1:8">
      <c r="A17" s="12"/>
      <c r="B17" s="12"/>
      <c r="C17" s="12"/>
      <c r="D17" s="12"/>
      <c r="E17" s="12"/>
      <c r="F17" s="12"/>
      <c r="G17" s="12"/>
      <c r="H17" s="12"/>
    </row>
    <row r="18" spans="1:8">
      <c r="A18" s="12"/>
      <c r="B18" s="12"/>
      <c r="C18" s="12"/>
      <c r="D18" s="12"/>
      <c r="E18" s="12"/>
      <c r="F18" s="12"/>
      <c r="G18" s="12"/>
      <c r="H18" s="12"/>
    </row>
    <row r="19" spans="1:8">
      <c r="A19" s="12"/>
      <c r="B19" s="12"/>
      <c r="C19" s="12"/>
      <c r="D19" s="12"/>
      <c r="E19" s="12"/>
      <c r="F19" s="12"/>
      <c r="G19" s="12"/>
      <c r="H19" s="12"/>
    </row>
    <row r="20" spans="1:8">
      <c r="A20" s="12"/>
      <c r="B20" s="12"/>
      <c r="C20" s="12"/>
      <c r="D20" s="12"/>
      <c r="E20" s="12"/>
      <c r="F20" s="12"/>
      <c r="G20" s="12"/>
      <c r="H20" s="12"/>
    </row>
    <row r="21" spans="1:8">
      <c r="A21" s="12"/>
      <c r="B21" s="12"/>
      <c r="C21" s="12"/>
      <c r="D21" s="12"/>
      <c r="E21" s="12"/>
      <c r="F21" s="12"/>
      <c r="G21" s="12"/>
      <c r="H21" s="12"/>
    </row>
    <row r="22" spans="1:8">
      <c r="A22" s="12"/>
      <c r="B22" s="12"/>
      <c r="C22" s="12"/>
      <c r="D22" s="12"/>
      <c r="E22" s="12"/>
      <c r="F22" s="12"/>
      <c r="G22" s="12"/>
      <c r="H22" s="12"/>
    </row>
    <row r="23" spans="1:8">
      <c r="A23" s="12"/>
      <c r="B23" s="12"/>
      <c r="C23" s="12"/>
      <c r="D23" s="12"/>
      <c r="E23" s="12"/>
      <c r="F23" s="12"/>
      <c r="G23" s="12"/>
      <c r="H23" s="12"/>
    </row>
    <row r="24" spans="1:8">
      <c r="A24" s="12"/>
      <c r="B24" s="12"/>
      <c r="C24" s="12"/>
      <c r="D24" s="12"/>
      <c r="E24" s="12"/>
      <c r="F24" s="12"/>
      <c r="G24" s="12"/>
      <c r="H24" s="12"/>
    </row>
    <row r="25" spans="1:8">
      <c r="A25" s="12"/>
      <c r="B25" s="12"/>
      <c r="C25" s="12"/>
      <c r="D25" s="12"/>
      <c r="E25" s="12"/>
      <c r="F25" s="12"/>
      <c r="G25" s="12"/>
      <c r="H25" s="12"/>
    </row>
    <row r="26" spans="1:8">
      <c r="A26" s="12"/>
      <c r="B26" s="12"/>
      <c r="C26" s="12"/>
      <c r="D26" s="12"/>
      <c r="E26" s="12"/>
      <c r="F26" s="12"/>
      <c r="G26" s="12"/>
      <c r="H26" s="12"/>
    </row>
    <row r="27" spans="1:8">
      <c r="A27" s="12"/>
      <c r="B27" s="12"/>
      <c r="C27" s="12"/>
      <c r="D27" s="12"/>
      <c r="E27" s="12"/>
      <c r="F27" s="12"/>
      <c r="G27" s="12"/>
      <c r="H27" s="12"/>
    </row>
    <row r="28" spans="1:8">
      <c r="A28" s="12"/>
      <c r="B28" s="12"/>
      <c r="C28" s="12"/>
      <c r="D28" s="12"/>
      <c r="E28" s="12"/>
      <c r="F28" s="12"/>
      <c r="G28" s="12"/>
      <c r="H28" s="12"/>
    </row>
    <row r="29" spans="1:8">
      <c r="A29" s="12"/>
      <c r="B29" s="12"/>
      <c r="C29" s="12"/>
      <c r="D29" s="12"/>
      <c r="E29" s="12"/>
      <c r="F29" s="12"/>
      <c r="G29" s="12"/>
      <c r="H29" s="12"/>
    </row>
    <row r="30" spans="1:8">
      <c r="A30" s="12"/>
      <c r="B30" s="12"/>
      <c r="C30" s="12"/>
      <c r="D30" s="12"/>
      <c r="E30" s="12"/>
      <c r="F30" s="12"/>
      <c r="G30" s="12"/>
      <c r="H30" s="12"/>
    </row>
    <row r="31" spans="1:8">
      <c r="A31" s="12"/>
      <c r="B31" s="12"/>
      <c r="C31" s="12"/>
      <c r="D31" s="12"/>
      <c r="E31" s="12"/>
      <c r="F31" s="12"/>
      <c r="G31" s="12"/>
      <c r="H31" s="12"/>
    </row>
    <row r="32" spans="1:8">
      <c r="A32" s="12"/>
      <c r="B32" s="12"/>
      <c r="C32" s="12"/>
      <c r="D32" s="12"/>
      <c r="E32" s="12"/>
      <c r="F32" s="12"/>
      <c r="G32" s="12"/>
      <c r="H32" s="12"/>
    </row>
    <row r="33" spans="1:8">
      <c r="A33" s="12"/>
      <c r="B33" s="12"/>
      <c r="C33" s="12"/>
      <c r="D33" s="12"/>
      <c r="E33" s="12"/>
      <c r="F33" s="12"/>
      <c r="G33" s="12"/>
      <c r="H33" s="12"/>
    </row>
  </sheetData>
  <mergeCells count="2">
    <mergeCell ref="E1:H1"/>
    <mergeCell ref="C1:D1"/>
  </mergeCells>
  <pageMargins left="0.7" right="0.7" top="0.75" bottom="0.75" header="0.3" footer="0.3"/>
  <headerFooter>
    <oddHeader>&amp;C&amp;"Aptos"&amp;10&amp;K000000 Intern (Internal)&amp;1#_x000D_</oddHead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56DE9-52B5-4F11-82DD-130F120096BD}">
  <sheetPr codeName="Sheet3"/>
  <dimension ref="B2:O26"/>
  <sheetViews>
    <sheetView zoomScale="60" zoomScaleNormal="60" workbookViewId="0">
      <selection activeCell="E16" sqref="E16"/>
    </sheetView>
  </sheetViews>
  <sheetFormatPr defaultColWidth="8.85546875" defaultRowHeight="18"/>
  <cols>
    <col min="1" max="1" width="21.140625" style="21" bestFit="1" customWidth="1"/>
    <col min="2" max="2" width="11.140625" style="21" bestFit="1" customWidth="1"/>
    <col min="3" max="3" width="16.5703125" style="21" bestFit="1" customWidth="1"/>
    <col min="4" max="4" width="11.140625" style="21" bestFit="1" customWidth="1"/>
    <col min="5" max="5" width="11.42578125" style="21" bestFit="1" customWidth="1"/>
    <col min="6" max="6" width="10.42578125" style="21" bestFit="1" customWidth="1"/>
    <col min="7" max="8" width="11.140625" style="21" bestFit="1" customWidth="1"/>
    <col min="9" max="9" width="11.42578125" style="21" bestFit="1" customWidth="1"/>
    <col min="10" max="11" width="11.140625" style="21" bestFit="1" customWidth="1"/>
    <col min="12" max="12" width="10.5703125" style="21" bestFit="1" customWidth="1"/>
    <col min="13" max="13" width="11.42578125" style="21" bestFit="1" customWidth="1"/>
    <col min="14" max="14" width="10" style="21" bestFit="1" customWidth="1"/>
    <col min="15" max="19" width="13.42578125" style="21" bestFit="1" customWidth="1"/>
    <col min="20" max="20" width="17.42578125" style="21" bestFit="1" customWidth="1"/>
    <col min="21" max="21" width="13.42578125" style="21" bestFit="1" customWidth="1"/>
    <col min="22" max="16384" width="8.85546875" style="21"/>
  </cols>
  <sheetData>
    <row r="2" spans="2:15">
      <c r="B2" s="22"/>
      <c r="C2" s="22"/>
      <c r="D2" s="22"/>
      <c r="E2" s="22"/>
      <c r="F2" s="22"/>
      <c r="G2" s="22"/>
      <c r="H2" s="22"/>
      <c r="I2" s="22"/>
      <c r="J2" s="22"/>
      <c r="K2" s="22"/>
      <c r="L2" s="22"/>
      <c r="M2" s="22"/>
      <c r="N2" s="22"/>
      <c r="O2" s="22"/>
    </row>
    <row r="5" spans="2:15">
      <c r="B5" s="21" t="s">
        <v>104</v>
      </c>
      <c r="C5" s="21" t="s">
        <v>105</v>
      </c>
      <c r="D5" s="21" t="s">
        <v>106</v>
      </c>
      <c r="E5" s="21" t="s">
        <v>107</v>
      </c>
      <c r="F5" s="21" t="s">
        <v>108</v>
      </c>
      <c r="G5" s="21" t="s">
        <v>109</v>
      </c>
      <c r="H5" s="21" t="s">
        <v>110</v>
      </c>
      <c r="I5" s="21" t="s">
        <v>111</v>
      </c>
      <c r="J5" s="21" t="s">
        <v>112</v>
      </c>
      <c r="K5" s="21" t="s">
        <v>113</v>
      </c>
    </row>
    <row r="6" spans="2:15">
      <c r="B6" s="21">
        <v>2019</v>
      </c>
      <c r="C6" s="34">
        <v>2549.052618077219</v>
      </c>
      <c r="D6" s="34">
        <v>0</v>
      </c>
      <c r="E6" s="34">
        <v>2657.4338951001973</v>
      </c>
      <c r="F6" s="34">
        <v>654.73987723995367</v>
      </c>
      <c r="G6" s="34">
        <v>796.80032850954592</v>
      </c>
      <c r="H6" s="34">
        <v>347.45464790809194</v>
      </c>
      <c r="I6" s="34">
        <v>6300.1463330362385</v>
      </c>
      <c r="J6" s="34">
        <v>27.045125158888798</v>
      </c>
      <c r="K6" s="34">
        <v>0</v>
      </c>
      <c r="L6" s="22"/>
    </row>
    <row r="7" spans="2:15">
      <c r="B7" s="21">
        <v>2023</v>
      </c>
      <c r="C7" s="34">
        <v>2411.8203402300001</v>
      </c>
      <c r="D7" s="34">
        <v>0</v>
      </c>
      <c r="E7" s="34">
        <v>2237.5848904700006</v>
      </c>
      <c r="F7" s="34">
        <v>492.62351674000007</v>
      </c>
      <c r="G7" s="34">
        <v>769.61787837999998</v>
      </c>
      <c r="H7" s="34">
        <v>276.13069458000007</v>
      </c>
      <c r="I7" s="34">
        <v>5937.3616141500006</v>
      </c>
      <c r="J7" s="34">
        <v>38.401852950000006</v>
      </c>
      <c r="K7" s="34">
        <v>0</v>
      </c>
      <c r="L7" s="22"/>
    </row>
    <row r="8" spans="2:15">
      <c r="B8" s="21">
        <v>2030</v>
      </c>
      <c r="C8" s="34">
        <v>2954.9046477740603</v>
      </c>
      <c r="D8" s="34">
        <v>211.44024034539518</v>
      </c>
      <c r="E8" s="34">
        <v>2254.853441993163</v>
      </c>
      <c r="F8" s="34">
        <v>540.76973894289563</v>
      </c>
      <c r="G8" s="34">
        <v>855.74882164366863</v>
      </c>
      <c r="H8" s="34">
        <v>210.27914724639024</v>
      </c>
      <c r="I8" s="34">
        <v>4840.274307220976</v>
      </c>
      <c r="J8" s="34">
        <v>62.747687239671798</v>
      </c>
      <c r="K8" s="34">
        <v>31.160944321151771</v>
      </c>
      <c r="L8" s="22"/>
    </row>
    <row r="9" spans="2:15">
      <c r="B9" s="21">
        <v>2035</v>
      </c>
      <c r="C9" s="34">
        <v>3361.3684333235879</v>
      </c>
      <c r="D9" s="34">
        <v>455.51592216268517</v>
      </c>
      <c r="E9" s="34">
        <v>1890.6975434415856</v>
      </c>
      <c r="F9" s="34">
        <v>535.20824595373062</v>
      </c>
      <c r="G9" s="34">
        <v>796.04867792687139</v>
      </c>
      <c r="H9" s="34">
        <v>144.79879647238491</v>
      </c>
      <c r="I9" s="34">
        <v>3995.5961876955871</v>
      </c>
      <c r="J9" s="34">
        <v>81.827316643852484</v>
      </c>
      <c r="K9" s="34">
        <v>44.945864262283202</v>
      </c>
      <c r="L9" s="22"/>
    </row>
    <row r="10" spans="2:15">
      <c r="B10" s="21">
        <v>2040</v>
      </c>
      <c r="C10" s="34">
        <v>3740.7118826511419</v>
      </c>
      <c r="D10" s="34">
        <v>699.91697151627477</v>
      </c>
      <c r="E10" s="34">
        <v>1559.7416389928626</v>
      </c>
      <c r="F10" s="34">
        <v>533.45267643581246</v>
      </c>
      <c r="G10" s="34">
        <v>783.76391774831529</v>
      </c>
      <c r="H10" s="34">
        <v>77.039746310939464</v>
      </c>
      <c r="I10" s="34">
        <v>3226.1776690757802</v>
      </c>
      <c r="J10" s="34">
        <v>115.76090915989398</v>
      </c>
      <c r="K10" s="34">
        <v>62.643412123984902</v>
      </c>
      <c r="L10" s="22"/>
    </row>
    <row r="11" spans="2:15">
      <c r="B11" s="21">
        <v>2050</v>
      </c>
      <c r="C11" s="34">
        <v>4268.6505928974475</v>
      </c>
      <c r="D11" s="34">
        <v>1072.01960843852</v>
      </c>
      <c r="E11" s="34">
        <v>1097.26782917385</v>
      </c>
      <c r="F11" s="34">
        <v>551.01224489768504</v>
      </c>
      <c r="G11" s="34">
        <v>766.84717390768401</v>
      </c>
      <c r="H11" s="34">
        <v>40.97212085728534</v>
      </c>
      <c r="I11" s="34">
        <v>1964.4269063923232</v>
      </c>
      <c r="J11" s="34">
        <v>134.73290519122983</v>
      </c>
      <c r="K11" s="34">
        <v>97.544991385415415</v>
      </c>
      <c r="L11" s="22"/>
    </row>
    <row r="12" spans="2:15">
      <c r="C12" s="34"/>
      <c r="D12" s="34"/>
      <c r="E12" s="34"/>
      <c r="F12" s="34"/>
      <c r="G12" s="34"/>
      <c r="H12" s="34"/>
      <c r="I12" s="34"/>
      <c r="J12" s="34"/>
      <c r="K12" s="34"/>
      <c r="L12" s="22"/>
    </row>
    <row r="13" spans="2:15">
      <c r="C13" s="34"/>
      <c r="D13" s="34"/>
      <c r="E13" s="34"/>
      <c r="F13" s="34"/>
      <c r="G13" s="34"/>
      <c r="H13" s="34"/>
      <c r="I13" s="34"/>
      <c r="J13" s="34"/>
      <c r="K13" s="34"/>
      <c r="L13" s="22"/>
    </row>
    <row r="14" spans="2:15">
      <c r="C14" s="34"/>
      <c r="D14" s="34"/>
      <c r="E14" s="34"/>
      <c r="F14" s="34"/>
      <c r="G14" s="34"/>
      <c r="H14" s="34"/>
      <c r="I14" s="34"/>
      <c r="J14" s="34"/>
      <c r="K14" s="34"/>
      <c r="L14" s="22"/>
    </row>
    <row r="15" spans="2:15">
      <c r="C15" s="34"/>
      <c r="D15" s="34"/>
      <c r="E15" s="34"/>
      <c r="F15" s="34"/>
      <c r="G15" s="34"/>
      <c r="H15" s="34"/>
      <c r="I15" s="34"/>
      <c r="J15" s="34"/>
      <c r="K15" s="34"/>
      <c r="L15" s="22"/>
    </row>
    <row r="16" spans="2:15">
      <c r="C16" s="34"/>
      <c r="D16" s="34"/>
      <c r="E16" s="34"/>
      <c r="F16" s="34"/>
      <c r="G16" s="34"/>
      <c r="H16" s="34"/>
      <c r="I16" s="34"/>
      <c r="J16" s="34"/>
      <c r="K16" s="34"/>
      <c r="L16" s="22"/>
    </row>
    <row r="17" spans="3:12">
      <c r="C17" s="34"/>
      <c r="D17" s="34"/>
      <c r="E17" s="34"/>
      <c r="F17" s="34"/>
      <c r="G17" s="34"/>
      <c r="H17" s="34"/>
      <c r="I17" s="34"/>
      <c r="J17" s="34"/>
      <c r="K17" s="34"/>
      <c r="L17" s="22"/>
    </row>
    <row r="18" spans="3:12">
      <c r="C18" s="34"/>
      <c r="D18" s="34"/>
      <c r="E18" s="34"/>
      <c r="F18" s="34"/>
      <c r="G18" s="34"/>
      <c r="H18" s="34"/>
      <c r="I18" s="34"/>
      <c r="J18" s="34"/>
      <c r="K18" s="34"/>
      <c r="L18" s="22"/>
    </row>
    <row r="19" spans="3:12">
      <c r="C19" s="34"/>
      <c r="D19" s="34"/>
      <c r="E19" s="34"/>
      <c r="F19" s="34"/>
      <c r="G19" s="34"/>
      <c r="H19" s="34"/>
      <c r="I19" s="34"/>
      <c r="J19" s="34"/>
      <c r="K19" s="34"/>
      <c r="L19" s="22"/>
    </row>
    <row r="21" spans="3:12">
      <c r="C21" s="22"/>
      <c r="D21" s="22"/>
      <c r="E21" s="22"/>
      <c r="F21" s="22"/>
      <c r="G21" s="22"/>
      <c r="H21" s="22"/>
      <c r="I21" s="22"/>
      <c r="J21" s="22"/>
      <c r="K21" s="22"/>
    </row>
    <row r="22" spans="3:12">
      <c r="C22" s="22"/>
      <c r="D22" s="22"/>
      <c r="E22" s="22"/>
      <c r="F22" s="22"/>
      <c r="G22" s="22"/>
      <c r="H22" s="22"/>
      <c r="I22" s="22"/>
      <c r="J22" s="22"/>
      <c r="K22" s="22"/>
    </row>
    <row r="23" spans="3:12">
      <c r="C23" s="22"/>
      <c r="D23" s="22"/>
      <c r="E23" s="22"/>
      <c r="F23" s="22"/>
      <c r="G23" s="22"/>
      <c r="H23" s="22"/>
      <c r="I23" s="22"/>
      <c r="J23" s="22"/>
      <c r="K23" s="22"/>
    </row>
    <row r="24" spans="3:12">
      <c r="C24" s="22"/>
      <c r="D24" s="22"/>
      <c r="E24" s="22"/>
      <c r="F24" s="22"/>
      <c r="G24" s="22"/>
      <c r="H24" s="22"/>
      <c r="I24" s="22"/>
      <c r="J24" s="22"/>
      <c r="K24" s="22"/>
    </row>
    <row r="25" spans="3:12">
      <c r="C25" s="22"/>
      <c r="D25" s="22"/>
      <c r="E25" s="22"/>
      <c r="F25" s="22"/>
      <c r="G25" s="22"/>
      <c r="H25" s="22"/>
      <c r="I25" s="22"/>
      <c r="J25" s="22"/>
      <c r="K25" s="22"/>
    </row>
    <row r="26" spans="3:12">
      <c r="C26" s="22"/>
      <c r="D26" s="22"/>
      <c r="E26" s="22"/>
      <c r="F26" s="22"/>
      <c r="G26" s="22"/>
      <c r="H26" s="22"/>
      <c r="I26" s="22"/>
      <c r="J26" s="22"/>
      <c r="K26" s="22"/>
    </row>
  </sheetData>
  <pageMargins left="0.7" right="0.7" top="0.75" bottom="0.75" header="0.3" footer="0.3"/>
  <headerFooter>
    <oddHeader>&amp;C&amp;"Aptos"&amp;10&amp;K000000 Intern (Internal)&amp;1#_x000D_</oddHead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2A4E8-09F4-4D9E-8722-A6B267DFDFC0}">
  <sheetPr codeName="Sheet30"/>
  <dimension ref="A1:H33"/>
  <sheetViews>
    <sheetView workbookViewId="0">
      <selection activeCell="F1" sqref="F1:H1"/>
    </sheetView>
  </sheetViews>
  <sheetFormatPr defaultColWidth="9.140625" defaultRowHeight="15"/>
  <sheetData>
    <row r="1" spans="1:8">
      <c r="A1" s="12"/>
      <c r="B1" s="12"/>
      <c r="C1" s="419">
        <v>2035</v>
      </c>
      <c r="D1" s="419"/>
      <c r="E1" s="419"/>
      <c r="F1" s="419">
        <v>2040</v>
      </c>
      <c r="G1" s="419"/>
      <c r="H1" s="419"/>
    </row>
    <row r="2" spans="1:8" ht="14.45" customHeight="1">
      <c r="A2" s="12"/>
      <c r="B2" s="12"/>
      <c r="C2" s="71" t="s">
        <v>121</v>
      </c>
      <c r="D2" s="71" t="s">
        <v>122</v>
      </c>
      <c r="E2" s="71" t="s">
        <v>123</v>
      </c>
      <c r="F2" s="71" t="s">
        <v>121</v>
      </c>
      <c r="G2" s="71" t="s">
        <v>122</v>
      </c>
      <c r="H2" s="71" t="s">
        <v>123</v>
      </c>
    </row>
    <row r="3" spans="1:8">
      <c r="A3" s="11"/>
      <c r="B3" s="14" t="s">
        <v>105</v>
      </c>
      <c r="C3" s="15">
        <v>57.509372369112938</v>
      </c>
      <c r="D3" s="15">
        <v>57.653629444545274</v>
      </c>
      <c r="E3" s="15">
        <v>57.390998061518246</v>
      </c>
      <c r="F3" s="15">
        <v>59.449422633719003</v>
      </c>
      <c r="G3" s="15">
        <v>59.46794934224652</v>
      </c>
      <c r="H3" s="15">
        <v>59.420890269251196</v>
      </c>
    </row>
    <row r="4" spans="1:8">
      <c r="A4" s="11"/>
      <c r="B4" s="16" t="s">
        <v>106</v>
      </c>
      <c r="C4" s="17">
        <v>5.4547775669521945E-2</v>
      </c>
      <c r="D4" s="17">
        <v>5.4547775669521945E-2</v>
      </c>
      <c r="E4" s="17">
        <v>5.4547775669521945E-2</v>
      </c>
      <c r="F4" s="17">
        <v>7.8272683470998125E-2</v>
      </c>
      <c r="G4" s="17">
        <v>7.8272683470998125E-2</v>
      </c>
      <c r="H4" s="17">
        <v>7.8272683470998125E-2</v>
      </c>
    </row>
    <row r="5" spans="1:8">
      <c r="A5" s="11"/>
      <c r="B5" s="14" t="s">
        <v>107</v>
      </c>
      <c r="C5" s="15">
        <v>42.755820658431247</v>
      </c>
      <c r="D5" s="15">
        <v>42.596336442418334</v>
      </c>
      <c r="E5" s="15">
        <v>42.886690031827612</v>
      </c>
      <c r="F5" s="15">
        <v>44.086499729569859</v>
      </c>
      <c r="G5" s="15">
        <v>44.066017423823197</v>
      </c>
      <c r="H5" s="15">
        <v>44.118043843620363</v>
      </c>
    </row>
    <row r="6" spans="1:8">
      <c r="A6" s="11"/>
      <c r="B6" s="16" t="s">
        <v>108</v>
      </c>
      <c r="C6" s="17">
        <v>22.523690959263813</v>
      </c>
      <c r="D6" s="17">
        <v>18.721907904089981</v>
      </c>
      <c r="E6" s="17">
        <v>25.365860525583784</v>
      </c>
      <c r="F6" s="17">
        <v>17.272605708138489</v>
      </c>
      <c r="G6" s="17">
        <v>14.616374483224483</v>
      </c>
      <c r="H6" s="17">
        <v>20.598058595698397</v>
      </c>
    </row>
    <row r="7" spans="1:8">
      <c r="A7" s="11"/>
      <c r="B7" s="14" t="s">
        <v>109</v>
      </c>
      <c r="C7" s="15">
        <v>28.99615167041522</v>
      </c>
      <c r="D7" s="15">
        <v>28.996151670464165</v>
      </c>
      <c r="E7" s="15">
        <v>28.99615167041522</v>
      </c>
      <c r="F7" s="15">
        <v>30.418326378386968</v>
      </c>
      <c r="G7" s="15">
        <v>30.418326378435975</v>
      </c>
      <c r="H7" s="15">
        <v>30.418326378386968</v>
      </c>
    </row>
    <row r="8" spans="1:8">
      <c r="A8" s="11"/>
      <c r="B8" s="16" t="s">
        <v>145</v>
      </c>
      <c r="C8" s="17">
        <v>0</v>
      </c>
      <c r="D8" s="17">
        <v>0</v>
      </c>
      <c r="E8" s="17">
        <v>0</v>
      </c>
      <c r="F8" s="17">
        <v>0</v>
      </c>
      <c r="G8" s="17">
        <v>0</v>
      </c>
      <c r="H8" s="17">
        <v>0</v>
      </c>
    </row>
    <row r="9" spans="1:8">
      <c r="A9" s="11"/>
      <c r="B9" s="14" t="s">
        <v>146</v>
      </c>
      <c r="C9" s="15">
        <v>139.70664079457489</v>
      </c>
      <c r="D9" s="15">
        <v>139.70664079999329</v>
      </c>
      <c r="E9" s="15">
        <v>139.70664079457489</v>
      </c>
      <c r="F9" s="15">
        <v>128.61299093713478</v>
      </c>
      <c r="G9" s="15">
        <v>128.61299093713478</v>
      </c>
      <c r="H9" s="15">
        <v>128.61299093713478</v>
      </c>
    </row>
    <row r="10" spans="1:8">
      <c r="A10" s="11"/>
      <c r="B10" s="16" t="s">
        <v>112</v>
      </c>
      <c r="C10" s="17">
        <v>0</v>
      </c>
      <c r="D10" s="17">
        <v>0</v>
      </c>
      <c r="E10" s="17">
        <v>0</v>
      </c>
      <c r="F10" s="17">
        <v>0</v>
      </c>
      <c r="G10" s="17">
        <v>0</v>
      </c>
      <c r="H10" s="17">
        <v>0</v>
      </c>
    </row>
    <row r="11" spans="1:8">
      <c r="A11" s="11"/>
      <c r="B11" s="18" t="s">
        <v>113</v>
      </c>
      <c r="C11" s="15">
        <v>0</v>
      </c>
      <c r="D11" s="15">
        <v>0</v>
      </c>
      <c r="E11" s="15">
        <v>0</v>
      </c>
      <c r="F11" s="15">
        <v>0</v>
      </c>
      <c r="G11" s="15">
        <v>0</v>
      </c>
      <c r="H11" s="15">
        <v>0</v>
      </c>
    </row>
    <row r="12" spans="1:8">
      <c r="A12" s="12"/>
      <c r="B12" s="12"/>
      <c r="C12" s="12"/>
      <c r="D12" s="12"/>
      <c r="E12" s="12"/>
      <c r="F12" s="12"/>
      <c r="G12" s="12"/>
      <c r="H12" s="12"/>
    </row>
    <row r="13" spans="1:8">
      <c r="A13" s="12"/>
      <c r="B13" s="12"/>
      <c r="C13" s="12"/>
      <c r="D13" s="12"/>
      <c r="E13" s="12"/>
      <c r="F13" s="12"/>
      <c r="G13" s="12"/>
      <c r="H13" s="12"/>
    </row>
    <row r="14" spans="1:8">
      <c r="A14" s="12"/>
      <c r="B14" s="12"/>
      <c r="C14" s="12"/>
      <c r="D14" s="12"/>
      <c r="E14" s="12"/>
      <c r="F14" s="12"/>
      <c r="G14" s="12"/>
      <c r="H14" s="12"/>
    </row>
    <row r="15" spans="1:8">
      <c r="A15" s="12"/>
      <c r="B15" s="12"/>
      <c r="C15" s="12"/>
      <c r="D15" s="12"/>
      <c r="E15" s="12"/>
      <c r="F15" s="12"/>
      <c r="G15" s="12"/>
      <c r="H15" s="12"/>
    </row>
    <row r="16" spans="1:8">
      <c r="A16" s="12"/>
      <c r="B16" s="12"/>
      <c r="C16" s="12"/>
      <c r="D16" s="12"/>
      <c r="E16" s="12"/>
      <c r="F16" s="12"/>
      <c r="G16" s="12"/>
      <c r="H16" s="12"/>
    </row>
    <row r="17" spans="1:8">
      <c r="A17" s="12"/>
      <c r="B17" s="12"/>
      <c r="C17" s="12"/>
      <c r="D17" s="12"/>
      <c r="E17" s="12"/>
      <c r="F17" s="12"/>
      <c r="G17" s="12"/>
      <c r="H17" s="12"/>
    </row>
    <row r="18" spans="1:8">
      <c r="A18" s="12"/>
      <c r="B18" s="12"/>
      <c r="C18" s="12"/>
      <c r="D18" s="12"/>
      <c r="E18" s="12"/>
      <c r="F18" s="12"/>
      <c r="G18" s="12"/>
      <c r="H18" s="12"/>
    </row>
    <row r="19" spans="1:8">
      <c r="A19" s="12"/>
      <c r="B19" s="12"/>
      <c r="C19" s="12"/>
      <c r="D19" s="12"/>
      <c r="E19" s="12"/>
      <c r="F19" s="12"/>
      <c r="G19" s="12"/>
      <c r="H19" s="12"/>
    </row>
    <row r="20" spans="1:8">
      <c r="A20" s="12"/>
      <c r="B20" s="12"/>
      <c r="C20" s="12"/>
      <c r="D20" s="12"/>
      <c r="E20" s="12"/>
      <c r="F20" s="12"/>
      <c r="G20" s="12"/>
      <c r="H20" s="12"/>
    </row>
    <row r="21" spans="1:8">
      <c r="A21" s="12"/>
      <c r="B21" s="12"/>
      <c r="C21" s="12"/>
      <c r="D21" s="12"/>
      <c r="E21" s="12"/>
      <c r="F21" s="12"/>
      <c r="G21" s="12"/>
      <c r="H21" s="12"/>
    </row>
    <row r="22" spans="1:8">
      <c r="A22" s="12"/>
      <c r="B22" s="12"/>
      <c r="C22" s="12"/>
      <c r="D22" s="12"/>
      <c r="E22" s="12"/>
      <c r="F22" s="12"/>
      <c r="G22" s="12"/>
      <c r="H22" s="12"/>
    </row>
    <row r="23" spans="1:8">
      <c r="A23" s="12"/>
      <c r="B23" s="12"/>
      <c r="C23" s="12"/>
      <c r="D23" s="12"/>
      <c r="E23" s="12"/>
      <c r="F23" s="12"/>
      <c r="G23" s="12"/>
      <c r="H23" s="12"/>
    </row>
    <row r="24" spans="1:8">
      <c r="A24" s="12"/>
      <c r="B24" s="12"/>
      <c r="C24" s="12"/>
      <c r="D24" s="12"/>
      <c r="E24" s="12"/>
      <c r="F24" s="12"/>
      <c r="G24" s="12"/>
      <c r="H24" s="12"/>
    </row>
    <row r="25" spans="1:8">
      <c r="A25" s="12"/>
      <c r="B25" s="12"/>
      <c r="C25" s="12"/>
      <c r="D25" s="12"/>
      <c r="E25" s="12"/>
      <c r="F25" s="12"/>
      <c r="G25" s="12"/>
      <c r="H25" s="12"/>
    </row>
    <row r="26" spans="1:8">
      <c r="A26" s="12"/>
      <c r="B26" s="12"/>
      <c r="C26" s="12"/>
      <c r="D26" s="12"/>
      <c r="E26" s="12"/>
      <c r="F26" s="12"/>
      <c r="G26" s="12"/>
      <c r="H26" s="12"/>
    </row>
    <row r="27" spans="1:8">
      <c r="A27" s="12"/>
      <c r="B27" s="12"/>
      <c r="C27" s="12"/>
      <c r="D27" s="12"/>
      <c r="E27" s="12"/>
      <c r="F27" s="12"/>
      <c r="G27" s="12"/>
      <c r="H27" s="12"/>
    </row>
    <row r="28" spans="1:8">
      <c r="A28" s="12"/>
      <c r="B28" s="12"/>
      <c r="C28" s="12"/>
      <c r="D28" s="12"/>
      <c r="E28" s="12"/>
      <c r="F28" s="12"/>
      <c r="G28" s="12"/>
      <c r="H28" s="12"/>
    </row>
    <row r="29" spans="1:8">
      <c r="A29" s="12"/>
      <c r="B29" s="12"/>
      <c r="C29" s="12"/>
      <c r="D29" s="12"/>
      <c r="E29" s="12"/>
      <c r="F29" s="12"/>
      <c r="G29" s="12"/>
      <c r="H29" s="12"/>
    </row>
    <row r="30" spans="1:8">
      <c r="A30" s="12"/>
      <c r="B30" s="12"/>
      <c r="C30" s="12"/>
      <c r="D30" s="12"/>
      <c r="E30" s="12"/>
      <c r="F30" s="12"/>
      <c r="G30" s="12"/>
      <c r="H30" s="12"/>
    </row>
    <row r="31" spans="1:8">
      <c r="A31" s="12"/>
      <c r="B31" s="12"/>
      <c r="C31" s="12"/>
      <c r="D31" s="12"/>
      <c r="E31" s="12"/>
      <c r="F31" s="12"/>
      <c r="G31" s="12"/>
      <c r="H31" s="12"/>
    </row>
    <row r="32" spans="1:8">
      <c r="A32" s="12"/>
      <c r="B32" s="12"/>
      <c r="C32" s="12"/>
      <c r="D32" s="12"/>
      <c r="E32" s="12"/>
      <c r="F32" s="12"/>
      <c r="G32" s="12"/>
      <c r="H32" s="12"/>
    </row>
    <row r="33" spans="1:8">
      <c r="A33" s="12"/>
      <c r="B33" s="12"/>
      <c r="C33" s="12"/>
      <c r="D33" s="12"/>
      <c r="E33" s="12"/>
      <c r="F33" s="12"/>
      <c r="G33" s="12"/>
      <c r="H33" s="12"/>
    </row>
  </sheetData>
  <mergeCells count="2">
    <mergeCell ref="C1:E1"/>
    <mergeCell ref="F1:H1"/>
  </mergeCells>
  <pageMargins left="0.7" right="0.7" top="0.75" bottom="0.75" header="0.3" footer="0.3"/>
  <headerFooter>
    <oddHeader>&amp;C&amp;"Aptos"&amp;10&amp;K000000 Intern (Internal)&amp;1#_x000D_</oddHeader>
  </headerFooter>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70DFA-7C66-4BE4-89B3-7A25209763B4}">
  <sheetPr codeName="Sheet8"/>
  <dimension ref="A1:N18"/>
  <sheetViews>
    <sheetView zoomScale="86" zoomScaleNormal="70" workbookViewId="0">
      <selection sqref="A1:XFD1"/>
    </sheetView>
  </sheetViews>
  <sheetFormatPr defaultColWidth="8.85546875" defaultRowHeight="18"/>
  <cols>
    <col min="1" max="1" width="26.42578125" style="21" bestFit="1" customWidth="1"/>
    <col min="2" max="2" width="17.42578125" style="21" bestFit="1" customWidth="1"/>
    <col min="3" max="3" width="13.5703125" style="21" bestFit="1" customWidth="1"/>
    <col min="4" max="8" width="15.5703125" style="21" bestFit="1" customWidth="1"/>
    <col min="9" max="9" width="12.5703125" style="21" bestFit="1" customWidth="1"/>
    <col min="10" max="12" width="15" style="21" bestFit="1" customWidth="1"/>
    <col min="13" max="16384" width="8.85546875" style="21"/>
  </cols>
  <sheetData>
    <row r="1" spans="1:14">
      <c r="K1" s="23"/>
      <c r="L1" s="30"/>
      <c r="M1" s="32"/>
      <c r="N1" s="32"/>
    </row>
    <row r="2" spans="1:14">
      <c r="K2" s="23"/>
      <c r="L2" s="30"/>
      <c r="M2" s="33"/>
      <c r="N2" s="33"/>
    </row>
    <row r="3" spans="1:14">
      <c r="D3" s="422" t="s">
        <v>147</v>
      </c>
      <c r="E3" s="423"/>
      <c r="F3" s="423"/>
      <c r="G3" s="424"/>
    </row>
    <row r="4" spans="1:14">
      <c r="A4" s="24"/>
      <c r="C4" s="21" t="s">
        <v>104</v>
      </c>
      <c r="D4" s="193" t="s">
        <v>115</v>
      </c>
      <c r="E4" s="21" t="s">
        <v>124</v>
      </c>
      <c r="F4" s="21" t="s">
        <v>117</v>
      </c>
      <c r="G4" s="285" t="s">
        <v>118</v>
      </c>
      <c r="H4" s="21" t="s">
        <v>119</v>
      </c>
    </row>
    <row r="5" spans="1:14">
      <c r="C5" s="21">
        <v>2019</v>
      </c>
      <c r="D5" s="200">
        <v>53</v>
      </c>
      <c r="E5" s="34">
        <v>1432</v>
      </c>
      <c r="F5" s="34">
        <v>977</v>
      </c>
      <c r="G5" s="196">
        <v>53</v>
      </c>
      <c r="H5" s="22">
        <v>34</v>
      </c>
      <c r="I5" s="29"/>
      <c r="J5" s="29"/>
    </row>
    <row r="6" spans="1:14">
      <c r="C6" s="21">
        <v>2023</v>
      </c>
      <c r="D6" s="200">
        <v>46</v>
      </c>
      <c r="E6" s="34">
        <v>1408</v>
      </c>
      <c r="F6" s="34">
        <v>853</v>
      </c>
      <c r="G6" s="196">
        <v>70</v>
      </c>
      <c r="H6" s="22">
        <v>35</v>
      </c>
      <c r="I6" s="29"/>
      <c r="J6" s="29"/>
    </row>
    <row r="7" spans="1:14">
      <c r="C7" s="21">
        <v>2030</v>
      </c>
      <c r="D7" s="200">
        <v>55</v>
      </c>
      <c r="E7" s="34">
        <v>1551</v>
      </c>
      <c r="F7" s="34">
        <v>1025</v>
      </c>
      <c r="G7" s="196">
        <v>291</v>
      </c>
      <c r="H7" s="22">
        <v>34</v>
      </c>
      <c r="I7" s="29"/>
      <c r="J7" s="29"/>
    </row>
    <row r="8" spans="1:14">
      <c r="C8" s="21">
        <v>2035</v>
      </c>
      <c r="D8" s="200">
        <v>57</v>
      </c>
      <c r="E8" s="34">
        <v>1667</v>
      </c>
      <c r="F8" s="34">
        <v>1097</v>
      </c>
      <c r="G8" s="196">
        <v>506</v>
      </c>
      <c r="H8" s="22">
        <v>34</v>
      </c>
      <c r="I8" s="29"/>
      <c r="J8" s="29"/>
    </row>
    <row r="9" spans="1:14">
      <c r="C9" s="21">
        <v>2040</v>
      </c>
      <c r="D9" s="200">
        <v>59</v>
      </c>
      <c r="E9" s="34">
        <v>1732</v>
      </c>
      <c r="F9" s="34">
        <v>1201</v>
      </c>
      <c r="G9" s="196">
        <v>714</v>
      </c>
      <c r="H9" s="22">
        <v>34</v>
      </c>
      <c r="I9" s="29"/>
      <c r="J9" s="29"/>
    </row>
    <row r="10" spans="1:14">
      <c r="C10" s="21">
        <v>2050</v>
      </c>
      <c r="D10" s="201">
        <v>65</v>
      </c>
      <c r="E10" s="202">
        <v>1824</v>
      </c>
      <c r="F10" s="202">
        <v>1317</v>
      </c>
      <c r="G10" s="199">
        <v>1017</v>
      </c>
      <c r="H10" s="22">
        <v>46</v>
      </c>
      <c r="I10" s="29"/>
      <c r="J10" s="29"/>
    </row>
    <row r="11" spans="1:14">
      <c r="D11" s="34"/>
      <c r="E11" s="22"/>
      <c r="F11" s="22"/>
      <c r="G11" s="29"/>
      <c r="H11" s="29"/>
      <c r="I11" s="29"/>
      <c r="J11" s="29"/>
    </row>
    <row r="12" spans="1:14">
      <c r="D12" s="34"/>
      <c r="E12" s="22"/>
      <c r="F12" s="22"/>
      <c r="G12" s="29"/>
      <c r="H12" s="29"/>
      <c r="I12" s="29"/>
      <c r="J12" s="29"/>
    </row>
    <row r="13" spans="1:14">
      <c r="D13" s="34"/>
      <c r="E13" s="22"/>
      <c r="F13" s="22"/>
      <c r="G13" s="29"/>
      <c r="H13" s="29"/>
      <c r="I13" s="29"/>
      <c r="J13" s="29"/>
    </row>
    <row r="14" spans="1:14">
      <c r="D14" s="34"/>
      <c r="E14" s="22"/>
      <c r="F14" s="22"/>
      <c r="G14" s="29"/>
      <c r="H14" s="29"/>
      <c r="I14" s="29"/>
      <c r="J14" s="29"/>
    </row>
    <row r="15" spans="1:14">
      <c r="D15" s="34"/>
      <c r="E15" s="22"/>
      <c r="F15" s="22"/>
      <c r="G15" s="29"/>
      <c r="H15" s="29"/>
      <c r="I15" s="29"/>
      <c r="J15" s="29"/>
    </row>
    <row r="16" spans="1:14">
      <c r="D16" s="34"/>
      <c r="E16" s="22"/>
      <c r="F16" s="22"/>
      <c r="G16" s="29"/>
      <c r="H16" s="29"/>
      <c r="I16" s="29"/>
      <c r="J16" s="29"/>
    </row>
    <row r="17" spans="4:10">
      <c r="D17" s="34"/>
      <c r="E17" s="22"/>
      <c r="F17" s="22"/>
      <c r="G17" s="29"/>
      <c r="H17" s="29"/>
      <c r="I17" s="29"/>
      <c r="J17" s="29"/>
    </row>
    <row r="18" spans="4:10">
      <c r="D18" s="34"/>
      <c r="E18" s="22"/>
      <c r="F18" s="22"/>
      <c r="G18" s="29"/>
      <c r="H18" s="29"/>
      <c r="I18" s="29"/>
      <c r="J18" s="29"/>
    </row>
  </sheetData>
  <mergeCells count="1">
    <mergeCell ref="D3:G3"/>
  </mergeCells>
  <conditionalFormatting sqref="L1:L2">
    <cfRule type="cellIs" dxfId="1" priority="1" operator="lessThan">
      <formula>0</formula>
    </cfRule>
  </conditionalFormatting>
  <pageMargins left="0.7" right="0.7" top="0.75" bottom="0.75" header="0.3" footer="0.3"/>
  <headerFooter>
    <oddHeader>&amp;C&amp;"Aptos"&amp;10&amp;K000000 Intern (Internal)&amp;1#_x000D_</oddHeader>
  </headerFooter>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B4351-E5DE-42FA-BDB1-5BC2C72995AB}">
  <sheetPr codeName="Sheet9"/>
  <dimension ref="C1:R11"/>
  <sheetViews>
    <sheetView topLeftCell="C1" zoomScale="70" zoomScaleNormal="70" workbookViewId="0">
      <selection activeCell="J25" sqref="J25"/>
    </sheetView>
  </sheetViews>
  <sheetFormatPr defaultColWidth="8.85546875" defaultRowHeight="18"/>
  <cols>
    <col min="1" max="2" width="8.85546875" style="21"/>
    <col min="3" max="3" width="26.42578125" style="21" bestFit="1" customWidth="1"/>
    <col min="4" max="4" width="17.42578125" style="21" bestFit="1" customWidth="1"/>
    <col min="5" max="5" width="13.5703125" style="21" bestFit="1" customWidth="1"/>
    <col min="6" max="10" width="15.5703125" style="21" bestFit="1" customWidth="1"/>
    <col min="11" max="11" width="15.5703125" style="21" customWidth="1"/>
    <col min="12" max="12" width="15.5703125" style="21" bestFit="1" customWidth="1"/>
    <col min="13" max="13" width="15" style="21" bestFit="1" customWidth="1"/>
    <col min="14" max="16384" width="8.85546875" style="21"/>
  </cols>
  <sheetData>
    <row r="1" spans="3:18">
      <c r="M1" s="30"/>
      <c r="N1" s="31"/>
      <c r="O1" s="32"/>
      <c r="P1" s="32"/>
      <c r="Q1" s="32"/>
      <c r="R1" s="32"/>
    </row>
    <row r="2" spans="3:18">
      <c r="M2" s="30"/>
      <c r="N2" s="31"/>
      <c r="O2" s="32"/>
      <c r="P2" s="32"/>
      <c r="Q2" s="32"/>
      <c r="R2" s="32"/>
    </row>
    <row r="3" spans="3:18">
      <c r="M3" s="30"/>
      <c r="N3" s="31"/>
      <c r="O3" s="33"/>
      <c r="P3" s="33"/>
      <c r="Q3" s="33"/>
      <c r="R3" s="33"/>
    </row>
    <row r="4" spans="3:18">
      <c r="F4" s="422" t="s">
        <v>147</v>
      </c>
      <c r="G4" s="423"/>
      <c r="H4" s="423"/>
      <c r="I4" s="424"/>
      <c r="K4" s="89"/>
    </row>
    <row r="5" spans="3:18">
      <c r="C5" s="24"/>
      <c r="D5" s="21" t="s">
        <v>120</v>
      </c>
      <c r="E5" s="21" t="s">
        <v>104</v>
      </c>
      <c r="F5" s="193" t="s">
        <v>115</v>
      </c>
      <c r="G5" s="21" t="s">
        <v>116</v>
      </c>
      <c r="H5" s="21" t="s">
        <v>117</v>
      </c>
      <c r="I5" s="194" t="s">
        <v>118</v>
      </c>
      <c r="J5" s="21" t="s">
        <v>119</v>
      </c>
    </row>
    <row r="6" spans="3:18">
      <c r="D6" s="21" t="s">
        <v>121</v>
      </c>
      <c r="E6" s="21">
        <v>2035</v>
      </c>
      <c r="F6" s="195">
        <v>57</v>
      </c>
      <c r="G6" s="22">
        <v>1591</v>
      </c>
      <c r="H6" s="22">
        <v>941</v>
      </c>
      <c r="I6" s="196">
        <v>457</v>
      </c>
      <c r="J6" s="21">
        <v>37</v>
      </c>
      <c r="L6" s="22"/>
    </row>
    <row r="7" spans="3:18">
      <c r="D7" s="21" t="s">
        <v>122</v>
      </c>
      <c r="E7" s="21">
        <v>2035</v>
      </c>
      <c r="F7" s="195">
        <v>57</v>
      </c>
      <c r="G7" s="22">
        <v>1667</v>
      </c>
      <c r="H7" s="22">
        <v>1097</v>
      </c>
      <c r="I7" s="196">
        <v>506</v>
      </c>
      <c r="J7" s="21">
        <v>34</v>
      </c>
      <c r="L7" s="22"/>
    </row>
    <row r="8" spans="3:18">
      <c r="D8" s="21" t="s">
        <v>123</v>
      </c>
      <c r="E8" s="21">
        <v>2035</v>
      </c>
      <c r="F8" s="195">
        <v>57</v>
      </c>
      <c r="G8" s="22">
        <v>1730</v>
      </c>
      <c r="H8" s="22">
        <v>1252</v>
      </c>
      <c r="I8" s="196">
        <v>555</v>
      </c>
      <c r="J8" s="21">
        <v>32</v>
      </c>
      <c r="L8" s="22"/>
    </row>
    <row r="9" spans="3:18">
      <c r="D9" s="21" t="s">
        <v>121</v>
      </c>
      <c r="E9" s="21">
        <v>2040</v>
      </c>
      <c r="F9" s="195">
        <v>59</v>
      </c>
      <c r="G9" s="22">
        <v>1658</v>
      </c>
      <c r="H9" s="22">
        <v>1035</v>
      </c>
      <c r="I9" s="196">
        <v>642</v>
      </c>
      <c r="J9" s="21">
        <v>37</v>
      </c>
      <c r="L9" s="22"/>
    </row>
    <row r="10" spans="3:18">
      <c r="D10" s="21" t="s">
        <v>122</v>
      </c>
      <c r="E10" s="21">
        <v>2040</v>
      </c>
      <c r="F10" s="195">
        <v>59</v>
      </c>
      <c r="G10" s="22">
        <v>1732</v>
      </c>
      <c r="H10" s="22">
        <v>1201</v>
      </c>
      <c r="I10" s="196">
        <v>714</v>
      </c>
      <c r="J10" s="21">
        <v>34</v>
      </c>
      <c r="L10" s="22"/>
    </row>
    <row r="11" spans="3:18">
      <c r="D11" s="21" t="s">
        <v>123</v>
      </c>
      <c r="E11" s="21">
        <v>2040</v>
      </c>
      <c r="F11" s="197">
        <v>59</v>
      </c>
      <c r="G11" s="198">
        <v>1806</v>
      </c>
      <c r="H11" s="198">
        <v>1367</v>
      </c>
      <c r="I11" s="199">
        <v>787</v>
      </c>
      <c r="J11" s="21">
        <v>32</v>
      </c>
      <c r="L11" s="22"/>
    </row>
  </sheetData>
  <mergeCells count="1">
    <mergeCell ref="F4:I4"/>
  </mergeCells>
  <conditionalFormatting sqref="M1:M3">
    <cfRule type="cellIs" dxfId="0" priority="1" operator="lessThan">
      <formula>0</formula>
    </cfRule>
  </conditionalFormatting>
  <pageMargins left="0.7" right="0.7" top="0.75" bottom="0.75" header="0.3" footer="0.3"/>
  <headerFooter>
    <oddHeader>&amp;C&amp;"Aptos"&amp;10&amp;K000000 Intern (Internal)&amp;1#_x000D_</oddHeader>
  </headerFooter>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59FFC-D122-434F-A7F3-24808E4C5DF0}">
  <sheetPr codeName="Sheet10"/>
  <dimension ref="B2:H10"/>
  <sheetViews>
    <sheetView workbookViewId="0">
      <selection activeCell="R12" sqref="R12"/>
    </sheetView>
  </sheetViews>
  <sheetFormatPr defaultColWidth="9.140625" defaultRowHeight="15"/>
  <cols>
    <col min="3" max="3" width="5.140625" bestFit="1" customWidth="1"/>
  </cols>
  <sheetData>
    <row r="2" spans="2:8">
      <c r="B2" t="s">
        <v>148</v>
      </c>
    </row>
    <row r="4" spans="2:8">
      <c r="D4" t="s">
        <v>115</v>
      </c>
      <c r="E4" t="s">
        <v>116</v>
      </c>
      <c r="F4" t="s">
        <v>117</v>
      </c>
      <c r="G4" t="s">
        <v>119</v>
      </c>
      <c r="H4" t="s">
        <v>118</v>
      </c>
    </row>
    <row r="5" spans="2:8">
      <c r="B5" t="s">
        <v>126</v>
      </c>
      <c r="C5">
        <v>2019</v>
      </c>
      <c r="D5">
        <v>38.086839476408997</v>
      </c>
      <c r="E5">
        <v>1358.9510203888872</v>
      </c>
      <c r="F5">
        <v>920.84490661879022</v>
      </c>
      <c r="G5">
        <v>290.6751158694442</v>
      </c>
      <c r="H5">
        <v>48.876012746666547</v>
      </c>
    </row>
    <row r="6" spans="2:8">
      <c r="C6">
        <v>2023</v>
      </c>
      <c r="D6">
        <v>47.276031410000009</v>
      </c>
      <c r="E6">
        <v>1144.4576978700002</v>
      </c>
      <c r="F6">
        <v>827.10220044000005</v>
      </c>
      <c r="G6">
        <v>180.68936707</v>
      </c>
      <c r="H6">
        <v>38.059593680000006</v>
      </c>
    </row>
    <row r="7" spans="2:8">
      <c r="B7" t="s">
        <v>122</v>
      </c>
      <c r="C7">
        <v>2030</v>
      </c>
      <c r="D7">
        <v>41.961722998094963</v>
      </c>
      <c r="E7">
        <v>1071.5654383760393</v>
      </c>
      <c r="F7">
        <v>742.63778806365872</v>
      </c>
      <c r="G7">
        <v>291.0608037295035</v>
      </c>
      <c r="H7">
        <v>107.62768882586687</v>
      </c>
    </row>
    <row r="8" spans="2:8">
      <c r="C8">
        <v>2035</v>
      </c>
      <c r="D8">
        <v>42.596336442418234</v>
      </c>
      <c r="E8">
        <v>844.53022484427845</v>
      </c>
      <c r="F8">
        <v>635.12024149282274</v>
      </c>
      <c r="G8">
        <v>267.83835579265178</v>
      </c>
      <c r="H8">
        <v>100.61238486941411</v>
      </c>
    </row>
    <row r="9" spans="2:8">
      <c r="C9">
        <v>2040</v>
      </c>
      <c r="D9">
        <v>44.066017423823162</v>
      </c>
      <c r="E9">
        <v>621.9534190665712</v>
      </c>
      <c r="F9">
        <v>508.54877584673176</v>
      </c>
      <c r="G9">
        <v>280.44420020895762</v>
      </c>
      <c r="H9">
        <v>104.72922644677882</v>
      </c>
    </row>
    <row r="10" spans="2:8">
      <c r="C10">
        <v>2050</v>
      </c>
      <c r="D10">
        <v>43.083360955822897</v>
      </c>
      <c r="E10">
        <v>376.23279032001568</v>
      </c>
      <c r="F10">
        <v>346.16059890638473</v>
      </c>
      <c r="G10">
        <v>254.67388039484629</v>
      </c>
      <c r="H10">
        <v>77.117198596780298</v>
      </c>
    </row>
  </sheetData>
  <pageMargins left="0.7" right="0.7" top="0.75" bottom="0.75" header="0.3" footer="0.3"/>
  <headerFooter>
    <oddHeader>&amp;C&amp;"Aptos"&amp;10&amp;K000000 Intern (Internal)&amp;1#_x000D_</oddHeader>
  </headerFooter>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2E2CF-815A-48B3-B66E-F640FAD9F167}">
  <sheetPr codeName="Sheet11"/>
  <dimension ref="B2:H30"/>
  <sheetViews>
    <sheetView zoomScale="90" zoomScaleNormal="90" workbookViewId="0">
      <selection activeCell="Y19" sqref="Y19"/>
    </sheetView>
  </sheetViews>
  <sheetFormatPr defaultColWidth="9.140625" defaultRowHeight="15"/>
  <sheetData>
    <row r="2" spans="2:8">
      <c r="B2" t="s">
        <v>149</v>
      </c>
    </row>
    <row r="4" spans="2:8" ht="18">
      <c r="D4" s="56" t="s">
        <v>115</v>
      </c>
      <c r="E4" s="56" t="s">
        <v>116</v>
      </c>
      <c r="F4" s="56" t="s">
        <v>117</v>
      </c>
      <c r="G4" s="56" t="s">
        <v>119</v>
      </c>
      <c r="H4" s="56" t="s">
        <v>118</v>
      </c>
    </row>
    <row r="5" spans="2:8" ht="18">
      <c r="B5">
        <v>2035</v>
      </c>
      <c r="C5" s="57" t="s">
        <v>121</v>
      </c>
      <c r="D5" s="175">
        <v>42.755820658431148</v>
      </c>
      <c r="E5" s="175">
        <v>944.74958227333263</v>
      </c>
      <c r="F5" s="175">
        <v>634.03003523245195</v>
      </c>
      <c r="G5" s="175">
        <v>266.96206270431759</v>
      </c>
      <c r="H5" s="175">
        <v>100.87326924838797</v>
      </c>
    </row>
    <row r="6" spans="2:8" ht="18">
      <c r="C6" s="57" t="s">
        <v>122</v>
      </c>
      <c r="D6" s="175">
        <v>42.596336442418234</v>
      </c>
      <c r="E6" s="175">
        <v>844.53022484427845</v>
      </c>
      <c r="F6" s="175">
        <v>635.12024149282274</v>
      </c>
      <c r="G6" s="175">
        <v>267.83835579265178</v>
      </c>
      <c r="H6" s="175">
        <v>100.61238486941411</v>
      </c>
    </row>
    <row r="7" spans="2:8" ht="18">
      <c r="C7" s="57" t="s">
        <v>123</v>
      </c>
      <c r="D7" s="175">
        <v>42.886690031827492</v>
      </c>
      <c r="E7" s="175">
        <v>768.39278017778827</v>
      </c>
      <c r="F7" s="175">
        <v>627.56546801294826</v>
      </c>
      <c r="G7" s="175">
        <v>268.88793955322666</v>
      </c>
      <c r="H7" s="175">
        <v>100.34465866326362</v>
      </c>
    </row>
    <row r="8" spans="2:8" ht="18">
      <c r="B8">
        <v>2040</v>
      </c>
      <c r="C8" s="57" t="s">
        <v>121</v>
      </c>
      <c r="D8" s="175">
        <v>44.086499729569823</v>
      </c>
      <c r="E8" s="175">
        <v>727.83358932580325</v>
      </c>
      <c r="F8" s="175">
        <v>536.66042601506979</v>
      </c>
      <c r="G8" s="175">
        <v>277.16752088374972</v>
      </c>
      <c r="H8" s="175">
        <v>104.49108248050828</v>
      </c>
    </row>
    <row r="9" spans="2:8" ht="18">
      <c r="C9" s="57" t="s">
        <v>122</v>
      </c>
      <c r="D9" s="175">
        <v>44.066017423823162</v>
      </c>
      <c r="E9" s="175">
        <v>621.9534190665712</v>
      </c>
      <c r="F9" s="175">
        <v>508.54877584673176</v>
      </c>
      <c r="G9" s="175">
        <v>280.44420020895762</v>
      </c>
      <c r="H9" s="175">
        <v>104.72922644677882</v>
      </c>
    </row>
    <row r="10" spans="2:8" ht="18">
      <c r="C10" s="57" t="s">
        <v>123</v>
      </c>
      <c r="D10" s="175">
        <v>44.118043843620335</v>
      </c>
      <c r="E10" s="175">
        <v>527.06868432091858</v>
      </c>
      <c r="F10" s="175">
        <v>470.05007024344377</v>
      </c>
      <c r="G10" s="175">
        <v>284.15202385451573</v>
      </c>
      <c r="H10" s="175">
        <v>103.0974359873948</v>
      </c>
    </row>
    <row r="29" spans="4:7">
      <c r="D29" s="58"/>
      <c r="E29" s="58"/>
      <c r="F29" s="58"/>
      <c r="G29" s="58"/>
    </row>
    <row r="30" spans="4:7">
      <c r="D30" s="58"/>
      <c r="E30" s="58"/>
      <c r="F30" s="58"/>
      <c r="G30" s="58"/>
    </row>
  </sheetData>
  <pageMargins left="0.7" right="0.7" top="0.75" bottom="0.75" header="0.3" footer="0.3"/>
  <headerFooter>
    <oddHeader>&amp;C&amp;"Aptos"&amp;10&amp;K000000 Intern (Internal)&amp;1#_x000D_</oddHeader>
  </headerFooter>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C6BBE-2EE0-4DB4-ACE8-99ED99C1E612}">
  <sheetPr codeName="Sheet12"/>
  <dimension ref="A2:H27"/>
  <sheetViews>
    <sheetView topLeftCell="A3" workbookViewId="0"/>
  </sheetViews>
  <sheetFormatPr defaultColWidth="9.140625" defaultRowHeight="15"/>
  <cols>
    <col min="4" max="5" width="9.28515625" bestFit="1" customWidth="1"/>
    <col min="6" max="8" width="10" bestFit="1" customWidth="1"/>
  </cols>
  <sheetData>
    <row r="2" spans="2:8">
      <c r="B2" t="s">
        <v>150</v>
      </c>
    </row>
    <row r="4" spans="2:8" ht="18">
      <c r="C4" s="181"/>
      <c r="D4" s="181" t="s">
        <v>115</v>
      </c>
      <c r="E4" s="181" t="s">
        <v>116</v>
      </c>
      <c r="F4" s="181" t="s">
        <v>117</v>
      </c>
      <c r="G4" s="181" t="s">
        <v>119</v>
      </c>
      <c r="H4" s="181" t="s">
        <v>118</v>
      </c>
    </row>
    <row r="5" spans="2:8">
      <c r="B5" t="s">
        <v>126</v>
      </c>
      <c r="C5">
        <v>2019</v>
      </c>
      <c r="D5" s="335">
        <v>0</v>
      </c>
      <c r="E5" s="335">
        <v>0</v>
      </c>
      <c r="F5" s="335">
        <v>0</v>
      </c>
      <c r="G5" s="335">
        <v>0</v>
      </c>
      <c r="H5" s="335">
        <v>0</v>
      </c>
    </row>
    <row r="6" spans="2:8">
      <c r="C6">
        <v>2023</v>
      </c>
      <c r="D6" s="335">
        <v>0</v>
      </c>
      <c r="E6" s="335">
        <v>0</v>
      </c>
      <c r="F6" s="335">
        <v>0</v>
      </c>
      <c r="G6" s="335">
        <v>0</v>
      </c>
      <c r="H6" s="335">
        <v>0</v>
      </c>
    </row>
    <row r="7" spans="2:8">
      <c r="B7" t="s">
        <v>122</v>
      </c>
      <c r="C7">
        <v>2030</v>
      </c>
      <c r="D7" s="335">
        <v>0</v>
      </c>
      <c r="E7" s="335">
        <v>9.2345811658643857</v>
      </c>
      <c r="F7" s="335">
        <v>57.646994312506635</v>
      </c>
      <c r="G7" s="335">
        <v>112.89696534068713</v>
      </c>
      <c r="H7" s="335">
        <v>31.661699526336974</v>
      </c>
    </row>
    <row r="8" spans="2:8">
      <c r="C8">
        <v>2035</v>
      </c>
      <c r="D8" s="335">
        <v>5.4547775669521868E-2</v>
      </c>
      <c r="E8" s="335">
        <v>27.829311319903731</v>
      </c>
      <c r="F8" s="335">
        <v>157.85500588129466</v>
      </c>
      <c r="G8" s="335">
        <v>202.51084363291142</v>
      </c>
      <c r="H8" s="335">
        <v>67.266213552905811</v>
      </c>
    </row>
    <row r="9" spans="2:8">
      <c r="C9">
        <v>2040</v>
      </c>
      <c r="D9" s="335">
        <v>7.8272683470998139E-2</v>
      </c>
      <c r="E9" s="335">
        <v>39.463140347876802</v>
      </c>
      <c r="F9" s="335">
        <v>275.35218823338784</v>
      </c>
      <c r="G9" s="335">
        <v>286.92636532616962</v>
      </c>
      <c r="H9" s="335">
        <v>98.09700492536939</v>
      </c>
    </row>
    <row r="10" spans="2:8">
      <c r="C10">
        <v>2050</v>
      </c>
      <c r="D10" s="335">
        <v>1.0413564937136603</v>
      </c>
      <c r="E10" s="335">
        <v>55.138542606475049</v>
      </c>
      <c r="F10" s="335">
        <v>407.41210179694627</v>
      </c>
      <c r="G10" s="335">
        <v>438.07016964986269</v>
      </c>
      <c r="H10" s="335">
        <v>170.3574378915221</v>
      </c>
    </row>
    <row r="18" spans="1:5">
      <c r="A18" s="58"/>
      <c r="B18" s="58"/>
      <c r="C18" s="58"/>
      <c r="D18" s="58"/>
      <c r="E18" s="58"/>
    </row>
    <row r="19" spans="1:5">
      <c r="A19" s="58"/>
      <c r="B19" s="58"/>
      <c r="C19" s="58"/>
      <c r="D19" s="58"/>
      <c r="E19" s="58"/>
    </row>
    <row r="20" spans="1:5">
      <c r="A20" s="58"/>
      <c r="B20" s="58"/>
      <c r="C20" s="58"/>
      <c r="D20" s="58"/>
      <c r="E20" s="58"/>
    </row>
    <row r="21" spans="1:5">
      <c r="A21" s="58"/>
      <c r="B21" s="58"/>
      <c r="C21" s="58"/>
      <c r="D21" s="58"/>
      <c r="E21" s="58"/>
    </row>
    <row r="22" spans="1:5">
      <c r="A22" s="58"/>
      <c r="B22" s="58"/>
      <c r="C22" s="58"/>
      <c r="D22" s="58"/>
      <c r="E22" s="58"/>
    </row>
    <row r="23" spans="1:5">
      <c r="A23" s="58"/>
      <c r="B23" s="58"/>
      <c r="C23" s="58"/>
      <c r="D23" s="58"/>
      <c r="E23" s="58"/>
    </row>
    <row r="24" spans="1:5">
      <c r="A24" s="58"/>
      <c r="B24" s="58"/>
      <c r="C24" s="58"/>
      <c r="D24" s="58"/>
      <c r="E24" s="58"/>
    </row>
    <row r="25" spans="1:5">
      <c r="A25" s="58"/>
      <c r="B25" s="58"/>
      <c r="C25" s="58"/>
      <c r="D25" s="58"/>
      <c r="E25" s="58"/>
    </row>
    <row r="26" spans="1:5">
      <c r="A26" s="58"/>
      <c r="B26" s="58"/>
      <c r="C26" s="58"/>
      <c r="D26" s="58"/>
      <c r="E26" s="58"/>
    </row>
    <row r="27" spans="1:5">
      <c r="A27" s="58"/>
      <c r="B27" s="58"/>
      <c r="C27" s="58"/>
      <c r="D27" s="58"/>
      <c r="E27" s="58"/>
    </row>
  </sheetData>
  <pageMargins left="0.7" right="0.7" top="0.75" bottom="0.75" header="0.3" footer="0.3"/>
  <headerFooter>
    <oddHeader>&amp;C&amp;"Aptos"&amp;10&amp;K000000 Intern (Internal)&amp;1#_x000D_</oddHeader>
  </headerFooter>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26E047-0915-47E8-A49E-CCA396B4D5E0}">
  <sheetPr codeName="Sheet13"/>
  <dimension ref="B2:H27"/>
  <sheetViews>
    <sheetView workbookViewId="0">
      <selection activeCell="B4" sqref="B4"/>
    </sheetView>
  </sheetViews>
  <sheetFormatPr defaultColWidth="9.140625" defaultRowHeight="15"/>
  <sheetData>
    <row r="2" spans="2:8">
      <c r="B2" t="s">
        <v>151</v>
      </c>
    </row>
    <row r="4" spans="2:8" ht="18">
      <c r="B4" s="181"/>
      <c r="C4" s="181"/>
      <c r="D4" s="181" t="s">
        <v>115</v>
      </c>
      <c r="E4" s="181" t="s">
        <v>116</v>
      </c>
      <c r="F4" s="181" t="s">
        <v>117</v>
      </c>
      <c r="G4" s="181" t="s">
        <v>119</v>
      </c>
      <c r="H4" s="181" t="s">
        <v>118</v>
      </c>
    </row>
    <row r="5" spans="2:8" ht="18">
      <c r="B5" s="181">
        <v>2035</v>
      </c>
      <c r="C5" s="181" t="s">
        <v>121</v>
      </c>
      <c r="D5" s="335">
        <v>5.4547775669521868E-2</v>
      </c>
      <c r="E5" s="335">
        <v>25.856625400840748</v>
      </c>
      <c r="F5" s="335">
        <v>132.52409668977512</v>
      </c>
      <c r="G5" s="335">
        <v>192.05852786868289</v>
      </c>
      <c r="H5" s="335">
        <v>65.137286415178991</v>
      </c>
    </row>
    <row r="6" spans="2:8" ht="18">
      <c r="B6" s="181"/>
      <c r="C6" s="181" t="s">
        <v>122</v>
      </c>
      <c r="D6" s="335">
        <v>5.4547775669521868E-2</v>
      </c>
      <c r="E6" s="335">
        <v>27.829311319903731</v>
      </c>
      <c r="F6" s="335">
        <v>157.85500588129466</v>
      </c>
      <c r="G6" s="335">
        <v>202.51084363291142</v>
      </c>
      <c r="H6" s="335">
        <v>67.266213552905811</v>
      </c>
    </row>
    <row r="7" spans="2:8" ht="18">
      <c r="B7" s="181"/>
      <c r="C7" s="181" t="s">
        <v>123</v>
      </c>
      <c r="D7" s="335">
        <v>5.4547775669521868E-2</v>
      </c>
      <c r="E7" s="335">
        <v>26.847310324833622</v>
      </c>
      <c r="F7" s="335">
        <v>179.70222516754731</v>
      </c>
      <c r="G7" s="335">
        <v>212.27912257999549</v>
      </c>
      <c r="H7" s="335">
        <v>69.413048297193015</v>
      </c>
    </row>
    <row r="8" spans="2:8" ht="18">
      <c r="B8" s="181">
        <v>2040</v>
      </c>
      <c r="C8" s="181" t="s">
        <v>121</v>
      </c>
      <c r="D8" s="335">
        <v>7.8272683470998139E-2</v>
      </c>
      <c r="E8" s="335">
        <v>37.335439124596441</v>
      </c>
      <c r="F8" s="335">
        <v>229.32281317431313</v>
      </c>
      <c r="G8" s="335">
        <v>270.2165734039815</v>
      </c>
      <c r="H8" s="335">
        <v>91.931897400638462</v>
      </c>
    </row>
    <row r="9" spans="2:8" ht="18">
      <c r="B9" s="181"/>
      <c r="C9" s="181" t="s">
        <v>122</v>
      </c>
      <c r="D9" s="335">
        <v>7.8272683470998139E-2</v>
      </c>
      <c r="E9" s="335">
        <v>39.463140347876802</v>
      </c>
      <c r="F9" s="335">
        <v>275.35218823338784</v>
      </c>
      <c r="G9" s="335">
        <v>286.92636532616962</v>
      </c>
      <c r="H9" s="335">
        <v>98.09700492536939</v>
      </c>
    </row>
    <row r="10" spans="2:8" ht="18">
      <c r="B10" s="181"/>
      <c r="C10" s="181" t="s">
        <v>123</v>
      </c>
      <c r="D10" s="335">
        <v>7.8272683470998139E-2</v>
      </c>
      <c r="E10" s="335">
        <v>41.584090055957134</v>
      </c>
      <c r="F10" s="335">
        <v>317.41108283102182</v>
      </c>
      <c r="G10" s="335">
        <v>302.13608001214169</v>
      </c>
      <c r="H10" s="335">
        <v>103.45476950377363</v>
      </c>
    </row>
    <row r="14" spans="2:8">
      <c r="D14" s="58"/>
      <c r="E14" s="58"/>
      <c r="F14" s="58"/>
      <c r="G14" s="58"/>
    </row>
    <row r="15" spans="2:8">
      <c r="D15" s="58"/>
      <c r="E15" s="58"/>
      <c r="F15" s="58"/>
      <c r="G15" s="58"/>
    </row>
    <row r="16" spans="2:8">
      <c r="D16" s="58"/>
      <c r="E16" s="58"/>
      <c r="F16" s="58"/>
      <c r="G16" s="58"/>
    </row>
    <row r="17" spans="4:7">
      <c r="D17" s="58"/>
      <c r="E17" s="58"/>
      <c r="F17" s="58"/>
      <c r="G17" s="58"/>
    </row>
    <row r="18" spans="4:7">
      <c r="D18" s="58"/>
      <c r="E18" s="58"/>
      <c r="F18" s="58"/>
      <c r="G18" s="58"/>
    </row>
    <row r="19" spans="4:7">
      <c r="D19" s="58"/>
      <c r="E19" s="58"/>
      <c r="F19" s="58"/>
      <c r="G19" s="58"/>
    </row>
    <row r="20" spans="4:7">
      <c r="D20" s="58"/>
      <c r="E20" s="58"/>
      <c r="F20" s="58"/>
      <c r="G20" s="58"/>
    </row>
    <row r="21" spans="4:7">
      <c r="D21" s="58"/>
      <c r="E21" s="58"/>
      <c r="F21" s="58"/>
      <c r="G21" s="58"/>
    </row>
    <row r="22" spans="4:7">
      <c r="D22" s="58"/>
      <c r="E22" s="58"/>
      <c r="F22" s="58"/>
      <c r="G22" s="58"/>
    </row>
    <row r="23" spans="4:7">
      <c r="D23" s="58"/>
      <c r="E23" s="58"/>
      <c r="F23" s="58"/>
      <c r="G23" s="58"/>
    </row>
    <row r="24" spans="4:7">
      <c r="D24" s="58"/>
      <c r="E24" s="58"/>
      <c r="F24" s="58"/>
      <c r="G24" s="58"/>
    </row>
    <row r="25" spans="4:7">
      <c r="D25" s="58"/>
      <c r="E25" s="58"/>
      <c r="F25" s="58"/>
      <c r="G25" s="58"/>
    </row>
    <row r="26" spans="4:7">
      <c r="D26" s="58"/>
      <c r="E26" s="58"/>
      <c r="F26" s="58"/>
      <c r="G26" s="58"/>
    </row>
    <row r="27" spans="4:7">
      <c r="D27" s="58"/>
      <c r="E27" s="58"/>
      <c r="F27" s="58"/>
      <c r="G27" s="58"/>
    </row>
  </sheetData>
  <pageMargins left="0.7" right="0.7" top="0.75" bottom="0.75" header="0.3" footer="0.3"/>
  <headerFooter>
    <oddHeader>&amp;C&amp;"Aptos"&amp;10&amp;K000000 Intern (Internal)&amp;1#_x000D_</oddHeader>
  </headerFooter>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2D8B6-BD57-4FF2-AB99-04AE5FB3AB5F}">
  <sheetPr codeName="Sheet35"/>
  <dimension ref="D2:J9"/>
  <sheetViews>
    <sheetView zoomScale="115" zoomScaleNormal="115" workbookViewId="0">
      <selection activeCell="M19" sqref="M19"/>
    </sheetView>
  </sheetViews>
  <sheetFormatPr defaultColWidth="9.140625" defaultRowHeight="15"/>
  <cols>
    <col min="4" max="4" width="17" customWidth="1"/>
  </cols>
  <sheetData>
    <row r="2" spans="4:10">
      <c r="E2" s="418" t="s">
        <v>126</v>
      </c>
      <c r="F2" s="418"/>
      <c r="G2" s="418" t="s">
        <v>122</v>
      </c>
      <c r="H2" s="418"/>
      <c r="I2" s="418"/>
      <c r="J2" s="418"/>
    </row>
    <row r="3" spans="4:10">
      <c r="E3">
        <v>2019</v>
      </c>
      <c r="F3">
        <v>2023</v>
      </c>
      <c r="G3">
        <v>2030</v>
      </c>
      <c r="H3">
        <v>2035</v>
      </c>
      <c r="I3">
        <v>2040</v>
      </c>
      <c r="J3">
        <v>2050</v>
      </c>
    </row>
    <row r="4" spans="4:10">
      <c r="D4" t="s">
        <v>115</v>
      </c>
      <c r="E4">
        <v>18.170000000000002</v>
      </c>
      <c r="F4">
        <v>17.170000000000002</v>
      </c>
      <c r="G4">
        <v>28.052</v>
      </c>
      <c r="H4">
        <v>28.99</v>
      </c>
      <c r="I4">
        <v>30.42</v>
      </c>
      <c r="J4">
        <v>33.18</v>
      </c>
    </row>
    <row r="5" spans="4:10">
      <c r="D5" t="s">
        <v>124</v>
      </c>
      <c r="E5">
        <v>533.47</v>
      </c>
      <c r="F5">
        <v>494.96</v>
      </c>
      <c r="G5">
        <v>491.1</v>
      </c>
      <c r="H5">
        <v>443.27000000000004</v>
      </c>
      <c r="I5">
        <v>409.94000000000005</v>
      </c>
      <c r="J5">
        <v>303.65000000000003</v>
      </c>
    </row>
    <row r="6" spans="4:10">
      <c r="D6" t="s">
        <v>117</v>
      </c>
      <c r="E6">
        <v>245.14</v>
      </c>
      <c r="F6">
        <v>257.48</v>
      </c>
      <c r="G6">
        <v>260.62</v>
      </c>
      <c r="H6">
        <v>233.28</v>
      </c>
      <c r="I6">
        <v>236.85</v>
      </c>
      <c r="J6">
        <v>257.98</v>
      </c>
    </row>
    <row r="7" spans="4:10">
      <c r="D7" t="s">
        <v>152</v>
      </c>
      <c r="E7">
        <v>0</v>
      </c>
      <c r="F7">
        <v>0</v>
      </c>
      <c r="G7">
        <v>75.97</v>
      </c>
      <c r="H7">
        <v>90.497</v>
      </c>
      <c r="I7">
        <v>106.54</v>
      </c>
      <c r="J7">
        <v>172.02</v>
      </c>
    </row>
    <row r="9" spans="4:10">
      <c r="D9" s="1" t="s">
        <v>153</v>
      </c>
      <c r="E9">
        <f t="shared" ref="E9:J9" si="0">SUM(E4:E7)</f>
        <v>796.78</v>
      </c>
      <c r="F9">
        <f t="shared" si="0"/>
        <v>769.61</v>
      </c>
      <c r="G9">
        <f t="shared" si="0"/>
        <v>855.74200000000008</v>
      </c>
      <c r="H9">
        <f t="shared" si="0"/>
        <v>796.03700000000003</v>
      </c>
      <c r="I9">
        <f t="shared" si="0"/>
        <v>783.75</v>
      </c>
      <c r="J9">
        <f t="shared" si="0"/>
        <v>766.83</v>
      </c>
    </row>
  </sheetData>
  <mergeCells count="2">
    <mergeCell ref="E2:F2"/>
    <mergeCell ref="G2:J2"/>
  </mergeCells>
  <pageMargins left="0.7" right="0.7" top="0.75" bottom="0.75" header="0.3" footer="0.3"/>
  <headerFooter>
    <oddHeader>&amp;C&amp;"Aptos"&amp;10&amp;K000000 Intern (Internal)&amp;1#_x000D_</oddHeader>
  </headerFooter>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BE326-3915-4456-A669-BD3672C0FF31}">
  <sheetPr codeName="Sheet36"/>
  <dimension ref="C4:I11"/>
  <sheetViews>
    <sheetView topLeftCell="A4" workbookViewId="0">
      <selection activeCell="K9" sqref="K9"/>
    </sheetView>
  </sheetViews>
  <sheetFormatPr defaultColWidth="9.140625" defaultRowHeight="15"/>
  <cols>
    <col min="3" max="3" width="12.85546875" customWidth="1"/>
  </cols>
  <sheetData>
    <row r="4" spans="3:9">
      <c r="D4" s="419">
        <v>2035</v>
      </c>
      <c r="E4" s="419"/>
      <c r="F4" s="419"/>
      <c r="G4" s="419">
        <v>2040</v>
      </c>
      <c r="H4" s="419"/>
      <c r="I4" s="419"/>
    </row>
    <row r="5" spans="3:9">
      <c r="D5" s="71" t="s">
        <v>121</v>
      </c>
      <c r="E5" s="71" t="s">
        <v>122</v>
      </c>
      <c r="F5" s="71" t="s">
        <v>123</v>
      </c>
      <c r="G5" s="71" t="s">
        <v>121</v>
      </c>
      <c r="H5" s="71" t="s">
        <v>122</v>
      </c>
      <c r="I5" s="71" t="s">
        <v>123</v>
      </c>
    </row>
    <row r="6" spans="3:9">
      <c r="C6" t="s">
        <v>115</v>
      </c>
      <c r="D6">
        <v>28.99</v>
      </c>
      <c r="E6">
        <v>28.99</v>
      </c>
      <c r="F6">
        <v>28.99</v>
      </c>
      <c r="G6">
        <v>30.42</v>
      </c>
      <c r="H6">
        <v>30.42</v>
      </c>
      <c r="I6">
        <v>30.42</v>
      </c>
    </row>
    <row r="7" spans="3:9">
      <c r="C7" t="s">
        <v>124</v>
      </c>
      <c r="D7">
        <v>444.24</v>
      </c>
      <c r="E7">
        <v>443.27000000000004</v>
      </c>
      <c r="F7">
        <v>442.18</v>
      </c>
      <c r="G7">
        <v>407.71000000000004</v>
      </c>
      <c r="H7">
        <v>409.94000000000005</v>
      </c>
      <c r="I7">
        <v>412.99</v>
      </c>
    </row>
    <row r="8" spans="3:9">
      <c r="C8" t="s">
        <v>117</v>
      </c>
      <c r="D8">
        <v>215.84</v>
      </c>
      <c r="E8">
        <v>233.28</v>
      </c>
      <c r="F8">
        <v>250.73</v>
      </c>
      <c r="G8">
        <v>220.68</v>
      </c>
      <c r="H8">
        <v>236.85</v>
      </c>
      <c r="I8">
        <v>254.5</v>
      </c>
    </row>
    <row r="9" spans="3:9">
      <c r="C9" t="s">
        <v>152</v>
      </c>
      <c r="D9" s="69">
        <v>85.53</v>
      </c>
      <c r="E9">
        <v>90.497</v>
      </c>
      <c r="F9" s="69">
        <v>95.54</v>
      </c>
      <c r="G9" s="69">
        <v>96.8</v>
      </c>
      <c r="H9">
        <v>106.54</v>
      </c>
      <c r="I9" s="69">
        <v>116.77</v>
      </c>
    </row>
    <row r="11" spans="3:9">
      <c r="C11" s="1" t="s">
        <v>153</v>
      </c>
      <c r="D11">
        <f t="shared" ref="D11:I11" si="0">SUM(D6:D9)</f>
        <v>774.6</v>
      </c>
      <c r="E11">
        <f t="shared" si="0"/>
        <v>796.03700000000003</v>
      </c>
      <c r="F11">
        <f t="shared" si="0"/>
        <v>817.43999999999994</v>
      </c>
      <c r="G11">
        <f t="shared" si="0"/>
        <v>755.61</v>
      </c>
      <c r="H11">
        <f t="shared" si="0"/>
        <v>783.75</v>
      </c>
      <c r="I11">
        <f t="shared" si="0"/>
        <v>814.68000000000006</v>
      </c>
    </row>
  </sheetData>
  <mergeCells count="2">
    <mergeCell ref="D4:F4"/>
    <mergeCell ref="G4:I4"/>
  </mergeCells>
  <pageMargins left="0.7" right="0.7" top="0.75" bottom="0.75" header="0.3" footer="0.3"/>
  <headerFooter>
    <oddHeader>&amp;C&amp;"Aptos"&amp;10&amp;K000000 Intern (Internal)&amp;1#_x000D_</oddHeader>
  </headerFooter>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7A781-C6D0-44E5-91FE-F52D3337E970}">
  <sheetPr codeName="Sheet49"/>
  <dimension ref="C21:J32"/>
  <sheetViews>
    <sheetView topLeftCell="A19" zoomScale="59" workbookViewId="0">
      <selection activeCell="H31" sqref="H31"/>
    </sheetView>
  </sheetViews>
  <sheetFormatPr defaultColWidth="9.140625" defaultRowHeight="15"/>
  <cols>
    <col min="5" max="5" width="15.85546875" bestFit="1" customWidth="1"/>
    <col min="6" max="6" width="13.5703125" bestFit="1" customWidth="1"/>
    <col min="7" max="7" width="16.5703125" bestFit="1" customWidth="1"/>
    <col min="8" max="8" width="22.140625" bestFit="1" customWidth="1"/>
    <col min="9" max="9" width="20.42578125" bestFit="1" customWidth="1"/>
    <col min="10" max="10" width="23" bestFit="1" customWidth="1"/>
    <col min="11" max="11" width="19.5703125" bestFit="1" customWidth="1"/>
  </cols>
  <sheetData>
    <row r="21" spans="3:10">
      <c r="E21" s="219" t="s">
        <v>126</v>
      </c>
      <c r="F21" s="219"/>
      <c r="G21" s="219" t="s">
        <v>122</v>
      </c>
      <c r="H21" s="219"/>
      <c r="I21" s="219"/>
      <c r="J21" s="220"/>
    </row>
    <row r="22" spans="3:10" ht="15.75">
      <c r="D22" s="70"/>
      <c r="E22" s="222">
        <v>2019</v>
      </c>
      <c r="F22" s="222">
        <v>2023</v>
      </c>
      <c r="G22" s="222">
        <v>2030</v>
      </c>
      <c r="H22" s="222">
        <v>2035</v>
      </c>
      <c r="I22" s="222">
        <v>2040</v>
      </c>
      <c r="J22" s="223">
        <v>2050</v>
      </c>
    </row>
    <row r="23" spans="3:10" ht="19.5">
      <c r="C23" s="160" t="s">
        <v>154</v>
      </c>
      <c r="D23" s="143" t="s">
        <v>115</v>
      </c>
      <c r="E23" s="3">
        <v>17.233943268120701</v>
      </c>
      <c r="F23" s="3">
        <v>2.4379852700000004</v>
      </c>
      <c r="G23" s="3">
        <v>20.159546897495296</v>
      </c>
      <c r="H23" s="3">
        <v>18.721907904089914</v>
      </c>
      <c r="I23" s="3">
        <v>14.616374483224391</v>
      </c>
      <c r="J23" s="3">
        <v>9.1351119047443241</v>
      </c>
    </row>
    <row r="24" spans="3:10" ht="19.5">
      <c r="C24" s="160"/>
      <c r="D24" s="143" t="s">
        <v>116</v>
      </c>
      <c r="E24" s="3">
        <v>353.00877338753753</v>
      </c>
      <c r="F24" s="3">
        <v>331.39048839000003</v>
      </c>
      <c r="G24" s="3">
        <v>342.56417520318712</v>
      </c>
      <c r="H24" s="3">
        <v>338.47216974216718</v>
      </c>
      <c r="I24" s="3">
        <v>348.07599273188379</v>
      </c>
      <c r="J24" s="3">
        <v>357.60947922056914</v>
      </c>
    </row>
    <row r="25" spans="3:10" ht="19.5">
      <c r="C25" s="160"/>
      <c r="D25" s="143" t="s">
        <v>117</v>
      </c>
      <c r="E25" s="3">
        <v>265.02797967596223</v>
      </c>
      <c r="F25" s="3">
        <v>149.70098784000004</v>
      </c>
      <c r="G25" s="3">
        <v>160.3068068493692</v>
      </c>
      <c r="H25" s="3">
        <v>160.27935377615501</v>
      </c>
      <c r="I25" s="3">
        <v>153.95636313579848</v>
      </c>
      <c r="J25" s="3">
        <v>169.01290052273748</v>
      </c>
    </row>
    <row r="26" spans="3:10" ht="19.5">
      <c r="C26" s="160"/>
      <c r="D26" s="143" t="s">
        <v>119</v>
      </c>
      <c r="E26" s="3">
        <v>18.891604241666599</v>
      </c>
      <c r="F26" s="3">
        <v>8.6412528200000018</v>
      </c>
      <c r="G26" s="3">
        <v>17.070346011677699</v>
      </c>
      <c r="H26" s="3">
        <v>17.251980562904919</v>
      </c>
      <c r="I26" s="3">
        <v>16.337960678902686</v>
      </c>
      <c r="J26" s="3">
        <v>14.677176582967356</v>
      </c>
    </row>
    <row r="27" spans="3:10">
      <c r="E27" s="3"/>
      <c r="F27" s="3"/>
      <c r="G27" s="3"/>
      <c r="H27" s="3"/>
      <c r="I27" s="3"/>
      <c r="J27" s="3"/>
    </row>
    <row r="28" spans="3:10">
      <c r="E28" s="3"/>
      <c r="F28" s="3"/>
      <c r="G28" s="3"/>
      <c r="H28" s="3"/>
      <c r="I28" s="3"/>
      <c r="J28" s="3"/>
    </row>
    <row r="29" spans="3:10">
      <c r="E29" s="3"/>
      <c r="F29" s="3"/>
      <c r="G29" s="3"/>
      <c r="H29" s="3"/>
      <c r="I29" s="3"/>
      <c r="J29" s="3"/>
    </row>
    <row r="30" spans="3:10">
      <c r="E30" s="3"/>
      <c r="F30" s="3"/>
      <c r="G30" s="3"/>
      <c r="H30" s="3"/>
      <c r="I30" s="3"/>
      <c r="J30" s="3"/>
    </row>
    <row r="31" spans="3:10">
      <c r="E31" s="3"/>
      <c r="F31" s="3"/>
      <c r="G31" s="3"/>
      <c r="H31" s="3"/>
      <c r="I31" s="3"/>
      <c r="J31" s="3"/>
    </row>
    <row r="32" spans="3:10">
      <c r="E32" s="3"/>
      <c r="F32" s="3"/>
      <c r="G32" s="3"/>
      <c r="H32" s="3"/>
      <c r="I32" s="3"/>
      <c r="J32" s="3"/>
    </row>
  </sheetData>
  <pageMargins left="0.7" right="0.7" top="0.75" bottom="0.75" header="0.3" footer="0.3"/>
  <headerFooter>
    <oddHeader>&amp;C&amp;"Aptos"&amp;10&amp;K000000 Intern (Internal)&amp;1#_x000D_</oddHead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A4FA0-D12E-457A-B73A-16D7ED5ADBEE}">
  <sheetPr codeName="Sheet4"/>
  <dimension ref="D2:L19"/>
  <sheetViews>
    <sheetView zoomScale="60" zoomScaleNormal="60" workbookViewId="0">
      <selection activeCell="D35" sqref="D35"/>
    </sheetView>
  </sheetViews>
  <sheetFormatPr defaultColWidth="8.85546875" defaultRowHeight="18"/>
  <cols>
    <col min="1" max="1" width="14.42578125" style="21" bestFit="1" customWidth="1"/>
    <col min="2" max="2" width="31.42578125" style="21" bestFit="1" customWidth="1"/>
    <col min="3" max="3" width="31.42578125" style="21" customWidth="1"/>
    <col min="4" max="4" width="25.42578125" style="21" bestFit="1" customWidth="1"/>
    <col min="5" max="5" width="37.5703125" style="21" bestFit="1" customWidth="1"/>
    <col min="6" max="7" width="15.5703125" style="21" bestFit="1" customWidth="1"/>
    <col min="8" max="9" width="15.5703125" style="21" customWidth="1"/>
    <col min="10" max="10" width="37.28515625" style="21" bestFit="1" customWidth="1"/>
    <col min="11" max="11" width="34.5703125" style="21" bestFit="1" customWidth="1"/>
    <col min="12" max="12" width="21.5703125" style="21" bestFit="1" customWidth="1"/>
    <col min="13" max="13" width="6.42578125" style="21" bestFit="1" customWidth="1"/>
    <col min="14" max="14" width="13" style="21" bestFit="1" customWidth="1"/>
    <col min="15" max="15" width="20.42578125" style="21" bestFit="1" customWidth="1"/>
    <col min="16" max="16" width="17.42578125" style="21" bestFit="1" customWidth="1"/>
    <col min="17" max="17" width="15" style="21" bestFit="1" customWidth="1"/>
    <col min="18" max="18" width="15.5703125" style="21" bestFit="1" customWidth="1"/>
    <col min="19" max="34" width="15" style="21" bestFit="1" customWidth="1"/>
    <col min="35" max="35" width="19" style="21" bestFit="1" customWidth="1"/>
    <col min="36" max="36" width="15" style="21" bestFit="1" customWidth="1"/>
    <col min="37" max="16384" width="8.85546875" style="21"/>
  </cols>
  <sheetData>
    <row r="2" spans="4:12">
      <c r="F2" s="22"/>
      <c r="G2" s="22"/>
      <c r="H2" s="22"/>
      <c r="I2" s="22"/>
      <c r="J2" s="22"/>
      <c r="K2" s="22"/>
    </row>
    <row r="3" spans="4:12" ht="18.75">
      <c r="G3" s="142"/>
    </row>
    <row r="4" spans="4:12">
      <c r="G4" s="415" t="s">
        <v>114</v>
      </c>
      <c r="H4" s="416"/>
      <c r="I4" s="416"/>
      <c r="J4" s="417"/>
    </row>
    <row r="5" spans="4:12">
      <c r="D5" s="24"/>
      <c r="F5" s="21" t="s">
        <v>104</v>
      </c>
      <c r="G5" s="25" t="s">
        <v>115</v>
      </c>
      <c r="H5" s="21" t="s">
        <v>116</v>
      </c>
      <c r="I5" s="21" t="s">
        <v>117</v>
      </c>
      <c r="J5" s="141" t="s">
        <v>118</v>
      </c>
      <c r="K5" s="140" t="s">
        <v>119</v>
      </c>
    </row>
    <row r="6" spans="4:12">
      <c r="F6" s="21">
        <v>2019</v>
      </c>
      <c r="G6" s="27">
        <v>305.97332434626833</v>
      </c>
      <c r="H6" s="34">
        <v>4251.9626019145571</v>
      </c>
      <c r="I6" s="34">
        <v>2939.8641513766579</v>
      </c>
      <c r="J6" s="35">
        <v>3879.7635383916477</v>
      </c>
      <c r="K6" s="34">
        <v>1955.1092090010068</v>
      </c>
      <c r="L6" s="36"/>
    </row>
    <row r="7" spans="4:12">
      <c r="F7" s="21">
        <v>2023</v>
      </c>
      <c r="G7" s="27">
        <v>308.90153413000007</v>
      </c>
      <c r="H7" s="34">
        <v>3831.5879105399999</v>
      </c>
      <c r="I7" s="34">
        <v>2590.3266748900005</v>
      </c>
      <c r="J7" s="35">
        <v>3738.7981648800005</v>
      </c>
      <c r="K7" s="34">
        <v>1693.92650306</v>
      </c>
      <c r="L7" s="36"/>
    </row>
    <row r="8" spans="4:12">
      <c r="F8" s="21">
        <v>2030</v>
      </c>
      <c r="G8" s="27">
        <v>296.11126319374171</v>
      </c>
      <c r="H8" s="34">
        <v>3787.2957385161985</v>
      </c>
      <c r="I8" s="34">
        <v>2561.181958209846</v>
      </c>
      <c r="J8" s="35">
        <v>3436.6355100074443</v>
      </c>
      <c r="K8" s="34">
        <v>1880.9545068001421</v>
      </c>
      <c r="L8" s="36"/>
    </row>
    <row r="9" spans="4:12">
      <c r="F9" s="21">
        <v>2035</v>
      </c>
      <c r="G9" s="27">
        <v>287.43383551035942</v>
      </c>
      <c r="H9" s="34">
        <v>3549.9326625656586</v>
      </c>
      <c r="I9" s="34">
        <v>2514.3446027713244</v>
      </c>
      <c r="J9" s="35">
        <v>3093.7000960143168</v>
      </c>
      <c r="K9" s="34">
        <v>1860.5957910209106</v>
      </c>
      <c r="L9" s="36"/>
    </row>
    <row r="10" spans="4:12">
      <c r="F10" s="21">
        <v>2040</v>
      </c>
      <c r="G10" s="27">
        <v>276.96094963332996</v>
      </c>
      <c r="H10" s="34">
        <v>3335.4786160694212</v>
      </c>
      <c r="I10" s="34">
        <v>2527.2257829722766</v>
      </c>
      <c r="J10" s="35">
        <v>2838.6200393965082</v>
      </c>
      <c r="K10" s="34">
        <v>1820.9234359434686</v>
      </c>
      <c r="L10" s="36"/>
    </row>
    <row r="11" spans="4:12">
      <c r="F11" s="21">
        <v>2050</v>
      </c>
      <c r="G11" s="28">
        <v>259.41104469980769</v>
      </c>
      <c r="H11" s="37">
        <v>3070.7330690129438</v>
      </c>
      <c r="I11" s="37">
        <v>2563.0711746479788</v>
      </c>
      <c r="J11" s="38">
        <v>2350.7561296566146</v>
      </c>
      <c r="K11" s="34">
        <v>1749.5029551240968</v>
      </c>
      <c r="L11" s="36"/>
    </row>
    <row r="12" spans="4:12">
      <c r="G12" s="34"/>
      <c r="H12" s="34"/>
      <c r="I12" s="34"/>
      <c r="J12" s="34"/>
      <c r="K12" s="34"/>
      <c r="L12" s="36"/>
    </row>
    <row r="13" spans="4:12">
      <c r="G13" s="34"/>
      <c r="H13" s="34"/>
      <c r="I13" s="34"/>
      <c r="J13" s="34"/>
      <c r="K13" s="34"/>
      <c r="L13" s="36"/>
    </row>
    <row r="14" spans="4:12">
      <c r="G14" s="34"/>
      <c r="H14" s="34"/>
      <c r="I14" s="34"/>
      <c r="J14" s="34"/>
      <c r="K14" s="34"/>
      <c r="L14" s="36"/>
    </row>
    <row r="15" spans="4:12">
      <c r="G15" s="34"/>
      <c r="H15" s="34"/>
      <c r="I15" s="34"/>
      <c r="J15" s="34"/>
      <c r="K15" s="34"/>
      <c r="L15" s="36"/>
    </row>
    <row r="16" spans="4:12">
      <c r="G16" s="34"/>
      <c r="H16" s="34"/>
      <c r="I16" s="34"/>
      <c r="J16" s="34"/>
      <c r="K16" s="34"/>
      <c r="L16" s="36"/>
    </row>
    <row r="17" spans="7:12">
      <c r="G17" s="34"/>
      <c r="H17" s="34"/>
      <c r="I17" s="34"/>
      <c r="J17" s="34"/>
      <c r="K17" s="34"/>
      <c r="L17" s="36"/>
    </row>
    <row r="18" spans="7:12">
      <c r="G18" s="34"/>
      <c r="H18" s="34"/>
      <c r="I18" s="34"/>
      <c r="J18" s="34"/>
      <c r="K18" s="34"/>
      <c r="L18" s="36"/>
    </row>
    <row r="19" spans="7:12">
      <c r="G19" s="34"/>
      <c r="H19" s="34"/>
      <c r="I19" s="34"/>
      <c r="J19" s="34"/>
      <c r="K19" s="34"/>
      <c r="L19" s="36"/>
    </row>
  </sheetData>
  <mergeCells count="1">
    <mergeCell ref="G4:J4"/>
  </mergeCells>
  <pageMargins left="0.7" right="0.7" top="0.75" bottom="0.75" header="0.3" footer="0.3"/>
  <headerFooter>
    <oddHeader>&amp;C&amp;"Aptos"&amp;10&amp;K000000 Intern (Internal)&amp;1#_x000D_</oddHeader>
  </headerFooter>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A88BE-C464-4258-893E-4BAE6B908297}">
  <sheetPr codeName="Sheet50"/>
  <dimension ref="B2:H10"/>
  <sheetViews>
    <sheetView zoomScaleNormal="100" workbookViewId="0">
      <selection activeCell="F26" sqref="F26"/>
    </sheetView>
  </sheetViews>
  <sheetFormatPr defaultColWidth="9.140625" defaultRowHeight="15"/>
  <cols>
    <col min="5" max="5" width="15.85546875" bestFit="1" customWidth="1"/>
    <col min="6" max="6" width="13.5703125" bestFit="1" customWidth="1"/>
    <col min="7" max="7" width="16.5703125" bestFit="1" customWidth="1"/>
    <col min="8" max="8" width="22.140625" bestFit="1" customWidth="1"/>
    <col min="9" max="9" width="20.42578125" bestFit="1" customWidth="1"/>
    <col min="10" max="10" width="23" bestFit="1" customWidth="1"/>
    <col min="11" max="11" width="19.5703125" bestFit="1" customWidth="1"/>
  </cols>
  <sheetData>
    <row r="2" spans="2:8">
      <c r="B2" s="72"/>
      <c r="C2" s="425">
        <v>2035</v>
      </c>
      <c r="D2" s="425"/>
      <c r="E2" s="425"/>
      <c r="F2" s="425">
        <v>2040</v>
      </c>
      <c r="G2" s="425"/>
      <c r="H2" s="425"/>
    </row>
    <row r="3" spans="2:8">
      <c r="C3" s="338" t="s">
        <v>121</v>
      </c>
      <c r="D3" s="338" t="s">
        <v>122</v>
      </c>
      <c r="E3" s="338" t="s">
        <v>123</v>
      </c>
      <c r="F3" s="338" t="s">
        <v>121</v>
      </c>
      <c r="G3" s="338" t="s">
        <v>122</v>
      </c>
      <c r="H3" s="338" t="s">
        <v>123</v>
      </c>
    </row>
    <row r="4" spans="2:8">
      <c r="B4" s="143" t="s">
        <v>115</v>
      </c>
      <c r="C4" s="3">
        <v>22.523690959263714</v>
      </c>
      <c r="D4" s="3">
        <v>18.721907904089914</v>
      </c>
      <c r="E4" s="3">
        <v>25.365860525583713</v>
      </c>
      <c r="F4" s="3">
        <v>17.272605708138489</v>
      </c>
      <c r="G4" s="3">
        <v>14.616374483224391</v>
      </c>
      <c r="H4" s="3">
        <v>20.598058595698387</v>
      </c>
    </row>
    <row r="5" spans="2:8">
      <c r="B5" s="143" t="s">
        <v>116</v>
      </c>
      <c r="C5" s="3">
        <v>334.6896205315511</v>
      </c>
      <c r="D5" s="3">
        <v>338.47216974216718</v>
      </c>
      <c r="E5" s="3">
        <v>348.96178177201261</v>
      </c>
      <c r="F5" s="3">
        <v>338.96938179798053</v>
      </c>
      <c r="G5" s="3">
        <v>348.07599273188379</v>
      </c>
      <c r="H5" s="3">
        <v>357.479797359911</v>
      </c>
    </row>
    <row r="6" spans="2:8">
      <c r="B6" s="143" t="s">
        <v>117</v>
      </c>
      <c r="C6" s="3">
        <v>152.46594211900009</v>
      </c>
      <c r="D6" s="3">
        <v>160.27935377615501</v>
      </c>
      <c r="E6" s="3">
        <v>169.38909344957915</v>
      </c>
      <c r="F6" s="3">
        <v>144.84429767656039</v>
      </c>
      <c r="G6" s="3">
        <v>153.95636313579848</v>
      </c>
      <c r="H6" s="3">
        <v>163.05552307872577</v>
      </c>
    </row>
    <row r="7" spans="2:8">
      <c r="B7" s="143" t="s">
        <v>119</v>
      </c>
      <c r="C7" s="3">
        <v>18.545879105116743</v>
      </c>
      <c r="D7" s="3">
        <v>17.251980562904919</v>
      </c>
      <c r="E7" s="3">
        <v>15.958082020681845</v>
      </c>
      <c r="F7" s="3">
        <v>17.56330773607683</v>
      </c>
      <c r="G7" s="3">
        <v>16.337960678902686</v>
      </c>
      <c r="H7" s="3">
        <v>15.112613633368442</v>
      </c>
    </row>
    <row r="8" spans="2:8">
      <c r="C8" s="3"/>
      <c r="D8" s="3"/>
      <c r="E8" s="3"/>
      <c r="F8" s="3"/>
      <c r="G8" s="3"/>
      <c r="H8" s="3"/>
    </row>
    <row r="10" spans="2:8">
      <c r="B10" s="3"/>
      <c r="C10" s="3"/>
    </row>
  </sheetData>
  <mergeCells count="2">
    <mergeCell ref="C2:E2"/>
    <mergeCell ref="F2:H2"/>
  </mergeCells>
  <pageMargins left="0.7" right="0.7" top="0.75" bottom="0.75" header="0.3" footer="0.3"/>
  <headerFooter>
    <oddHeader>&amp;C&amp;"Aptos"&amp;10&amp;K000000 Intern (Internal)&amp;1#_x000D_</oddHeader>
  </headerFooter>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A8500-A9AC-4FCC-B30B-BB6E5116719B}">
  <sheetPr codeName="Sheet52"/>
  <dimension ref="A2:M11"/>
  <sheetViews>
    <sheetView zoomScale="80" zoomScaleNormal="80" workbookViewId="0">
      <selection activeCell="U17" sqref="U17"/>
    </sheetView>
  </sheetViews>
  <sheetFormatPr defaultColWidth="9.140625" defaultRowHeight="15"/>
  <cols>
    <col min="5" max="5" width="10.7109375" customWidth="1"/>
    <col min="6" max="6" width="12.42578125" customWidth="1"/>
    <col min="9" max="9" width="10.7109375" customWidth="1"/>
    <col min="11" max="11" width="11.42578125" customWidth="1"/>
    <col min="13" max="13" width="11.42578125" bestFit="1" customWidth="1"/>
  </cols>
  <sheetData>
    <row r="2" spans="1:13">
      <c r="B2" s="153" t="s">
        <v>155</v>
      </c>
      <c r="D2" s="153" t="s">
        <v>143</v>
      </c>
    </row>
    <row r="3" spans="1:13">
      <c r="B3" s="153" t="s">
        <v>157</v>
      </c>
      <c r="C3" s="153" t="s">
        <v>120</v>
      </c>
      <c r="D3" t="s">
        <v>113</v>
      </c>
      <c r="E3" t="s">
        <v>109</v>
      </c>
      <c r="F3" t="s">
        <v>105</v>
      </c>
      <c r="G3" t="s">
        <v>108</v>
      </c>
      <c r="H3" t="s">
        <v>106</v>
      </c>
      <c r="I3" t="s">
        <v>107</v>
      </c>
      <c r="J3" t="s">
        <v>112</v>
      </c>
      <c r="K3" t="s">
        <v>111</v>
      </c>
      <c r="L3" t="s">
        <v>110</v>
      </c>
      <c r="M3" t="s">
        <v>158</v>
      </c>
    </row>
    <row r="4" spans="1:13">
      <c r="A4" s="152"/>
      <c r="B4">
        <v>2030</v>
      </c>
      <c r="C4" t="s">
        <v>122</v>
      </c>
      <c r="D4" s="58">
        <v>9.5424287891325024E-2</v>
      </c>
      <c r="E4" s="58">
        <v>779.77841838806557</v>
      </c>
      <c r="F4" s="58">
        <v>2920.8688779666068</v>
      </c>
      <c r="G4" s="58">
        <v>523.69939293121809</v>
      </c>
      <c r="H4" s="58">
        <v>98.543275004707994</v>
      </c>
      <c r="I4" s="58">
        <v>1963.7926382636585</v>
      </c>
      <c r="J4" s="58">
        <v>57.26768723962271</v>
      </c>
      <c r="K4" s="58">
        <v>3527.9210221341232</v>
      </c>
      <c r="L4" s="58">
        <v>209.25773371134017</v>
      </c>
      <c r="M4" s="58">
        <v>10081.224469927234</v>
      </c>
    </row>
    <row r="5" spans="1:13">
      <c r="B5">
        <v>2030</v>
      </c>
      <c r="C5" t="s">
        <v>159</v>
      </c>
      <c r="D5" s="58">
        <v>9.5424287891325024E-2</v>
      </c>
      <c r="E5" s="58">
        <v>779.77841838806557</v>
      </c>
      <c r="F5" s="58">
        <v>2920.8688779666068</v>
      </c>
      <c r="G5" s="58">
        <v>523.69939293121809</v>
      </c>
      <c r="H5" s="58">
        <v>98.543275004707994</v>
      </c>
      <c r="I5" s="58">
        <v>1963.7926382636585</v>
      </c>
      <c r="J5" s="58">
        <v>57.26768723962271</v>
      </c>
      <c r="K5" s="58">
        <v>2494.2007297806495</v>
      </c>
      <c r="L5" s="58">
        <v>28.090581768109196</v>
      </c>
      <c r="M5" s="58">
        <v>8866.3370256305298</v>
      </c>
    </row>
    <row r="6" spans="1:13">
      <c r="B6">
        <v>2035</v>
      </c>
      <c r="C6" t="s">
        <v>122</v>
      </c>
      <c r="D6" s="58">
        <v>0.41248586554273359</v>
      </c>
      <c r="E6" s="58">
        <v>705.55179886342023</v>
      </c>
      <c r="F6" s="58">
        <v>3327.1759359821144</v>
      </c>
      <c r="G6" s="58">
        <v>517.95626539082582</v>
      </c>
      <c r="H6" s="58">
        <v>253.0050785297737</v>
      </c>
      <c r="I6" s="58">
        <v>1622.8591876489331</v>
      </c>
      <c r="J6" s="58">
        <v>72.867316643788811</v>
      </c>
      <c r="K6" s="58">
        <v>2801.6589584832377</v>
      </c>
      <c r="L6" s="58">
        <v>143.92416945402451</v>
      </c>
      <c r="M6" s="58">
        <v>9445.4111968616598</v>
      </c>
    </row>
    <row r="7" spans="1:13">
      <c r="B7">
        <v>2035</v>
      </c>
      <c r="C7" t="s">
        <v>159</v>
      </c>
      <c r="D7" s="58">
        <v>0.41248586554273359</v>
      </c>
      <c r="E7" s="58">
        <v>705.55179886342023</v>
      </c>
      <c r="F7" s="58">
        <v>3327.1759359821144</v>
      </c>
      <c r="G7" s="58">
        <v>517.95626539082582</v>
      </c>
      <c r="H7" s="58">
        <v>253.0050785297737</v>
      </c>
      <c r="I7" s="58">
        <v>1622.8591876489331</v>
      </c>
      <c r="J7" s="58">
        <v>72.867316643788811</v>
      </c>
      <c r="K7" s="58">
        <v>2295.92580039527</v>
      </c>
      <c r="L7" s="58">
        <v>19.809880487811618</v>
      </c>
      <c r="M7" s="58">
        <v>8815.5637498074793</v>
      </c>
    </row>
    <row r="8" spans="1:13">
      <c r="B8">
        <v>2040</v>
      </c>
      <c r="C8" t="s">
        <v>122</v>
      </c>
      <c r="D8" s="58">
        <v>1.0060324474202273</v>
      </c>
      <c r="E8" s="58">
        <v>677.22177378151821</v>
      </c>
      <c r="F8" s="58">
        <v>3706.4084450446726</v>
      </c>
      <c r="G8" s="58">
        <v>517.11471575691007</v>
      </c>
      <c r="H8" s="58">
        <v>412.9906061901047</v>
      </c>
      <c r="I8" s="58">
        <v>1279.2974387839049</v>
      </c>
      <c r="J8" s="58">
        <v>106.50090915997677</v>
      </c>
      <c r="K8" s="58">
        <v>2201.4995758083023</v>
      </c>
      <c r="L8" s="58">
        <v>76.245891098729246</v>
      </c>
      <c r="M8" s="58">
        <v>8978.2853880715411</v>
      </c>
    </row>
    <row r="9" spans="1:13">
      <c r="B9">
        <v>2040</v>
      </c>
      <c r="C9" t="s">
        <v>159</v>
      </c>
      <c r="D9" s="58">
        <v>1.0060324474202273</v>
      </c>
      <c r="E9" s="58">
        <v>677.22177378151821</v>
      </c>
      <c r="F9" s="58">
        <v>3706.4084450446726</v>
      </c>
      <c r="G9" s="58">
        <v>517.11471575691007</v>
      </c>
      <c r="H9" s="58">
        <v>412.9906061901047</v>
      </c>
      <c r="I9" s="58">
        <v>1279.2974387839049</v>
      </c>
      <c r="J9" s="58">
        <v>106.50090915997677</v>
      </c>
      <c r="K9" s="58">
        <v>1879.1339781729293</v>
      </c>
      <c r="L9" s="58">
        <v>13.399120511123732</v>
      </c>
      <c r="M9" s="58">
        <v>8593.0730198485617</v>
      </c>
    </row>
    <row r="10" spans="1:13">
      <c r="B10">
        <v>2050</v>
      </c>
      <c r="C10" t="s">
        <v>122</v>
      </c>
      <c r="D10" s="58">
        <v>9.9427677937613819</v>
      </c>
      <c r="E10" s="58">
        <v>594.82006139513567</v>
      </c>
      <c r="F10" s="58">
        <v>4222.9402434756357</v>
      </c>
      <c r="G10" s="58">
        <v>536.33506831471732</v>
      </c>
      <c r="H10" s="58">
        <v>633.94943878865706</v>
      </c>
      <c r="I10" s="58">
        <v>842.59394877900297</v>
      </c>
      <c r="J10" s="58">
        <v>125.12790519116537</v>
      </c>
      <c r="K10" s="58">
        <v>1237.9367729554715</v>
      </c>
      <c r="L10" s="58">
        <v>40.325211323799252</v>
      </c>
      <c r="M10" s="58">
        <v>8243.9714180173451</v>
      </c>
    </row>
    <row r="11" spans="1:13">
      <c r="B11">
        <v>2050</v>
      </c>
      <c r="C11" t="s">
        <v>159</v>
      </c>
      <c r="D11" s="58">
        <v>9.9427677937613819</v>
      </c>
      <c r="E11" s="58">
        <v>594.82006139513567</v>
      </c>
      <c r="F11" s="58">
        <v>4222.9402434756357</v>
      </c>
      <c r="G11" s="58">
        <v>536.33506831471732</v>
      </c>
      <c r="H11" s="58">
        <v>633.94943878865706</v>
      </c>
      <c r="I11" s="58">
        <v>842.59394877900297</v>
      </c>
      <c r="J11" s="58">
        <v>125.12790519116537</v>
      </c>
      <c r="K11" s="58">
        <v>1089.4483358754355</v>
      </c>
      <c r="L11" s="58">
        <v>10.412107426521986</v>
      </c>
      <c r="M11" s="58">
        <v>8065.5698770400322</v>
      </c>
    </row>
  </sheetData>
  <pageMargins left="0.7" right="0.7" top="0.75" bottom="0.75" header="0.3" footer="0.3"/>
  <headerFooter>
    <oddHeader>&amp;C&amp;"Aptos"&amp;10&amp;K000000 Intern (Internal)&amp;1#_x000D_</oddHead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1D538-2467-4CF4-8634-4FF230E3CC60}">
  <sheetPr codeName="Sheet51"/>
  <dimension ref="B2:N11"/>
  <sheetViews>
    <sheetView workbookViewId="0">
      <selection activeCell="T30" sqref="T30"/>
    </sheetView>
  </sheetViews>
  <sheetFormatPr defaultColWidth="9.140625" defaultRowHeight="15"/>
  <cols>
    <col min="4" max="4" width="17.5703125" customWidth="1"/>
    <col min="6" max="6" width="9.140625" bestFit="1" customWidth="1"/>
  </cols>
  <sheetData>
    <row r="2" spans="2:14">
      <c r="B2" s="153" t="s">
        <v>160</v>
      </c>
      <c r="D2" s="153" t="s">
        <v>143</v>
      </c>
    </row>
    <row r="3" spans="2:14">
      <c r="B3" s="153" t="s">
        <v>157</v>
      </c>
      <c r="C3" s="153" t="s">
        <v>120</v>
      </c>
      <c r="D3" t="s">
        <v>113</v>
      </c>
      <c r="E3" t="s">
        <v>109</v>
      </c>
      <c r="F3" t="s">
        <v>105</v>
      </c>
      <c r="G3" t="s">
        <v>108</v>
      </c>
      <c r="H3" t="s">
        <v>106</v>
      </c>
      <c r="I3" t="s">
        <v>107</v>
      </c>
      <c r="J3" t="s">
        <v>112</v>
      </c>
      <c r="K3" t="s">
        <v>111</v>
      </c>
      <c r="L3" t="s">
        <v>110</v>
      </c>
      <c r="M3" t="s">
        <v>158</v>
      </c>
    </row>
    <row r="4" spans="2:14">
      <c r="B4">
        <v>2030</v>
      </c>
      <c r="C4" t="s">
        <v>122</v>
      </c>
      <c r="D4" s="58">
        <v>8.2050118565197786E-3</v>
      </c>
      <c r="E4" s="58">
        <v>67.048875183840551</v>
      </c>
      <c r="F4" s="58">
        <v>251.14951659214157</v>
      </c>
      <c r="G4" s="58">
        <v>45.030042384455548</v>
      </c>
      <c r="H4" s="58">
        <v>8.47319647503938</v>
      </c>
      <c r="I4" s="58">
        <v>168.85577285156134</v>
      </c>
      <c r="J4" s="58">
        <v>4.9241347583510491</v>
      </c>
      <c r="K4" s="58">
        <v>303.34660551454198</v>
      </c>
      <c r="L4" s="58">
        <v>17.992926372428215</v>
      </c>
      <c r="M4" s="58">
        <v>866.82927514421613</v>
      </c>
      <c r="N4" s="152"/>
    </row>
    <row r="5" spans="2:14">
      <c r="B5">
        <v>2030</v>
      </c>
      <c r="C5" t="s">
        <v>159</v>
      </c>
      <c r="D5" s="58">
        <v>8.2050118565197786E-3</v>
      </c>
      <c r="E5" s="58">
        <v>67.048875183840551</v>
      </c>
      <c r="F5" s="58">
        <v>251.14951659214157</v>
      </c>
      <c r="G5" s="58">
        <v>45.030042384455548</v>
      </c>
      <c r="H5" s="58">
        <v>8.47319647503938</v>
      </c>
      <c r="I5" s="58">
        <v>168.85577285156134</v>
      </c>
      <c r="J5" s="58">
        <v>4.9241347583510491</v>
      </c>
      <c r="K5" s="58">
        <v>214.46265948242899</v>
      </c>
      <c r="L5" s="58">
        <v>2.4153552681091313</v>
      </c>
      <c r="M5" s="58">
        <v>762.36775800778412</v>
      </c>
    </row>
    <row r="6" spans="2:14">
      <c r="B6">
        <v>2035</v>
      </c>
      <c r="C6" t="s">
        <v>122</v>
      </c>
      <c r="D6" s="58">
        <v>3.5467400304620256E-2</v>
      </c>
      <c r="E6" s="58">
        <v>60.666534726003455</v>
      </c>
      <c r="F6" s="58">
        <v>286.08563508014737</v>
      </c>
      <c r="G6" s="58">
        <v>44.536222303596368</v>
      </c>
      <c r="H6" s="58">
        <v>21.754520939791373</v>
      </c>
      <c r="I6" s="58">
        <v>139.54077279870447</v>
      </c>
      <c r="J6" s="58">
        <v>6.2654614483051425</v>
      </c>
      <c r="K6" s="58">
        <v>240.89930855401872</v>
      </c>
      <c r="L6" s="58">
        <v>12.375251027861092</v>
      </c>
      <c r="M6" s="58">
        <v>812.15917427873251</v>
      </c>
    </row>
    <row r="7" spans="2:14">
      <c r="B7">
        <v>2035</v>
      </c>
      <c r="C7" t="s">
        <v>159</v>
      </c>
      <c r="D7" s="58">
        <v>3.5467400304620256E-2</v>
      </c>
      <c r="E7" s="58">
        <v>60.666534726003455</v>
      </c>
      <c r="F7" s="58">
        <v>286.08563508014737</v>
      </c>
      <c r="G7" s="58">
        <v>44.536222303596368</v>
      </c>
      <c r="H7" s="58">
        <v>21.754520939791373</v>
      </c>
      <c r="I7" s="58">
        <v>139.54077279870447</v>
      </c>
      <c r="J7" s="58">
        <v>6.2654614483051425</v>
      </c>
      <c r="K7" s="58">
        <v>197.41408429881943</v>
      </c>
      <c r="L7" s="58">
        <v>1.7033431201901648</v>
      </c>
      <c r="M7" s="58">
        <v>758.00204211586231</v>
      </c>
    </row>
    <row r="8" spans="2:14">
      <c r="B8">
        <v>2040</v>
      </c>
      <c r="C8" t="s">
        <v>122</v>
      </c>
      <c r="D8" s="58">
        <v>8.6503219898557804E-2</v>
      </c>
      <c r="E8" s="58">
        <v>58.230591038823576</v>
      </c>
      <c r="F8" s="58">
        <v>318.69376139679042</v>
      </c>
      <c r="G8" s="58">
        <v>44.463862059923478</v>
      </c>
      <c r="H8" s="58">
        <v>35.510800188315102</v>
      </c>
      <c r="I8" s="58">
        <v>109.99977977505631</v>
      </c>
      <c r="J8" s="58">
        <v>9.1574298503849327</v>
      </c>
      <c r="K8" s="58">
        <v>189.29489043923493</v>
      </c>
      <c r="L8" s="58">
        <v>6.5559665605098232</v>
      </c>
      <c r="M8" s="58">
        <v>771.99358452893705</v>
      </c>
    </row>
    <row r="9" spans="2:14">
      <c r="B9">
        <v>2040</v>
      </c>
      <c r="C9" t="s">
        <v>159</v>
      </c>
      <c r="D9" s="58">
        <v>8.6503219898557804E-2</v>
      </c>
      <c r="E9" s="58">
        <v>58.230591038823576</v>
      </c>
      <c r="F9" s="58">
        <v>318.69376139679042</v>
      </c>
      <c r="G9" s="58">
        <v>44.463862059923478</v>
      </c>
      <c r="H9" s="58">
        <v>35.510800188315102</v>
      </c>
      <c r="I9" s="58">
        <v>109.99977977505631</v>
      </c>
      <c r="J9" s="58">
        <v>9.1574298503849327</v>
      </c>
      <c r="K9" s="58">
        <v>161.57643836396639</v>
      </c>
      <c r="L9" s="58">
        <v>1.1521169828997189</v>
      </c>
      <c r="M9" s="58">
        <v>738.87128287605856</v>
      </c>
    </row>
    <row r="10" spans="2:14">
      <c r="B10">
        <v>2050</v>
      </c>
      <c r="C10" t="s">
        <v>122</v>
      </c>
      <c r="D10" s="58">
        <v>0.85492414391757365</v>
      </c>
      <c r="E10" s="58">
        <v>51.145319122539604</v>
      </c>
      <c r="F10" s="58">
        <v>363.10750158861867</v>
      </c>
      <c r="G10" s="58">
        <v>46.116514902383258</v>
      </c>
      <c r="H10" s="58">
        <v>54.509839964630871</v>
      </c>
      <c r="I10" s="58">
        <v>72.4500385880484</v>
      </c>
      <c r="J10" s="58">
        <v>10.759063215061509</v>
      </c>
      <c r="K10" s="58">
        <v>106.44340266169144</v>
      </c>
      <c r="L10" s="58">
        <v>3.4673440519173901</v>
      </c>
      <c r="M10" s="58">
        <v>708.85394823880858</v>
      </c>
    </row>
    <row r="11" spans="2:14">
      <c r="B11">
        <v>2050</v>
      </c>
      <c r="C11" t="s">
        <v>159</v>
      </c>
      <c r="D11" s="58">
        <v>0.85492414391757365</v>
      </c>
      <c r="E11" s="58">
        <v>51.145319122539604</v>
      </c>
      <c r="F11" s="58">
        <v>363.10750158861867</v>
      </c>
      <c r="G11" s="58">
        <v>46.116514902383258</v>
      </c>
      <c r="H11" s="58">
        <v>54.509839964630871</v>
      </c>
      <c r="I11" s="58">
        <v>72.4500385880484</v>
      </c>
      <c r="J11" s="58">
        <v>10.759063215061509</v>
      </c>
      <c r="K11" s="58">
        <v>93.675695260140628</v>
      </c>
      <c r="L11" s="58">
        <v>0.89528008826500305</v>
      </c>
      <c r="M11" s="58">
        <v>693.51417687360549</v>
      </c>
    </row>
  </sheetData>
  <pageMargins left="0.7" right="0.7" top="0.75" bottom="0.75" header="0.3" footer="0.3"/>
  <headerFooter>
    <oddHeader>&amp;C&amp;"Aptos"&amp;10&amp;K000000 Intern (Internal)&amp;1#_x000D_</oddHead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209E8-0D52-4F6F-A207-86857EA40158}">
  <sheetPr codeName="Sheet53"/>
  <dimension ref="A2:X55"/>
  <sheetViews>
    <sheetView workbookViewId="0">
      <selection activeCell="F14" sqref="F14"/>
    </sheetView>
  </sheetViews>
  <sheetFormatPr defaultColWidth="9.140625" defaultRowHeight="15"/>
  <cols>
    <col min="2" max="2" width="17.5703125" customWidth="1"/>
    <col min="3" max="3" width="18.28515625" customWidth="1"/>
  </cols>
  <sheetData>
    <row r="2" spans="1:24">
      <c r="A2" s="19"/>
      <c r="B2" s="19"/>
      <c r="C2" s="19"/>
      <c r="D2" s="19"/>
      <c r="E2" s="19"/>
      <c r="F2" s="19"/>
      <c r="G2" s="19"/>
      <c r="H2" s="19"/>
      <c r="I2" s="19"/>
      <c r="J2" s="19"/>
      <c r="K2" s="19"/>
      <c r="L2" s="19"/>
      <c r="M2" s="19"/>
      <c r="N2" s="19"/>
      <c r="O2" s="19"/>
      <c r="P2" s="19"/>
      <c r="Q2" s="19"/>
      <c r="R2" s="19"/>
      <c r="S2" s="19"/>
      <c r="T2" s="19"/>
      <c r="U2" s="19"/>
      <c r="V2" s="19"/>
      <c r="W2" s="19"/>
      <c r="X2" s="19"/>
    </row>
    <row r="3" spans="1:24">
      <c r="A3" s="19"/>
      <c r="B3" s="19"/>
      <c r="C3" s="19"/>
      <c r="D3" s="19"/>
      <c r="E3" s="19"/>
      <c r="F3" s="19"/>
      <c r="G3" s="19"/>
      <c r="H3" s="19"/>
      <c r="I3" s="19"/>
      <c r="J3" s="19"/>
      <c r="K3" s="19"/>
      <c r="L3" s="19"/>
      <c r="M3" s="19"/>
      <c r="N3" s="19"/>
      <c r="O3" s="19"/>
      <c r="P3" s="19"/>
      <c r="Q3" s="19"/>
      <c r="R3" s="19"/>
      <c r="S3" s="19"/>
      <c r="T3" s="19"/>
      <c r="U3" s="19"/>
      <c r="V3" s="19"/>
      <c r="W3" s="19"/>
      <c r="X3" s="19"/>
    </row>
    <row r="4" spans="1:24" ht="15.75">
      <c r="A4" s="19"/>
      <c r="B4" s="70" t="s">
        <v>105</v>
      </c>
      <c r="C4" s="71" t="s">
        <v>154</v>
      </c>
      <c r="D4" s="71">
        <v>2030</v>
      </c>
      <c r="E4" s="71">
        <v>2035</v>
      </c>
      <c r="F4" s="71">
        <v>2040</v>
      </c>
      <c r="G4" s="71">
        <v>2050</v>
      </c>
      <c r="H4" s="71" t="s">
        <v>154</v>
      </c>
      <c r="I4" s="19"/>
      <c r="J4" s="19"/>
      <c r="K4" s="19"/>
      <c r="L4" s="19"/>
      <c r="M4" s="19"/>
      <c r="N4" s="19"/>
      <c r="O4" s="19"/>
      <c r="P4" s="19"/>
      <c r="Q4" s="19"/>
      <c r="R4" s="19"/>
      <c r="S4" s="19"/>
      <c r="T4" s="19"/>
      <c r="U4" s="19"/>
      <c r="V4" s="19"/>
      <c r="W4" s="19"/>
      <c r="X4" s="19"/>
    </row>
    <row r="5" spans="1:24">
      <c r="A5" s="19"/>
      <c r="B5" s="426" t="s">
        <v>154</v>
      </c>
      <c r="C5" s="72" t="s">
        <v>162</v>
      </c>
      <c r="D5" s="302">
        <v>3038</v>
      </c>
      <c r="E5" s="303">
        <v>3370</v>
      </c>
      <c r="F5" s="303">
        <v>3659</v>
      </c>
      <c r="G5" s="303">
        <v>4074</v>
      </c>
      <c r="H5" s="73" t="s">
        <v>154</v>
      </c>
      <c r="I5" s="19"/>
      <c r="J5" s="19"/>
      <c r="K5" s="19"/>
      <c r="L5" s="19"/>
      <c r="M5" s="19"/>
      <c r="N5" s="19"/>
      <c r="O5" s="19"/>
      <c r="P5" s="19"/>
      <c r="Q5" s="19"/>
      <c r="R5" s="19"/>
      <c r="S5" s="19"/>
      <c r="T5" s="19"/>
      <c r="U5" s="19"/>
      <c r="V5" s="19"/>
      <c r="W5" s="19"/>
      <c r="X5" s="19"/>
    </row>
    <row r="6" spans="1:24">
      <c r="A6" s="19"/>
      <c r="B6" s="426"/>
      <c r="C6" s="72" t="s">
        <v>163</v>
      </c>
      <c r="D6" s="304">
        <v>143</v>
      </c>
      <c r="E6" s="305">
        <v>274</v>
      </c>
      <c r="F6" s="305">
        <v>391</v>
      </c>
      <c r="G6" s="305">
        <v>573</v>
      </c>
      <c r="H6" s="73" t="s">
        <v>154</v>
      </c>
      <c r="I6" s="19"/>
      <c r="J6" s="19"/>
      <c r="K6" s="19"/>
      <c r="L6" s="19"/>
      <c r="M6" s="19"/>
      <c r="N6" s="19"/>
      <c r="O6" s="19"/>
      <c r="P6" s="19"/>
      <c r="Q6" s="19"/>
      <c r="R6" s="19"/>
      <c r="S6" s="19"/>
      <c r="T6" s="19"/>
      <c r="U6" s="19"/>
      <c r="V6" s="19"/>
      <c r="W6" s="19"/>
      <c r="X6" s="19"/>
    </row>
    <row r="7" spans="1:24">
      <c r="A7" s="19"/>
      <c r="B7" s="426"/>
      <c r="C7" s="72" t="s">
        <v>164</v>
      </c>
      <c r="D7" s="304">
        <v>225</v>
      </c>
      <c r="E7" s="305">
        <v>603</v>
      </c>
      <c r="F7" s="305">
        <v>963</v>
      </c>
      <c r="G7" s="305">
        <v>1630</v>
      </c>
      <c r="H7" s="73" t="s">
        <v>154</v>
      </c>
      <c r="I7" s="19"/>
      <c r="J7" s="19"/>
      <c r="K7" s="19"/>
      <c r="L7" s="19"/>
      <c r="M7" s="19"/>
      <c r="N7" s="19"/>
      <c r="O7" s="19"/>
      <c r="P7" s="19"/>
      <c r="Q7" s="19"/>
      <c r="R7" s="19"/>
      <c r="S7" s="19"/>
      <c r="T7" s="19"/>
      <c r="U7" s="19"/>
      <c r="V7" s="19"/>
      <c r="W7" s="19"/>
      <c r="X7" s="19"/>
    </row>
    <row r="8" spans="1:24">
      <c r="A8" s="19"/>
      <c r="B8" s="426"/>
      <c r="C8" s="73" t="s">
        <v>165</v>
      </c>
      <c r="D8" s="73">
        <v>10</v>
      </c>
      <c r="E8" s="73">
        <v>23</v>
      </c>
      <c r="F8" s="73">
        <v>37</v>
      </c>
      <c r="G8" s="73">
        <v>42</v>
      </c>
      <c r="H8" s="73" t="s">
        <v>154</v>
      </c>
      <c r="I8" s="19"/>
      <c r="J8" s="19"/>
      <c r="K8" s="19"/>
      <c r="L8" s="19"/>
      <c r="M8" s="19"/>
      <c r="N8" s="19"/>
      <c r="O8" s="19"/>
      <c r="P8" s="19"/>
      <c r="Q8" s="19"/>
      <c r="R8" s="19"/>
      <c r="S8" s="19"/>
      <c r="T8" s="19"/>
      <c r="U8" s="19"/>
      <c r="V8" s="19"/>
      <c r="W8" s="19"/>
      <c r="X8" s="19"/>
    </row>
    <row r="9" spans="1:24">
      <c r="A9" s="19"/>
      <c r="B9" s="19"/>
      <c r="C9" s="19"/>
      <c r="D9" s="19"/>
      <c r="E9" s="19"/>
      <c r="F9" s="19"/>
      <c r="G9" s="19"/>
      <c r="H9" s="19"/>
      <c r="I9" s="19"/>
      <c r="J9" s="19"/>
      <c r="K9" s="19"/>
      <c r="L9" s="19"/>
      <c r="M9" s="19"/>
      <c r="N9" s="19"/>
      <c r="O9" s="19"/>
      <c r="P9" s="19"/>
      <c r="Q9" s="19"/>
      <c r="R9" s="19"/>
      <c r="S9" s="19"/>
      <c r="T9" s="19"/>
      <c r="U9" s="19"/>
      <c r="V9" s="19"/>
      <c r="W9" s="19"/>
      <c r="X9" s="19"/>
    </row>
    <row r="10" spans="1:24">
      <c r="A10" s="19"/>
      <c r="B10" s="19"/>
      <c r="C10" s="19"/>
      <c r="D10" s="419"/>
      <c r="E10" s="419"/>
      <c r="F10" s="419"/>
      <c r="G10" s="419"/>
      <c r="H10" s="419"/>
      <c r="I10" s="419"/>
      <c r="J10" s="19"/>
      <c r="K10" s="19"/>
      <c r="L10" s="19"/>
      <c r="M10" s="19"/>
      <c r="N10" s="19"/>
      <c r="O10" s="19"/>
      <c r="P10" s="19"/>
      <c r="Q10" s="19"/>
      <c r="R10" s="19"/>
      <c r="S10" s="19"/>
      <c r="T10" s="19"/>
      <c r="U10" s="19"/>
      <c r="V10" s="19"/>
      <c r="W10" s="19"/>
      <c r="X10" s="19"/>
    </row>
    <row r="11" spans="1:24" ht="15.75">
      <c r="A11" s="19"/>
      <c r="B11" s="70"/>
      <c r="C11" s="71"/>
      <c r="D11" s="71"/>
      <c r="E11" s="71"/>
      <c r="F11" s="71"/>
      <c r="G11" s="71"/>
      <c r="H11" s="71"/>
      <c r="I11" s="71"/>
      <c r="J11" s="19"/>
      <c r="K11" s="19"/>
      <c r="L11" s="19"/>
      <c r="M11" s="19"/>
      <c r="N11" s="19"/>
      <c r="O11" s="19"/>
      <c r="P11" s="19"/>
      <c r="Q11" s="19"/>
      <c r="R11" s="19"/>
      <c r="S11" s="19"/>
      <c r="T11" s="19"/>
      <c r="U11" s="19"/>
      <c r="V11" s="19"/>
      <c r="W11" s="19"/>
      <c r="X11" s="19"/>
    </row>
    <row r="12" spans="1:24">
      <c r="A12" s="19"/>
      <c r="B12" s="426"/>
      <c r="C12" s="72"/>
      <c r="D12" s="73"/>
      <c r="E12" s="73"/>
      <c r="F12" s="19"/>
      <c r="G12" s="73"/>
      <c r="H12" s="73"/>
      <c r="I12" s="73"/>
      <c r="J12" s="19"/>
      <c r="K12" s="19"/>
      <c r="L12" s="19"/>
      <c r="M12" s="19"/>
      <c r="N12" s="19"/>
      <c r="O12" s="19"/>
      <c r="P12" s="19"/>
      <c r="Q12" s="19"/>
      <c r="R12" s="19"/>
      <c r="S12" s="19"/>
      <c r="T12" s="19"/>
      <c r="U12" s="19"/>
      <c r="V12" s="19"/>
      <c r="W12" s="19"/>
      <c r="X12" s="19"/>
    </row>
    <row r="13" spans="1:24">
      <c r="A13" s="19"/>
      <c r="B13" s="426"/>
      <c r="C13" s="72"/>
      <c r="D13" s="73"/>
      <c r="E13" s="73"/>
      <c r="F13" s="19"/>
      <c r="G13" s="73"/>
      <c r="H13" s="73"/>
      <c r="I13" s="73"/>
      <c r="J13" s="19"/>
      <c r="K13" s="19"/>
      <c r="L13" s="19"/>
      <c r="M13" s="19"/>
      <c r="N13" s="19"/>
      <c r="O13" s="19"/>
      <c r="P13" s="19"/>
      <c r="Q13" s="19"/>
      <c r="R13" s="19"/>
      <c r="S13" s="19"/>
      <c r="T13" s="19"/>
      <c r="U13" s="19"/>
      <c r="V13" s="19"/>
      <c r="W13" s="19"/>
      <c r="X13" s="19"/>
    </row>
    <row r="14" spans="1:24">
      <c r="A14" s="19"/>
      <c r="B14" s="426"/>
      <c r="C14" s="72"/>
      <c r="D14" s="73"/>
      <c r="E14" s="73"/>
      <c r="F14" s="19"/>
      <c r="G14" s="73"/>
      <c r="H14" s="73"/>
      <c r="I14" s="73"/>
      <c r="J14" s="19"/>
      <c r="K14" s="19"/>
      <c r="L14" s="19"/>
      <c r="M14" s="19"/>
      <c r="N14" s="19"/>
      <c r="O14" s="19"/>
      <c r="P14" s="19"/>
      <c r="Q14" s="19"/>
      <c r="R14" s="19"/>
      <c r="S14" s="19"/>
      <c r="T14" s="19"/>
      <c r="U14" s="19"/>
      <c r="V14" s="19"/>
      <c r="W14" s="19"/>
      <c r="X14" s="19"/>
    </row>
    <row r="15" spans="1:24">
      <c r="A15" s="19"/>
      <c r="B15" s="426"/>
      <c r="C15" s="73"/>
      <c r="D15" s="73"/>
      <c r="E15" s="73"/>
      <c r="F15" s="19"/>
      <c r="G15" s="73"/>
      <c r="H15" s="73"/>
      <c r="I15" s="73"/>
      <c r="J15" s="19"/>
      <c r="K15" s="19"/>
      <c r="L15" s="19"/>
      <c r="M15" s="19"/>
      <c r="N15" s="19"/>
      <c r="O15" s="19"/>
      <c r="P15" s="19"/>
      <c r="Q15" s="19"/>
      <c r="R15" s="19"/>
      <c r="S15" s="19"/>
      <c r="T15" s="19"/>
      <c r="U15" s="19"/>
      <c r="V15" s="19"/>
      <c r="W15" s="19"/>
      <c r="X15" s="19"/>
    </row>
    <row r="16" spans="1:24">
      <c r="A16" s="19"/>
      <c r="B16" s="19"/>
      <c r="C16" s="19"/>
      <c r="D16" s="19"/>
      <c r="E16" s="19"/>
      <c r="F16" s="19"/>
      <c r="G16" s="19"/>
      <c r="H16" s="19"/>
      <c r="I16" s="19"/>
      <c r="J16" s="19"/>
      <c r="K16" s="19"/>
      <c r="L16" s="19"/>
      <c r="M16" s="19"/>
      <c r="N16" s="19"/>
      <c r="O16" s="19"/>
      <c r="P16" s="19"/>
      <c r="Q16" s="19"/>
      <c r="R16" s="19"/>
      <c r="S16" s="19"/>
      <c r="T16" s="19"/>
      <c r="U16" s="19"/>
      <c r="V16" s="19"/>
      <c r="W16" s="19"/>
      <c r="X16" s="19"/>
    </row>
    <row r="17" spans="1:24">
      <c r="A17" s="19"/>
      <c r="B17" s="19"/>
      <c r="C17" s="19"/>
      <c r="D17" s="19"/>
      <c r="E17" s="19"/>
      <c r="F17" s="19"/>
      <c r="G17" s="19"/>
      <c r="H17" s="19"/>
      <c r="I17" s="19"/>
      <c r="J17" s="19"/>
      <c r="K17" s="19"/>
      <c r="L17" s="19"/>
      <c r="M17" s="19"/>
      <c r="N17" s="19"/>
      <c r="O17" s="19"/>
      <c r="P17" s="19"/>
      <c r="Q17" s="19"/>
      <c r="R17" s="19"/>
      <c r="S17" s="19"/>
      <c r="T17" s="19"/>
      <c r="U17" s="19"/>
      <c r="V17" s="19"/>
      <c r="W17" s="19"/>
      <c r="X17" s="19"/>
    </row>
    <row r="18" spans="1:24">
      <c r="A18" s="19"/>
      <c r="B18" s="19"/>
      <c r="C18" s="19"/>
      <c r="D18" s="19"/>
      <c r="E18" s="19"/>
      <c r="F18" s="19"/>
      <c r="G18" s="19"/>
      <c r="H18" s="19"/>
      <c r="I18" s="19"/>
      <c r="J18" s="19"/>
      <c r="K18" s="19"/>
      <c r="L18" s="19"/>
      <c r="M18" s="19"/>
      <c r="N18" s="19"/>
      <c r="O18" s="19"/>
      <c r="P18" s="19"/>
      <c r="Q18" s="19"/>
      <c r="R18" s="19"/>
      <c r="S18" s="19"/>
      <c r="T18" s="19"/>
      <c r="U18" s="19"/>
      <c r="V18" s="19"/>
      <c r="W18" s="19"/>
      <c r="X18" s="19"/>
    </row>
    <row r="19" spans="1:24">
      <c r="A19" s="19"/>
      <c r="B19" s="19"/>
      <c r="C19" s="19"/>
      <c r="D19" s="19"/>
      <c r="E19" s="19"/>
      <c r="F19" s="19"/>
      <c r="G19" s="19"/>
      <c r="H19" s="19"/>
      <c r="I19" s="19"/>
      <c r="J19" s="19"/>
      <c r="K19" s="19"/>
      <c r="L19" s="19"/>
      <c r="M19" s="19"/>
      <c r="N19" s="19"/>
      <c r="O19" s="19"/>
      <c r="P19" s="19"/>
      <c r="Q19" s="19"/>
      <c r="R19" s="19"/>
      <c r="S19" s="19"/>
      <c r="T19" s="19"/>
      <c r="U19" s="19"/>
      <c r="V19" s="19"/>
      <c r="W19" s="19"/>
      <c r="X19" s="19"/>
    </row>
    <row r="20" spans="1:24">
      <c r="A20" s="19"/>
      <c r="B20" s="19"/>
      <c r="C20" s="19"/>
      <c r="D20" s="19"/>
      <c r="E20" s="19"/>
      <c r="F20" s="19"/>
      <c r="G20" s="19"/>
      <c r="H20" s="19"/>
      <c r="I20" s="19"/>
      <c r="J20" s="19"/>
      <c r="K20" s="19"/>
      <c r="L20" s="19"/>
      <c r="M20" s="19"/>
      <c r="N20" s="19"/>
      <c r="O20" s="19"/>
      <c r="P20" s="19"/>
      <c r="Q20" s="19"/>
      <c r="R20" s="19"/>
      <c r="S20" s="19"/>
      <c r="T20" s="19"/>
      <c r="U20" s="19"/>
      <c r="V20" s="19"/>
      <c r="W20" s="19"/>
      <c r="X20" s="19"/>
    </row>
    <row r="21" spans="1:24">
      <c r="A21" s="19"/>
      <c r="B21" s="19"/>
      <c r="C21" s="19"/>
      <c r="D21" s="19"/>
      <c r="E21" s="19"/>
      <c r="F21" s="19"/>
      <c r="G21" s="19"/>
      <c r="H21" s="19"/>
      <c r="I21" s="19"/>
      <c r="J21" s="19"/>
      <c r="K21" s="19"/>
      <c r="L21" s="19"/>
      <c r="M21" s="19"/>
      <c r="N21" s="19"/>
      <c r="O21" s="19"/>
      <c r="P21" s="19"/>
      <c r="Q21" s="19"/>
      <c r="R21" s="19"/>
      <c r="S21" s="19"/>
      <c r="T21" s="19"/>
      <c r="U21" s="19"/>
      <c r="V21" s="19"/>
      <c r="W21" s="19"/>
      <c r="X21" s="19"/>
    </row>
    <row r="22" spans="1:24">
      <c r="A22" s="19"/>
      <c r="B22" s="19"/>
      <c r="C22" s="19"/>
      <c r="D22" s="19"/>
      <c r="E22" s="19"/>
      <c r="F22" s="19"/>
      <c r="G22" s="19"/>
      <c r="H22" s="19"/>
      <c r="I22" s="19"/>
      <c r="J22" s="19"/>
      <c r="K22" s="19"/>
      <c r="L22" s="19"/>
      <c r="M22" s="19"/>
      <c r="N22" s="19"/>
      <c r="O22" s="19"/>
      <c r="P22" s="19"/>
      <c r="Q22" s="19"/>
      <c r="R22" s="19"/>
      <c r="S22" s="19"/>
      <c r="T22" s="19"/>
      <c r="U22" s="19"/>
      <c r="V22" s="19"/>
      <c r="W22" s="19"/>
      <c r="X22" s="19"/>
    </row>
    <row r="23" spans="1:24">
      <c r="A23" s="19"/>
      <c r="B23" s="19"/>
      <c r="C23" s="19"/>
      <c r="D23" s="19"/>
      <c r="E23" s="19"/>
      <c r="F23" s="19"/>
      <c r="G23" s="19"/>
      <c r="H23" s="19"/>
      <c r="I23" s="19"/>
      <c r="J23" s="19"/>
      <c r="K23" s="19"/>
      <c r="L23" s="19"/>
      <c r="M23" s="19"/>
      <c r="N23" s="19"/>
      <c r="O23" s="19"/>
      <c r="P23" s="19"/>
      <c r="Q23" s="19"/>
      <c r="R23" s="19"/>
      <c r="S23" s="19"/>
      <c r="T23" s="19"/>
      <c r="U23" s="19"/>
      <c r="V23" s="19"/>
      <c r="W23" s="19"/>
      <c r="X23" s="19"/>
    </row>
    <row r="24" spans="1:24" ht="15.75">
      <c r="A24" s="19"/>
      <c r="B24" s="70"/>
      <c r="C24" s="72"/>
      <c r="D24" s="71"/>
      <c r="E24" s="71"/>
      <c r="F24" s="71"/>
      <c r="G24" s="71"/>
      <c r="H24" s="19"/>
      <c r="I24" s="19"/>
      <c r="J24" s="19"/>
      <c r="K24" s="19"/>
      <c r="L24" s="19"/>
      <c r="M24" s="19"/>
      <c r="N24" s="19"/>
      <c r="O24" s="19"/>
      <c r="P24" s="19"/>
      <c r="Q24" s="19"/>
      <c r="R24" s="19"/>
      <c r="S24" s="19"/>
      <c r="T24" s="19"/>
      <c r="U24" s="19"/>
      <c r="V24" s="19"/>
      <c r="W24" s="19"/>
      <c r="X24" s="19"/>
    </row>
    <row r="25" spans="1:24">
      <c r="A25" s="19"/>
      <c r="B25" s="426"/>
      <c r="C25" s="72"/>
      <c r="D25" s="73"/>
      <c r="E25" s="73"/>
      <c r="F25" s="73"/>
      <c r="G25" s="73"/>
      <c r="H25" s="19"/>
      <c r="I25" s="19"/>
      <c r="J25" s="19"/>
      <c r="K25" s="19"/>
      <c r="L25" s="19"/>
      <c r="M25" s="19"/>
      <c r="N25" s="19"/>
      <c r="O25" s="19"/>
      <c r="P25" s="19"/>
      <c r="Q25" s="19"/>
      <c r="R25" s="19"/>
      <c r="S25" s="19"/>
      <c r="T25" s="19"/>
      <c r="U25" s="19"/>
      <c r="V25" s="19"/>
      <c r="W25" s="19"/>
      <c r="X25" s="19"/>
    </row>
    <row r="26" spans="1:24">
      <c r="A26" s="19"/>
      <c r="B26" s="426"/>
      <c r="C26" s="73"/>
      <c r="D26" s="73"/>
      <c r="E26" s="73"/>
      <c r="F26" s="73"/>
      <c r="G26" s="73"/>
      <c r="H26" s="19"/>
      <c r="I26" s="19"/>
      <c r="J26" s="19"/>
      <c r="K26" s="19"/>
      <c r="L26" s="19"/>
      <c r="M26" s="19"/>
      <c r="N26" s="19"/>
      <c r="O26" s="19"/>
      <c r="P26" s="19"/>
      <c r="Q26" s="19"/>
      <c r="R26" s="19"/>
      <c r="S26" s="19"/>
      <c r="T26" s="19"/>
      <c r="U26" s="19"/>
      <c r="V26" s="19"/>
      <c r="W26" s="19"/>
      <c r="X26" s="19"/>
    </row>
    <row r="27" spans="1:24">
      <c r="A27" s="19"/>
      <c r="B27" s="426"/>
      <c r="C27" s="73"/>
      <c r="D27" s="73"/>
      <c r="E27" s="73"/>
      <c r="F27" s="73"/>
      <c r="G27" s="73"/>
      <c r="H27" s="19"/>
      <c r="I27" s="19"/>
      <c r="J27" s="19"/>
      <c r="K27" s="19"/>
      <c r="L27" s="19"/>
      <c r="M27" s="19"/>
      <c r="N27" s="19"/>
      <c r="O27" s="19"/>
      <c r="P27" s="19"/>
      <c r="Q27" s="19"/>
      <c r="R27" s="19"/>
      <c r="S27" s="19"/>
      <c r="T27" s="19"/>
      <c r="U27" s="19"/>
      <c r="V27" s="19"/>
      <c r="W27" s="19"/>
      <c r="X27" s="19"/>
    </row>
    <row r="28" spans="1:24">
      <c r="A28" s="19"/>
      <c r="B28" s="426"/>
      <c r="C28" s="73"/>
      <c r="D28" s="73"/>
      <c r="E28" s="73"/>
      <c r="F28" s="73"/>
      <c r="G28" s="73"/>
      <c r="H28" s="19"/>
      <c r="I28" s="19"/>
      <c r="J28" s="19"/>
      <c r="K28" s="19"/>
      <c r="L28" s="19"/>
      <c r="M28" s="19"/>
      <c r="N28" s="19"/>
      <c r="O28" s="19"/>
      <c r="P28" s="19"/>
      <c r="Q28" s="19"/>
      <c r="R28" s="19"/>
      <c r="S28" s="19"/>
      <c r="T28" s="19"/>
      <c r="U28" s="19"/>
      <c r="V28" s="19"/>
      <c r="W28" s="19"/>
      <c r="X28" s="19"/>
    </row>
    <row r="29" spans="1:24">
      <c r="A29" s="19"/>
      <c r="B29" s="426"/>
      <c r="C29" s="73"/>
      <c r="D29" s="73"/>
      <c r="E29" s="73"/>
      <c r="F29" s="73"/>
      <c r="G29" s="73"/>
      <c r="H29" s="19"/>
      <c r="I29" s="19"/>
      <c r="J29" s="19"/>
      <c r="K29" s="19"/>
      <c r="L29" s="19"/>
      <c r="M29" s="19"/>
      <c r="N29" s="19"/>
      <c r="O29" s="19"/>
      <c r="P29" s="19"/>
      <c r="Q29" s="19"/>
      <c r="R29" s="19"/>
      <c r="S29" s="19"/>
      <c r="T29" s="19"/>
      <c r="U29" s="19"/>
      <c r="V29" s="19"/>
      <c r="W29" s="19"/>
      <c r="X29" s="19"/>
    </row>
    <row r="30" spans="1:24">
      <c r="A30" s="19"/>
      <c r="B30" s="426"/>
      <c r="C30" s="73"/>
      <c r="D30" s="73"/>
      <c r="E30" s="73"/>
      <c r="F30" s="73"/>
      <c r="G30" s="73"/>
      <c r="H30" s="19"/>
      <c r="I30" s="19"/>
      <c r="J30" s="19"/>
      <c r="K30" s="19"/>
      <c r="L30" s="19"/>
      <c r="M30" s="19"/>
      <c r="N30" s="19"/>
      <c r="O30" s="19"/>
      <c r="P30" s="19"/>
      <c r="Q30" s="19"/>
      <c r="R30" s="19"/>
      <c r="S30" s="19"/>
      <c r="T30" s="19"/>
      <c r="U30" s="19"/>
      <c r="V30" s="19"/>
      <c r="W30" s="19"/>
      <c r="X30" s="19"/>
    </row>
    <row r="31" spans="1:24">
      <c r="A31" s="19"/>
      <c r="B31" s="19"/>
      <c r="C31" s="19"/>
      <c r="D31" s="19"/>
      <c r="E31" s="19"/>
      <c r="F31" s="19"/>
      <c r="G31" s="19"/>
      <c r="H31" s="19"/>
      <c r="I31" s="19"/>
      <c r="J31" s="19"/>
      <c r="K31" s="19"/>
      <c r="L31" s="19"/>
      <c r="M31" s="19"/>
      <c r="N31" s="19"/>
      <c r="O31" s="19"/>
      <c r="P31" s="19"/>
      <c r="Q31" s="19"/>
      <c r="R31" s="19"/>
      <c r="S31" s="19"/>
      <c r="T31" s="19"/>
      <c r="U31" s="19"/>
      <c r="V31" s="19"/>
      <c r="W31" s="19"/>
      <c r="X31" s="19"/>
    </row>
    <row r="32" spans="1:24">
      <c r="A32" s="19"/>
      <c r="B32" s="19"/>
      <c r="C32" s="19"/>
      <c r="D32" s="419"/>
      <c r="E32" s="419"/>
      <c r="F32" s="419"/>
      <c r="G32" s="419"/>
      <c r="H32" s="419"/>
      <c r="I32" s="419"/>
      <c r="J32" s="19"/>
      <c r="K32" s="19"/>
      <c r="L32" s="19"/>
      <c r="M32" s="19"/>
      <c r="N32" s="19"/>
      <c r="O32" s="19"/>
      <c r="P32" s="19"/>
      <c r="Q32" s="19"/>
      <c r="R32" s="19"/>
      <c r="S32" s="19"/>
      <c r="T32" s="19"/>
      <c r="U32" s="19"/>
      <c r="V32" s="19"/>
      <c r="W32" s="19"/>
      <c r="X32" s="19"/>
    </row>
    <row r="33" spans="1:24" ht="15.75">
      <c r="A33" s="19"/>
      <c r="B33" s="70"/>
      <c r="C33" s="72"/>
      <c r="D33" s="71"/>
      <c r="E33" s="71"/>
      <c r="F33" s="71"/>
      <c r="G33" s="71"/>
      <c r="H33" s="71"/>
      <c r="I33" s="71"/>
      <c r="J33" s="19"/>
      <c r="K33" s="19"/>
      <c r="L33" s="19"/>
      <c r="M33" s="19"/>
      <c r="N33" s="19"/>
      <c r="O33" s="19"/>
      <c r="P33" s="19"/>
      <c r="Q33" s="19"/>
      <c r="R33" s="19"/>
      <c r="S33" s="19"/>
      <c r="T33" s="19"/>
      <c r="U33" s="19"/>
      <c r="V33" s="19"/>
      <c r="W33" s="19"/>
      <c r="X33" s="19"/>
    </row>
    <row r="34" spans="1:24">
      <c r="A34" s="19"/>
      <c r="B34" s="426"/>
      <c r="C34" s="72"/>
      <c r="D34" s="73"/>
      <c r="E34" s="73"/>
      <c r="F34" s="73"/>
      <c r="G34" s="73"/>
      <c r="H34" s="73"/>
      <c r="I34" s="73"/>
      <c r="J34" s="19"/>
      <c r="K34" s="19"/>
      <c r="L34" s="19"/>
      <c r="M34" s="19"/>
      <c r="N34" s="19"/>
      <c r="O34" s="19"/>
      <c r="P34" s="19"/>
      <c r="Q34" s="19"/>
      <c r="R34" s="19"/>
      <c r="S34" s="19"/>
      <c r="T34" s="19"/>
      <c r="U34" s="19"/>
      <c r="V34" s="19"/>
      <c r="W34" s="19"/>
      <c r="X34" s="19"/>
    </row>
    <row r="35" spans="1:24">
      <c r="A35" s="19"/>
      <c r="B35" s="426"/>
      <c r="C35" s="73"/>
      <c r="D35" s="73"/>
      <c r="E35" s="73"/>
      <c r="F35" s="73"/>
      <c r="G35" s="73"/>
      <c r="H35" s="73"/>
      <c r="I35" s="73"/>
      <c r="J35" s="19"/>
      <c r="K35" s="19"/>
      <c r="L35" s="19"/>
      <c r="M35" s="19"/>
      <c r="N35" s="19"/>
      <c r="O35" s="19"/>
      <c r="P35" s="19"/>
      <c r="Q35" s="19"/>
      <c r="R35" s="19"/>
      <c r="S35" s="19"/>
      <c r="T35" s="19"/>
      <c r="U35" s="19"/>
      <c r="V35" s="19"/>
      <c r="W35" s="19"/>
      <c r="X35" s="19"/>
    </row>
    <row r="36" spans="1:24">
      <c r="A36" s="19"/>
      <c r="B36" s="426"/>
      <c r="C36" s="73"/>
      <c r="D36" s="73"/>
      <c r="E36" s="73"/>
      <c r="F36" s="73"/>
      <c r="G36" s="73"/>
      <c r="H36" s="73"/>
      <c r="I36" s="73"/>
      <c r="J36" s="19"/>
      <c r="K36" s="19"/>
      <c r="L36" s="19"/>
      <c r="M36" s="19"/>
      <c r="N36" s="19"/>
      <c r="O36" s="19"/>
      <c r="P36" s="19"/>
      <c r="Q36" s="19"/>
      <c r="R36" s="19"/>
      <c r="S36" s="19"/>
      <c r="T36" s="19"/>
      <c r="U36" s="19"/>
      <c r="V36" s="19"/>
      <c r="W36" s="19"/>
      <c r="X36" s="19"/>
    </row>
    <row r="37" spans="1:24">
      <c r="A37" s="19"/>
      <c r="B37" s="426"/>
      <c r="C37" s="73"/>
      <c r="D37" s="73"/>
      <c r="E37" s="73"/>
      <c r="F37" s="73"/>
      <c r="G37" s="73"/>
      <c r="H37" s="73"/>
      <c r="I37" s="73"/>
      <c r="J37" s="19"/>
      <c r="K37" s="19"/>
      <c r="L37" s="19"/>
      <c r="M37" s="19"/>
      <c r="N37" s="19"/>
      <c r="O37" s="19"/>
      <c r="P37" s="19"/>
      <c r="Q37" s="19"/>
      <c r="R37" s="19"/>
      <c r="S37" s="19"/>
      <c r="T37" s="19"/>
      <c r="U37" s="19"/>
      <c r="V37" s="19"/>
      <c r="W37" s="19"/>
      <c r="X37" s="19"/>
    </row>
    <row r="38" spans="1:24">
      <c r="A38" s="19"/>
      <c r="B38" s="426"/>
      <c r="C38" s="73"/>
      <c r="D38" s="73"/>
      <c r="E38" s="73"/>
      <c r="F38" s="73"/>
      <c r="G38" s="73"/>
      <c r="H38" s="73"/>
      <c r="I38" s="73"/>
      <c r="J38" s="19"/>
      <c r="K38" s="19"/>
      <c r="L38" s="19"/>
      <c r="M38" s="19"/>
      <c r="N38" s="19"/>
      <c r="O38" s="19"/>
      <c r="P38" s="19"/>
      <c r="Q38" s="19"/>
      <c r="R38" s="19"/>
      <c r="S38" s="19"/>
      <c r="T38" s="19"/>
      <c r="U38" s="19"/>
      <c r="V38" s="19"/>
      <c r="W38" s="19"/>
      <c r="X38" s="19"/>
    </row>
    <row r="39" spans="1:24">
      <c r="A39" s="19"/>
      <c r="B39" s="426"/>
      <c r="C39" s="73"/>
      <c r="D39" s="73"/>
      <c r="E39" s="73"/>
      <c r="F39" s="73"/>
      <c r="G39" s="73"/>
      <c r="H39" s="73"/>
      <c r="I39" s="73"/>
      <c r="J39" s="19"/>
      <c r="K39" s="19"/>
      <c r="L39" s="19"/>
      <c r="M39" s="19"/>
      <c r="N39" s="19"/>
      <c r="O39" s="19"/>
      <c r="P39" s="19"/>
      <c r="Q39" s="19"/>
      <c r="R39" s="19"/>
      <c r="S39" s="19"/>
      <c r="T39" s="19"/>
      <c r="U39" s="19"/>
      <c r="V39" s="19"/>
      <c r="W39" s="19"/>
      <c r="X39" s="19"/>
    </row>
    <row r="40" spans="1:24">
      <c r="A40" s="19"/>
      <c r="B40" s="19"/>
      <c r="C40" s="19"/>
      <c r="D40" s="19"/>
      <c r="E40" s="19"/>
      <c r="F40" s="19"/>
      <c r="G40" s="19"/>
      <c r="H40" s="19"/>
      <c r="I40" s="19"/>
      <c r="J40" s="19"/>
      <c r="K40" s="19"/>
      <c r="L40" s="19"/>
      <c r="M40" s="19"/>
      <c r="N40" s="19"/>
      <c r="O40" s="19"/>
      <c r="P40" s="19"/>
      <c r="Q40" s="19"/>
      <c r="R40" s="19"/>
      <c r="S40" s="19"/>
      <c r="T40" s="19"/>
      <c r="U40" s="19"/>
      <c r="V40" s="19"/>
      <c r="W40" s="19"/>
      <c r="X40" s="19"/>
    </row>
    <row r="41" spans="1:24">
      <c r="A41" s="19"/>
      <c r="B41" s="19"/>
      <c r="C41" s="19"/>
      <c r="D41" s="19"/>
      <c r="E41" s="19"/>
      <c r="F41" s="19"/>
      <c r="G41" s="19"/>
      <c r="H41" s="19"/>
      <c r="I41" s="19"/>
      <c r="J41" s="19"/>
      <c r="K41" s="19"/>
      <c r="L41" s="19"/>
      <c r="M41" s="19"/>
      <c r="N41" s="19"/>
      <c r="O41" s="19"/>
      <c r="P41" s="19"/>
      <c r="Q41" s="19"/>
      <c r="R41" s="19"/>
      <c r="S41" s="19"/>
      <c r="T41" s="19"/>
      <c r="U41" s="19"/>
      <c r="V41" s="19"/>
      <c r="W41" s="19"/>
      <c r="X41" s="19"/>
    </row>
    <row r="42" spans="1:24">
      <c r="A42" s="19"/>
      <c r="B42" s="71"/>
      <c r="C42" s="72"/>
      <c r="D42" s="71"/>
      <c r="E42" s="71"/>
      <c r="F42" s="71"/>
      <c r="G42" s="71"/>
      <c r="H42" s="19"/>
      <c r="I42" s="19"/>
      <c r="J42" s="19"/>
      <c r="K42" s="19"/>
      <c r="L42" s="19"/>
      <c r="M42" s="19"/>
      <c r="N42" s="19"/>
      <c r="O42" s="19"/>
      <c r="P42" s="19"/>
      <c r="Q42" s="19"/>
      <c r="R42" s="19"/>
      <c r="S42" s="19"/>
      <c r="T42" s="19"/>
      <c r="U42" s="19"/>
      <c r="V42" s="19"/>
      <c r="W42" s="19"/>
      <c r="X42" s="19"/>
    </row>
    <row r="43" spans="1:24">
      <c r="A43" s="19"/>
      <c r="B43" s="426"/>
      <c r="C43" s="72"/>
      <c r="D43" s="73"/>
      <c r="E43" s="73"/>
      <c r="F43" s="73"/>
      <c r="G43" s="73"/>
      <c r="H43" s="19"/>
      <c r="I43" s="19"/>
      <c r="J43" s="19"/>
      <c r="K43" s="19"/>
      <c r="L43" s="19"/>
      <c r="M43" s="19"/>
      <c r="N43" s="19"/>
      <c r="O43" s="19"/>
      <c r="P43" s="19"/>
      <c r="Q43" s="19"/>
      <c r="R43" s="19"/>
      <c r="S43" s="19"/>
      <c r="T43" s="19"/>
      <c r="U43" s="19"/>
      <c r="V43" s="19"/>
      <c r="W43" s="19"/>
      <c r="X43" s="19"/>
    </row>
    <row r="44" spans="1:24">
      <c r="A44" s="19"/>
      <c r="B44" s="426"/>
      <c r="C44" s="72"/>
      <c r="D44" s="73"/>
      <c r="E44" s="73"/>
      <c r="F44" s="73"/>
      <c r="G44" s="73"/>
      <c r="H44" s="19"/>
      <c r="I44" s="19"/>
      <c r="J44" s="19"/>
      <c r="K44" s="19"/>
      <c r="L44" s="19"/>
      <c r="M44" s="19"/>
      <c r="N44" s="19"/>
      <c r="O44" s="19"/>
      <c r="P44" s="19"/>
      <c r="Q44" s="19"/>
      <c r="R44" s="19"/>
      <c r="S44" s="19"/>
      <c r="T44" s="19"/>
      <c r="U44" s="19"/>
      <c r="V44" s="19"/>
      <c r="W44" s="19"/>
      <c r="X44" s="19"/>
    </row>
    <row r="45" spans="1:24">
      <c r="A45" s="19"/>
      <c r="B45" s="426"/>
      <c r="C45" s="72"/>
      <c r="D45" s="73"/>
      <c r="E45" s="73"/>
      <c r="F45" s="73"/>
      <c r="G45" s="73"/>
      <c r="H45" s="19"/>
      <c r="I45" s="19"/>
      <c r="J45" s="19"/>
      <c r="K45" s="19"/>
      <c r="L45" s="19"/>
      <c r="M45" s="19"/>
      <c r="N45" s="19"/>
      <c r="O45" s="19"/>
      <c r="P45" s="19"/>
      <c r="Q45" s="19"/>
      <c r="R45" s="19"/>
      <c r="S45" s="19"/>
      <c r="T45" s="19"/>
      <c r="U45" s="19"/>
      <c r="V45" s="19"/>
      <c r="W45" s="19"/>
      <c r="X45" s="19"/>
    </row>
    <row r="46" spans="1:24">
      <c r="A46" s="19"/>
      <c r="B46" s="426"/>
      <c r="C46" s="72"/>
      <c r="D46" s="73"/>
      <c r="E46" s="73"/>
      <c r="F46" s="73"/>
      <c r="G46" s="73"/>
      <c r="H46" s="19"/>
      <c r="I46" s="19"/>
      <c r="J46" s="19"/>
      <c r="K46" s="19"/>
      <c r="L46" s="19"/>
      <c r="M46" s="19"/>
      <c r="N46" s="19"/>
      <c r="O46" s="19"/>
      <c r="P46" s="19"/>
      <c r="Q46" s="19"/>
      <c r="R46" s="19"/>
      <c r="S46" s="19"/>
      <c r="T46" s="19"/>
      <c r="U46" s="19"/>
      <c r="V46" s="19"/>
      <c r="W46" s="19"/>
      <c r="X46" s="19"/>
    </row>
    <row r="47" spans="1:24">
      <c r="A47" s="19"/>
      <c r="B47" s="426"/>
      <c r="C47" s="73"/>
      <c r="D47" s="73"/>
      <c r="E47" s="73"/>
      <c r="F47" s="73"/>
      <c r="G47" s="73"/>
      <c r="H47" s="19"/>
      <c r="I47" s="19"/>
      <c r="J47" s="19"/>
      <c r="K47" s="19"/>
      <c r="L47" s="19"/>
      <c r="M47" s="19"/>
      <c r="N47" s="19"/>
      <c r="O47" s="19"/>
      <c r="P47" s="19"/>
      <c r="Q47" s="19"/>
      <c r="R47" s="19"/>
      <c r="S47" s="19"/>
      <c r="T47" s="19"/>
      <c r="U47" s="19"/>
      <c r="V47" s="19"/>
      <c r="W47" s="19"/>
      <c r="X47" s="19"/>
    </row>
    <row r="48" spans="1:24">
      <c r="A48" s="19"/>
      <c r="B48" s="19"/>
      <c r="C48" s="19"/>
      <c r="D48" s="19"/>
      <c r="E48" s="19"/>
      <c r="F48" s="19"/>
      <c r="G48" s="19"/>
      <c r="H48" s="19"/>
      <c r="I48" s="19"/>
      <c r="J48" s="19"/>
      <c r="K48" s="19"/>
      <c r="L48" s="19"/>
      <c r="M48" s="19"/>
      <c r="N48" s="19"/>
      <c r="O48" s="19"/>
      <c r="P48" s="19"/>
      <c r="Q48" s="19"/>
      <c r="R48" s="19"/>
      <c r="S48" s="19"/>
      <c r="T48" s="19"/>
      <c r="U48" s="19"/>
      <c r="V48" s="19"/>
      <c r="W48" s="19"/>
      <c r="X48" s="19"/>
    </row>
    <row r="49" spans="1:24">
      <c r="A49" s="19"/>
      <c r="B49" s="19"/>
      <c r="C49" s="19"/>
      <c r="D49" s="419"/>
      <c r="E49" s="419"/>
      <c r="F49" s="419"/>
      <c r="G49" s="419"/>
      <c r="H49" s="419"/>
      <c r="I49" s="419"/>
      <c r="J49" s="19"/>
      <c r="K49" s="19"/>
      <c r="L49" s="19"/>
      <c r="M49" s="19"/>
      <c r="N49" s="19"/>
      <c r="O49" s="19"/>
      <c r="P49" s="19"/>
      <c r="Q49" s="19"/>
      <c r="R49" s="19"/>
      <c r="S49" s="19"/>
      <c r="T49" s="19"/>
      <c r="U49" s="19"/>
      <c r="V49" s="19"/>
      <c r="W49" s="19"/>
      <c r="X49" s="19"/>
    </row>
    <row r="50" spans="1:24">
      <c r="A50" s="19"/>
      <c r="B50" s="71"/>
      <c r="C50" s="72"/>
      <c r="D50" s="71"/>
      <c r="E50" s="71"/>
      <c r="F50" s="71"/>
      <c r="G50" s="71"/>
      <c r="H50" s="71"/>
      <c r="I50" s="71"/>
      <c r="J50" s="19"/>
      <c r="K50" s="19"/>
      <c r="L50" s="19"/>
      <c r="M50" s="19"/>
      <c r="N50" s="19"/>
      <c r="O50" s="19"/>
      <c r="P50" s="19"/>
      <c r="Q50" s="19"/>
      <c r="R50" s="19"/>
      <c r="S50" s="19"/>
      <c r="T50" s="19"/>
      <c r="U50" s="19"/>
      <c r="V50" s="19"/>
      <c r="W50" s="19"/>
      <c r="X50" s="19"/>
    </row>
    <row r="51" spans="1:24">
      <c r="A51" s="19"/>
      <c r="B51" s="426"/>
      <c r="C51" s="72"/>
      <c r="D51" s="73"/>
      <c r="E51" s="73"/>
      <c r="F51" s="73"/>
      <c r="G51" s="73"/>
      <c r="H51" s="73"/>
      <c r="I51" s="73"/>
      <c r="J51" s="19"/>
      <c r="K51" s="19"/>
      <c r="L51" s="19"/>
      <c r="M51" s="19"/>
      <c r="N51" s="19"/>
      <c r="O51" s="19"/>
      <c r="P51" s="19"/>
      <c r="Q51" s="19"/>
      <c r="R51" s="19"/>
      <c r="S51" s="19"/>
      <c r="T51" s="19"/>
      <c r="U51" s="19"/>
      <c r="V51" s="19"/>
      <c r="W51" s="19"/>
      <c r="X51" s="19"/>
    </row>
    <row r="52" spans="1:24">
      <c r="A52" s="19"/>
      <c r="B52" s="426"/>
      <c r="C52" s="72"/>
      <c r="D52" s="73"/>
      <c r="E52" s="73"/>
      <c r="F52" s="73"/>
      <c r="G52" s="73"/>
      <c r="H52" s="73"/>
      <c r="I52" s="73"/>
      <c r="J52" s="19"/>
      <c r="K52" s="19"/>
      <c r="L52" s="19"/>
      <c r="M52" s="19"/>
      <c r="N52" s="19"/>
      <c r="O52" s="19"/>
      <c r="P52" s="19"/>
      <c r="Q52" s="19"/>
      <c r="R52" s="19"/>
      <c r="S52" s="19"/>
      <c r="T52" s="19"/>
      <c r="U52" s="19"/>
      <c r="V52" s="19"/>
      <c r="W52" s="19"/>
      <c r="X52" s="19"/>
    </row>
    <row r="53" spans="1:24">
      <c r="A53" s="19"/>
      <c r="B53" s="426"/>
      <c r="C53" s="72"/>
      <c r="D53" s="73"/>
      <c r="E53" s="73"/>
      <c r="F53" s="73"/>
      <c r="G53" s="73"/>
      <c r="H53" s="73"/>
      <c r="I53" s="73"/>
      <c r="J53" s="19"/>
      <c r="K53" s="19"/>
      <c r="L53" s="19"/>
      <c r="M53" s="19"/>
      <c r="N53" s="19"/>
      <c r="O53" s="19"/>
      <c r="P53" s="19"/>
      <c r="Q53" s="19"/>
      <c r="R53" s="19"/>
      <c r="S53" s="19"/>
      <c r="T53" s="19"/>
      <c r="U53" s="19"/>
      <c r="V53" s="19"/>
      <c r="W53" s="19"/>
      <c r="X53" s="19"/>
    </row>
    <row r="54" spans="1:24">
      <c r="A54" s="19"/>
      <c r="B54" s="426"/>
      <c r="C54" s="72"/>
      <c r="D54" s="73"/>
      <c r="E54" s="73"/>
      <c r="F54" s="73"/>
      <c r="G54" s="73"/>
      <c r="H54" s="73"/>
      <c r="I54" s="73"/>
      <c r="J54" s="19"/>
      <c r="K54" s="19"/>
      <c r="L54" s="19"/>
      <c r="M54" s="19"/>
      <c r="N54" s="19"/>
      <c r="O54" s="19"/>
      <c r="P54" s="19"/>
      <c r="Q54" s="19"/>
      <c r="R54" s="19"/>
      <c r="S54" s="19"/>
      <c r="T54" s="19"/>
      <c r="U54" s="19"/>
      <c r="V54" s="19"/>
      <c r="W54" s="19"/>
      <c r="X54" s="19"/>
    </row>
    <row r="55" spans="1:24">
      <c r="A55" s="19"/>
      <c r="B55" s="426"/>
      <c r="C55" s="73"/>
      <c r="D55" s="73"/>
      <c r="E55" s="73"/>
      <c r="F55" s="73"/>
      <c r="G55" s="73"/>
      <c r="H55" s="73"/>
      <c r="I55" s="73"/>
      <c r="J55" s="19"/>
      <c r="K55" s="19"/>
      <c r="L55" s="19"/>
      <c r="M55" s="19"/>
      <c r="N55" s="19"/>
      <c r="O55" s="19"/>
      <c r="P55" s="19"/>
      <c r="Q55" s="19"/>
      <c r="R55" s="19"/>
      <c r="S55" s="19"/>
      <c r="T55" s="19"/>
      <c r="U55" s="19"/>
      <c r="V55" s="19"/>
      <c r="W55" s="19"/>
      <c r="X55" s="19"/>
    </row>
  </sheetData>
  <mergeCells count="12">
    <mergeCell ref="D32:F32"/>
    <mergeCell ref="G32:I32"/>
    <mergeCell ref="B5:B8"/>
    <mergeCell ref="D10:F10"/>
    <mergeCell ref="G10:I10"/>
    <mergeCell ref="B12:B15"/>
    <mergeCell ref="B25:B30"/>
    <mergeCell ref="B34:B39"/>
    <mergeCell ref="B43:B47"/>
    <mergeCell ref="D49:F49"/>
    <mergeCell ref="G49:I49"/>
    <mergeCell ref="B51:B55"/>
  </mergeCells>
  <pageMargins left="0.7" right="0.7" top="0.75" bottom="0.75" header="0.3" footer="0.3"/>
  <headerFooter>
    <oddHeader>&amp;C&amp;"Aptos"&amp;10&amp;K000000 Intern (Internal)&amp;1#_x000D_</oddHeader>
  </headerFooter>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A6EBE-3515-451F-8EA3-6622C5422A77}">
  <sheetPr codeName="Sheet54"/>
  <dimension ref="A1:X47"/>
  <sheetViews>
    <sheetView workbookViewId="0">
      <selection activeCell="E16" sqref="E16"/>
    </sheetView>
  </sheetViews>
  <sheetFormatPr defaultColWidth="9.140625" defaultRowHeight="15"/>
  <cols>
    <col min="2" max="2" width="13" customWidth="1"/>
  </cols>
  <sheetData>
    <row r="1" spans="1:24">
      <c r="A1" s="19"/>
      <c r="B1" s="19"/>
      <c r="C1" s="19"/>
      <c r="D1" s="19"/>
      <c r="E1" s="19"/>
      <c r="F1" s="19"/>
      <c r="G1" s="19"/>
      <c r="H1" s="19"/>
      <c r="I1" s="19"/>
      <c r="J1" s="19"/>
      <c r="K1" s="19"/>
      <c r="L1" s="19"/>
      <c r="M1" s="19"/>
      <c r="N1" s="19"/>
      <c r="O1" s="19"/>
      <c r="P1" s="19"/>
      <c r="Q1" s="19"/>
      <c r="R1" s="19"/>
      <c r="S1" s="19"/>
      <c r="T1" s="19"/>
      <c r="U1" s="19"/>
      <c r="V1" s="19"/>
      <c r="W1" s="19"/>
      <c r="X1" s="19"/>
    </row>
    <row r="2" spans="1:24">
      <c r="A2" s="19"/>
      <c r="B2" s="19"/>
      <c r="C2" s="19"/>
      <c r="D2" s="419">
        <v>2035</v>
      </c>
      <c r="E2" s="419"/>
      <c r="F2" s="419"/>
      <c r="G2" s="419">
        <v>2040</v>
      </c>
      <c r="H2" s="419"/>
      <c r="I2" s="419"/>
      <c r="J2" s="19"/>
      <c r="K2" s="19"/>
      <c r="L2" s="19"/>
      <c r="M2" s="19"/>
      <c r="N2" s="19"/>
      <c r="O2" s="19"/>
      <c r="P2" s="19"/>
      <c r="Q2" s="19"/>
      <c r="R2" s="19"/>
      <c r="S2" s="19"/>
      <c r="T2" s="19"/>
      <c r="U2" s="19"/>
      <c r="V2" s="19"/>
      <c r="W2" s="19"/>
      <c r="X2" s="19"/>
    </row>
    <row r="3" spans="1:24" ht="15.75">
      <c r="A3" s="19"/>
      <c r="B3" s="70" t="s">
        <v>105</v>
      </c>
      <c r="C3" s="71" t="s">
        <v>154</v>
      </c>
      <c r="D3" s="71" t="s">
        <v>121</v>
      </c>
      <c r="E3" s="71" t="s">
        <v>159</v>
      </c>
      <c r="F3" s="71" t="s">
        <v>123</v>
      </c>
      <c r="G3" s="71" t="s">
        <v>121</v>
      </c>
      <c r="H3" s="71" t="s">
        <v>159</v>
      </c>
      <c r="I3" s="71" t="s">
        <v>123</v>
      </c>
      <c r="J3" s="19"/>
      <c r="K3" s="19"/>
      <c r="L3" s="19"/>
      <c r="M3" s="19"/>
      <c r="N3" s="19"/>
      <c r="O3" s="19"/>
      <c r="P3" s="19"/>
      <c r="Q3" s="19"/>
      <c r="R3" s="19"/>
      <c r="S3" s="19"/>
      <c r="T3" s="19"/>
      <c r="U3" s="19"/>
      <c r="V3" s="19"/>
      <c r="W3" s="19"/>
      <c r="X3" s="19"/>
    </row>
    <row r="4" spans="1:24">
      <c r="A4" s="19"/>
      <c r="B4" s="426" t="s">
        <v>154</v>
      </c>
      <c r="C4" s="72" t="s">
        <v>162</v>
      </c>
      <c r="D4" s="282">
        <v>3104</v>
      </c>
      <c r="E4" s="303">
        <v>3370</v>
      </c>
      <c r="F4" s="282">
        <v>3618</v>
      </c>
      <c r="G4" s="282">
        <v>3378</v>
      </c>
      <c r="H4" s="303">
        <v>3659</v>
      </c>
      <c r="I4" s="282">
        <v>3937</v>
      </c>
      <c r="J4" s="19"/>
      <c r="K4" s="19"/>
      <c r="L4" s="19"/>
      <c r="M4" s="19"/>
      <c r="N4" s="19"/>
      <c r="O4" s="19"/>
      <c r="P4" s="19"/>
      <c r="Q4" s="19"/>
      <c r="R4" s="19"/>
      <c r="S4" s="19"/>
      <c r="T4" s="19"/>
      <c r="U4" s="19"/>
      <c r="V4" s="19"/>
      <c r="W4" s="19"/>
      <c r="X4" s="19"/>
    </row>
    <row r="5" spans="1:24">
      <c r="A5" s="19"/>
      <c r="B5" s="426"/>
      <c r="C5" s="72" t="s">
        <v>163</v>
      </c>
      <c r="D5" s="283">
        <v>236</v>
      </c>
      <c r="E5" s="305">
        <v>274</v>
      </c>
      <c r="F5" s="283">
        <v>310</v>
      </c>
      <c r="G5" s="283">
        <v>339</v>
      </c>
      <c r="H5" s="305">
        <v>391</v>
      </c>
      <c r="I5" s="283">
        <v>441</v>
      </c>
      <c r="J5" s="19"/>
      <c r="K5" s="19"/>
      <c r="L5" s="19"/>
      <c r="M5" s="19"/>
      <c r="N5" s="19"/>
      <c r="O5" s="19"/>
      <c r="P5" s="19"/>
      <c r="Q5" s="19"/>
      <c r="R5" s="19"/>
      <c r="S5" s="19"/>
      <c r="T5" s="19"/>
      <c r="U5" s="19"/>
      <c r="V5" s="19"/>
      <c r="W5" s="19"/>
      <c r="X5" s="19"/>
    </row>
    <row r="6" spans="1:24">
      <c r="A6" s="19"/>
      <c r="B6" s="426"/>
      <c r="C6" s="72" t="s">
        <v>164</v>
      </c>
      <c r="D6" s="283">
        <v>698</v>
      </c>
      <c r="E6" s="305">
        <v>603</v>
      </c>
      <c r="F6" s="283">
        <v>530</v>
      </c>
      <c r="G6" s="283">
        <v>1064</v>
      </c>
      <c r="H6" s="305">
        <v>963</v>
      </c>
      <c r="I6" s="283">
        <v>860</v>
      </c>
      <c r="J6" s="19"/>
      <c r="K6" s="19"/>
      <c r="L6" s="19"/>
      <c r="M6" s="19"/>
      <c r="N6" s="19"/>
      <c r="O6" s="19"/>
      <c r="P6" s="19"/>
      <c r="Q6" s="19"/>
      <c r="R6" s="19"/>
      <c r="S6" s="19"/>
      <c r="T6" s="19"/>
      <c r="U6" s="19"/>
      <c r="V6" s="19"/>
      <c r="W6" s="19"/>
      <c r="X6" s="19"/>
    </row>
    <row r="7" spans="1:24">
      <c r="A7" s="19"/>
      <c r="B7" s="426"/>
      <c r="C7" s="73" t="s">
        <v>165</v>
      </c>
      <c r="D7" s="73">
        <v>25</v>
      </c>
      <c r="E7" s="306">
        <v>23</v>
      </c>
      <c r="F7" s="19">
        <v>23</v>
      </c>
      <c r="G7" s="73">
        <v>36</v>
      </c>
      <c r="H7" s="306">
        <v>37</v>
      </c>
      <c r="I7" s="73">
        <v>32</v>
      </c>
      <c r="J7" s="19"/>
      <c r="K7" s="19"/>
      <c r="L7" s="19"/>
      <c r="M7" s="19"/>
      <c r="N7" s="19"/>
      <c r="O7" s="19"/>
      <c r="P7" s="19"/>
      <c r="Q7" s="19"/>
      <c r="R7" s="19"/>
      <c r="S7" s="19"/>
      <c r="T7" s="19"/>
      <c r="U7" s="19"/>
      <c r="V7" s="19"/>
      <c r="W7" s="19"/>
      <c r="X7" s="19"/>
    </row>
    <row r="8" spans="1:24">
      <c r="A8" s="19"/>
      <c r="B8" s="19"/>
      <c r="C8" s="19"/>
      <c r="D8" s="19"/>
      <c r="E8" s="19"/>
      <c r="F8" s="19"/>
      <c r="G8" s="19"/>
      <c r="H8" s="19"/>
      <c r="I8" s="19"/>
      <c r="J8" s="19"/>
      <c r="K8" s="19"/>
      <c r="L8" s="19"/>
      <c r="M8" s="19"/>
      <c r="N8" s="19"/>
      <c r="O8" s="19"/>
      <c r="P8" s="19"/>
      <c r="Q8" s="19"/>
      <c r="R8" s="19"/>
      <c r="S8" s="19"/>
      <c r="T8" s="19"/>
      <c r="U8" s="19"/>
      <c r="V8" s="19"/>
      <c r="W8" s="19"/>
      <c r="X8" s="19"/>
    </row>
    <row r="9" spans="1:24">
      <c r="A9" s="19"/>
      <c r="B9" s="19"/>
      <c r="C9" s="19"/>
      <c r="D9" s="19"/>
      <c r="E9" s="19"/>
      <c r="F9" s="19"/>
      <c r="G9" s="19"/>
      <c r="H9" s="19"/>
      <c r="I9" s="19"/>
      <c r="J9" s="19"/>
      <c r="K9" s="19"/>
      <c r="L9" s="19"/>
      <c r="M9" s="19"/>
      <c r="N9" s="19"/>
      <c r="O9" s="19"/>
      <c r="P9" s="19"/>
      <c r="Q9" s="19"/>
      <c r="R9" s="19"/>
      <c r="S9" s="19"/>
      <c r="T9" s="19"/>
      <c r="U9" s="19"/>
      <c r="V9" s="19"/>
      <c r="W9" s="19"/>
      <c r="X9" s="19"/>
    </row>
    <row r="10" spans="1:24">
      <c r="A10" s="19"/>
      <c r="B10" s="19"/>
      <c r="C10" s="19"/>
      <c r="D10" s="19"/>
      <c r="E10" s="19"/>
      <c r="F10" s="19"/>
      <c r="G10" s="19"/>
      <c r="H10" s="19"/>
      <c r="I10" s="19"/>
      <c r="J10" s="19"/>
      <c r="K10" s="19"/>
      <c r="L10" s="19"/>
      <c r="M10" s="19"/>
      <c r="N10" s="19"/>
      <c r="O10" s="19"/>
      <c r="P10" s="19"/>
      <c r="Q10" s="19"/>
      <c r="R10" s="19"/>
      <c r="S10" s="19"/>
      <c r="T10" s="19"/>
      <c r="U10" s="19"/>
      <c r="V10" s="19"/>
      <c r="W10" s="19"/>
      <c r="X10" s="19"/>
    </row>
    <row r="11" spans="1:24">
      <c r="A11" s="19"/>
      <c r="B11" s="19"/>
      <c r="C11" s="19"/>
      <c r="D11" s="19"/>
      <c r="E11" s="19"/>
      <c r="F11" s="19"/>
      <c r="G11" s="19"/>
      <c r="H11" s="19"/>
      <c r="I11" s="19"/>
      <c r="J11" s="19"/>
      <c r="K11" s="19"/>
      <c r="L11" s="19"/>
      <c r="M11" s="19"/>
      <c r="N11" s="19"/>
      <c r="O11" s="19"/>
      <c r="P11" s="19"/>
      <c r="Q11" s="19"/>
      <c r="R11" s="19"/>
      <c r="S11" s="19"/>
      <c r="T11" s="19"/>
      <c r="U11" s="19"/>
      <c r="V11" s="19"/>
      <c r="W11" s="19"/>
      <c r="X11" s="19"/>
    </row>
    <row r="12" spans="1:24">
      <c r="A12" s="19"/>
      <c r="B12" s="19"/>
      <c r="C12" s="19"/>
      <c r="D12" s="19"/>
      <c r="E12" s="19"/>
      <c r="F12" s="19"/>
      <c r="G12" s="19"/>
      <c r="H12" s="19"/>
      <c r="I12" s="19"/>
      <c r="J12" s="19"/>
      <c r="K12" s="19"/>
      <c r="L12" s="19"/>
      <c r="M12" s="19"/>
      <c r="N12" s="19"/>
      <c r="O12" s="19"/>
      <c r="P12" s="19"/>
      <c r="Q12" s="19"/>
      <c r="R12" s="19"/>
      <c r="S12" s="19"/>
      <c r="T12" s="19"/>
      <c r="U12" s="19"/>
      <c r="V12" s="19"/>
      <c r="W12" s="19"/>
      <c r="X12" s="19"/>
    </row>
    <row r="13" spans="1:24">
      <c r="A13" s="19"/>
      <c r="B13" s="19"/>
      <c r="C13" s="19"/>
      <c r="D13" s="19"/>
      <c r="E13" s="19"/>
      <c r="H13" s="19"/>
      <c r="I13" s="19"/>
      <c r="J13" s="19"/>
      <c r="K13" s="19"/>
      <c r="L13" s="19"/>
      <c r="M13" s="19"/>
      <c r="N13" s="19"/>
      <c r="O13" s="19"/>
      <c r="P13" s="19"/>
      <c r="Q13" s="19"/>
      <c r="R13" s="19"/>
      <c r="S13" s="19"/>
      <c r="T13" s="19"/>
      <c r="U13" s="19"/>
      <c r="V13" s="19"/>
      <c r="W13" s="19"/>
      <c r="X13" s="19"/>
    </row>
    <row r="14" spans="1:24">
      <c r="A14" s="19"/>
      <c r="B14" s="19"/>
      <c r="C14" s="19"/>
      <c r="D14" s="19"/>
      <c r="E14" s="19"/>
      <c r="H14" s="19"/>
      <c r="I14" s="19"/>
      <c r="J14" s="19"/>
      <c r="K14" s="19"/>
      <c r="L14" s="19"/>
      <c r="M14" s="19"/>
      <c r="N14" s="19"/>
      <c r="O14" s="19"/>
      <c r="P14" s="19"/>
      <c r="Q14" s="19"/>
      <c r="R14" s="19"/>
      <c r="S14" s="19"/>
      <c r="T14" s="19"/>
      <c r="U14" s="19"/>
      <c r="V14" s="19"/>
      <c r="W14" s="19"/>
      <c r="X14" s="19"/>
    </row>
    <row r="15" spans="1:24">
      <c r="A15" s="19"/>
      <c r="B15" s="19"/>
      <c r="C15" s="19"/>
      <c r="D15" s="19"/>
      <c r="E15" s="19"/>
      <c r="H15" s="19"/>
      <c r="I15" s="19"/>
      <c r="J15" s="19"/>
      <c r="K15" s="19"/>
      <c r="L15" s="19"/>
      <c r="M15" s="19"/>
      <c r="N15" s="19"/>
      <c r="O15" s="19"/>
      <c r="P15" s="19"/>
      <c r="Q15" s="19"/>
      <c r="R15" s="19"/>
      <c r="S15" s="19"/>
      <c r="T15" s="19"/>
      <c r="U15" s="19"/>
      <c r="V15" s="19"/>
      <c r="W15" s="19"/>
      <c r="X15" s="19"/>
    </row>
    <row r="16" spans="1:24" ht="15.75">
      <c r="A16" s="19"/>
      <c r="B16" s="70"/>
      <c r="C16" s="72"/>
      <c r="D16" s="71"/>
      <c r="E16" s="71"/>
      <c r="H16" s="19"/>
      <c r="I16" s="19"/>
      <c r="J16" s="19"/>
      <c r="K16" s="19"/>
      <c r="L16" s="19"/>
      <c r="M16" s="19"/>
      <c r="N16" s="19"/>
      <c r="O16" s="19"/>
      <c r="P16" s="19"/>
      <c r="Q16" s="19"/>
      <c r="R16" s="19"/>
      <c r="S16" s="19"/>
      <c r="T16" s="19"/>
      <c r="U16" s="19"/>
      <c r="V16" s="19"/>
      <c r="W16" s="19"/>
      <c r="X16" s="19"/>
    </row>
    <row r="17" spans="1:24">
      <c r="A17" s="19"/>
      <c r="B17" s="426"/>
      <c r="C17" s="72"/>
      <c r="D17" s="73"/>
      <c r="E17" s="73"/>
      <c r="F17" s="284"/>
      <c r="H17" s="19"/>
      <c r="I17" s="19"/>
      <c r="J17" s="19"/>
      <c r="K17" s="19"/>
      <c r="L17" s="19"/>
      <c r="M17" s="19"/>
      <c r="N17" s="19"/>
      <c r="O17" s="19"/>
      <c r="P17" s="19"/>
      <c r="Q17" s="19"/>
      <c r="R17" s="19"/>
      <c r="S17" s="19"/>
      <c r="T17" s="19"/>
      <c r="U17" s="19"/>
      <c r="V17" s="19"/>
      <c r="W17" s="19"/>
      <c r="X17" s="19"/>
    </row>
    <row r="18" spans="1:24">
      <c r="A18" s="19"/>
      <c r="B18" s="426"/>
      <c r="C18" s="73"/>
      <c r="D18" s="73"/>
      <c r="E18" s="73"/>
      <c r="F18" s="73"/>
      <c r="G18" s="73"/>
      <c r="H18" s="19"/>
      <c r="I18" s="19"/>
      <c r="J18" s="19"/>
      <c r="K18" s="19"/>
      <c r="L18" s="19"/>
      <c r="M18" s="19"/>
      <c r="N18" s="19"/>
      <c r="O18" s="19"/>
      <c r="P18" s="19"/>
      <c r="Q18" s="19"/>
      <c r="R18" s="19"/>
      <c r="S18" s="19"/>
      <c r="T18" s="19"/>
      <c r="U18" s="19"/>
      <c r="V18" s="19"/>
      <c r="W18" s="19"/>
      <c r="X18" s="19"/>
    </row>
    <row r="19" spans="1:24">
      <c r="A19" s="19"/>
      <c r="B19" s="426"/>
      <c r="C19" s="73"/>
      <c r="D19" s="73"/>
      <c r="E19" s="73"/>
      <c r="F19" s="73"/>
      <c r="G19" s="73"/>
      <c r="H19" s="19"/>
      <c r="I19" s="19"/>
      <c r="J19" s="19"/>
      <c r="K19" s="19"/>
      <c r="L19" s="19"/>
      <c r="M19" s="19"/>
      <c r="N19" s="19"/>
      <c r="O19" s="19"/>
      <c r="P19" s="19"/>
      <c r="Q19" s="19"/>
      <c r="R19" s="19"/>
      <c r="S19" s="19"/>
      <c r="T19" s="19"/>
      <c r="U19" s="19"/>
      <c r="V19" s="19"/>
      <c r="W19" s="19"/>
      <c r="X19" s="19"/>
    </row>
    <row r="20" spans="1:24">
      <c r="A20" s="19"/>
      <c r="B20" s="426"/>
      <c r="C20" s="73"/>
      <c r="D20" s="73"/>
      <c r="E20" s="73"/>
      <c r="F20" s="73"/>
      <c r="G20" s="73"/>
      <c r="H20" s="19"/>
      <c r="I20" s="19"/>
      <c r="J20" s="19"/>
      <c r="K20" s="19"/>
      <c r="L20" s="19"/>
      <c r="M20" s="19"/>
      <c r="N20" s="19"/>
      <c r="O20" s="19"/>
      <c r="P20" s="19"/>
      <c r="Q20" s="19"/>
      <c r="R20" s="19"/>
      <c r="S20" s="19"/>
      <c r="T20" s="19"/>
      <c r="U20" s="19"/>
      <c r="V20" s="19"/>
      <c r="W20" s="19"/>
      <c r="X20" s="19"/>
    </row>
    <row r="21" spans="1:24">
      <c r="A21" s="19"/>
      <c r="B21" s="426"/>
      <c r="C21" s="73"/>
      <c r="D21" s="73"/>
      <c r="E21" s="73"/>
      <c r="F21" s="73"/>
      <c r="G21" s="73"/>
      <c r="H21" s="19"/>
      <c r="I21" s="19"/>
      <c r="J21" s="19"/>
      <c r="K21" s="19"/>
      <c r="L21" s="19"/>
      <c r="M21" s="19"/>
      <c r="N21" s="19"/>
      <c r="O21" s="19"/>
      <c r="P21" s="19"/>
      <c r="Q21" s="19"/>
      <c r="R21" s="19"/>
      <c r="S21" s="19"/>
      <c r="T21" s="19"/>
      <c r="U21" s="19"/>
      <c r="V21" s="19"/>
      <c r="W21" s="19"/>
      <c r="X21" s="19"/>
    </row>
    <row r="22" spans="1:24">
      <c r="A22" s="19"/>
      <c r="B22" s="426"/>
      <c r="C22" s="73"/>
      <c r="D22" s="73"/>
      <c r="E22" s="73"/>
      <c r="F22" s="73"/>
      <c r="G22" s="73"/>
      <c r="H22" s="19"/>
      <c r="I22" s="19"/>
      <c r="J22" s="19"/>
      <c r="K22" s="19"/>
      <c r="L22" s="19"/>
      <c r="M22" s="19"/>
      <c r="N22" s="19"/>
      <c r="O22" s="19"/>
      <c r="P22" s="19"/>
      <c r="Q22" s="19"/>
      <c r="R22" s="19"/>
      <c r="S22" s="19"/>
      <c r="T22" s="19"/>
      <c r="U22" s="19"/>
      <c r="V22" s="19"/>
      <c r="W22" s="19"/>
      <c r="X22" s="19"/>
    </row>
    <row r="23" spans="1:24">
      <c r="A23" s="19"/>
      <c r="B23" s="19"/>
      <c r="C23" s="19"/>
      <c r="D23" s="19"/>
      <c r="E23" s="19"/>
      <c r="F23" s="19"/>
      <c r="G23" s="19"/>
      <c r="H23" s="19"/>
      <c r="I23" s="19"/>
      <c r="J23" s="19"/>
      <c r="K23" s="19"/>
      <c r="L23" s="19"/>
      <c r="M23" s="19"/>
      <c r="N23" s="19"/>
      <c r="O23" s="19"/>
      <c r="P23" s="19"/>
      <c r="Q23" s="19"/>
      <c r="R23" s="19"/>
      <c r="S23" s="19"/>
      <c r="T23" s="19"/>
      <c r="U23" s="19"/>
      <c r="V23" s="19"/>
      <c r="W23" s="19"/>
      <c r="X23" s="19"/>
    </row>
    <row r="24" spans="1:24">
      <c r="A24" s="19"/>
      <c r="B24" s="19"/>
      <c r="C24" s="19"/>
      <c r="D24" s="419"/>
      <c r="E24" s="419"/>
      <c r="F24" s="419"/>
      <c r="G24" s="419"/>
      <c r="H24" s="419"/>
      <c r="I24" s="419"/>
      <c r="J24" s="19"/>
      <c r="K24" s="19"/>
      <c r="L24" s="19"/>
      <c r="M24" s="19"/>
      <c r="N24" s="19"/>
      <c r="O24" s="19"/>
      <c r="P24" s="19"/>
      <c r="Q24" s="19"/>
      <c r="R24" s="19"/>
      <c r="S24" s="19"/>
      <c r="T24" s="19"/>
      <c r="U24" s="19"/>
      <c r="V24" s="19"/>
      <c r="W24" s="19"/>
      <c r="X24" s="19"/>
    </row>
    <row r="25" spans="1:24" ht="15.75">
      <c r="A25" s="19"/>
      <c r="B25" s="70"/>
      <c r="C25" s="72"/>
      <c r="D25" s="71"/>
      <c r="E25" s="71"/>
      <c r="F25" s="71"/>
      <c r="G25" s="71"/>
      <c r="H25" s="71"/>
      <c r="I25" s="71"/>
      <c r="J25" s="19"/>
      <c r="K25" s="19"/>
      <c r="L25" s="19"/>
      <c r="M25" s="19"/>
      <c r="N25" s="19"/>
      <c r="O25" s="19"/>
      <c r="P25" s="19"/>
      <c r="Q25" s="19"/>
      <c r="R25" s="19"/>
      <c r="S25" s="19"/>
      <c r="T25" s="19"/>
      <c r="U25" s="19"/>
      <c r="V25" s="19"/>
      <c r="W25" s="19"/>
      <c r="X25" s="19"/>
    </row>
    <row r="26" spans="1:24">
      <c r="A26" s="19"/>
      <c r="B26" s="426"/>
      <c r="C26" s="72"/>
      <c r="D26" s="73"/>
      <c r="E26" s="73"/>
      <c r="F26" s="73"/>
      <c r="G26" s="73"/>
      <c r="H26" s="73"/>
      <c r="I26" s="73"/>
      <c r="J26" s="19"/>
      <c r="K26" s="19"/>
      <c r="L26" s="19"/>
      <c r="M26" s="19"/>
      <c r="N26" s="19"/>
      <c r="O26" s="19"/>
      <c r="P26" s="19"/>
      <c r="Q26" s="19"/>
      <c r="R26" s="19"/>
      <c r="S26" s="19"/>
      <c r="T26" s="19"/>
      <c r="U26" s="19"/>
      <c r="V26" s="19"/>
      <c r="W26" s="19"/>
      <c r="X26" s="19"/>
    </row>
    <row r="27" spans="1:24">
      <c r="A27" s="19"/>
      <c r="B27" s="426"/>
      <c r="C27" s="73"/>
      <c r="D27" s="73"/>
      <c r="E27" s="73"/>
      <c r="F27" s="73"/>
      <c r="G27" s="73"/>
      <c r="H27" s="73"/>
      <c r="I27" s="73"/>
      <c r="J27" s="19"/>
      <c r="K27" s="19"/>
      <c r="L27" s="19"/>
      <c r="M27" s="19"/>
      <c r="N27" s="19"/>
      <c r="O27" s="19"/>
      <c r="P27" s="19"/>
      <c r="Q27" s="19"/>
      <c r="R27" s="19"/>
      <c r="S27" s="19"/>
      <c r="T27" s="19"/>
      <c r="U27" s="19"/>
      <c r="V27" s="19"/>
      <c r="W27" s="19"/>
      <c r="X27" s="19"/>
    </row>
    <row r="28" spans="1:24">
      <c r="A28" s="19"/>
      <c r="B28" s="426"/>
      <c r="C28" s="73"/>
      <c r="D28" s="73"/>
      <c r="E28" s="73"/>
      <c r="F28" s="73"/>
      <c r="G28" s="73"/>
      <c r="H28" s="73"/>
      <c r="I28" s="73"/>
      <c r="J28" s="19"/>
      <c r="K28" s="19"/>
      <c r="L28" s="19"/>
      <c r="M28" s="19"/>
      <c r="N28" s="19"/>
      <c r="O28" s="19"/>
      <c r="P28" s="19"/>
      <c r="Q28" s="19"/>
      <c r="R28" s="19"/>
      <c r="S28" s="19"/>
      <c r="T28" s="19"/>
      <c r="U28" s="19"/>
      <c r="V28" s="19"/>
      <c r="W28" s="19"/>
      <c r="X28" s="19"/>
    </row>
    <row r="29" spans="1:24">
      <c r="A29" s="19"/>
      <c r="B29" s="426"/>
      <c r="C29" s="73"/>
      <c r="D29" s="73"/>
      <c r="E29" s="73"/>
      <c r="F29" s="73"/>
      <c r="G29" s="73"/>
      <c r="H29" s="73"/>
      <c r="I29" s="73"/>
      <c r="J29" s="19"/>
      <c r="K29" s="19"/>
      <c r="L29" s="19"/>
      <c r="M29" s="19"/>
      <c r="N29" s="19"/>
      <c r="O29" s="19"/>
      <c r="P29" s="19"/>
      <c r="Q29" s="19"/>
      <c r="R29" s="19"/>
      <c r="S29" s="19"/>
      <c r="T29" s="19"/>
      <c r="U29" s="19"/>
      <c r="V29" s="19"/>
      <c r="W29" s="19"/>
      <c r="X29" s="19"/>
    </row>
    <row r="30" spans="1:24">
      <c r="A30" s="19"/>
      <c r="B30" s="426"/>
      <c r="C30" s="73"/>
      <c r="D30" s="73"/>
      <c r="E30" s="73"/>
      <c r="F30" s="73"/>
      <c r="G30" s="73"/>
      <c r="H30" s="73"/>
      <c r="I30" s="73"/>
      <c r="J30" s="19"/>
      <c r="K30" s="19"/>
      <c r="L30" s="19"/>
      <c r="M30" s="19"/>
      <c r="N30" s="19"/>
      <c r="O30" s="19"/>
      <c r="P30" s="19"/>
      <c r="Q30" s="19"/>
      <c r="R30" s="19"/>
      <c r="S30" s="19"/>
      <c r="T30" s="19"/>
      <c r="U30" s="19"/>
      <c r="V30" s="19"/>
      <c r="W30" s="19"/>
      <c r="X30" s="19"/>
    </row>
    <row r="31" spans="1:24">
      <c r="A31" s="19"/>
      <c r="B31" s="426"/>
      <c r="C31" s="73"/>
      <c r="D31" s="73"/>
      <c r="E31" s="73"/>
      <c r="F31" s="73"/>
      <c r="G31" s="73"/>
      <c r="H31" s="73"/>
      <c r="I31" s="73"/>
      <c r="J31" s="19"/>
      <c r="K31" s="19"/>
      <c r="L31" s="19"/>
      <c r="M31" s="19"/>
      <c r="N31" s="19"/>
      <c r="O31" s="19"/>
      <c r="P31" s="19"/>
      <c r="Q31" s="19"/>
      <c r="R31" s="19"/>
      <c r="S31" s="19"/>
      <c r="T31" s="19"/>
      <c r="U31" s="19"/>
      <c r="V31" s="19"/>
      <c r="W31" s="19"/>
      <c r="X31" s="19"/>
    </row>
    <row r="32" spans="1:24">
      <c r="A32" s="19"/>
      <c r="B32" s="19"/>
      <c r="C32" s="19"/>
      <c r="D32" s="19"/>
      <c r="E32" s="19"/>
      <c r="F32" s="19"/>
      <c r="G32" s="19"/>
      <c r="H32" s="19"/>
      <c r="I32" s="19"/>
      <c r="J32" s="19"/>
      <c r="K32" s="19"/>
      <c r="L32" s="19"/>
      <c r="M32" s="19"/>
      <c r="N32" s="19"/>
      <c r="O32" s="19"/>
      <c r="P32" s="19"/>
      <c r="Q32" s="19"/>
      <c r="R32" s="19"/>
      <c r="S32" s="19"/>
      <c r="T32" s="19"/>
      <c r="U32" s="19"/>
      <c r="V32" s="19"/>
      <c r="W32" s="19"/>
      <c r="X32" s="19"/>
    </row>
    <row r="33" spans="1:24">
      <c r="A33" s="19"/>
      <c r="B33" s="19"/>
      <c r="C33" s="19"/>
      <c r="D33" s="19"/>
      <c r="E33" s="19"/>
      <c r="F33" s="19"/>
      <c r="G33" s="19"/>
      <c r="H33" s="19"/>
      <c r="I33" s="19"/>
      <c r="J33" s="19"/>
      <c r="K33" s="19"/>
      <c r="L33" s="19"/>
      <c r="M33" s="19"/>
      <c r="N33" s="19"/>
      <c r="O33" s="19"/>
      <c r="P33" s="19"/>
      <c r="Q33" s="19"/>
      <c r="R33" s="19"/>
      <c r="S33" s="19"/>
      <c r="T33" s="19"/>
      <c r="U33" s="19"/>
      <c r="V33" s="19"/>
      <c r="W33" s="19"/>
      <c r="X33" s="19"/>
    </row>
    <row r="34" spans="1:24">
      <c r="A34" s="19"/>
      <c r="B34" s="71"/>
      <c r="C34" s="72"/>
      <c r="D34" s="71"/>
      <c r="E34" s="71"/>
      <c r="F34" s="71"/>
      <c r="G34" s="71"/>
      <c r="H34" s="19"/>
      <c r="I34" s="19"/>
      <c r="J34" s="19"/>
      <c r="K34" s="19"/>
      <c r="L34" s="19"/>
      <c r="M34" s="19"/>
      <c r="N34" s="19"/>
      <c r="O34" s="19"/>
      <c r="P34" s="19"/>
      <c r="Q34" s="19"/>
      <c r="R34" s="19"/>
      <c r="S34" s="19"/>
      <c r="T34" s="19"/>
      <c r="U34" s="19"/>
      <c r="V34" s="19"/>
      <c r="W34" s="19"/>
      <c r="X34" s="19"/>
    </row>
    <row r="35" spans="1:24">
      <c r="A35" s="19"/>
      <c r="B35" s="426"/>
      <c r="C35" s="72"/>
      <c r="D35" s="73"/>
      <c r="E35" s="73"/>
      <c r="F35" s="73"/>
      <c r="G35" s="73"/>
      <c r="H35" s="19"/>
      <c r="I35" s="19"/>
      <c r="J35" s="19"/>
      <c r="K35" s="19"/>
      <c r="L35" s="19"/>
      <c r="M35" s="19"/>
      <c r="N35" s="19"/>
      <c r="O35" s="19"/>
      <c r="P35" s="19"/>
      <c r="Q35" s="19"/>
      <c r="R35" s="19"/>
      <c r="S35" s="19"/>
      <c r="T35" s="19"/>
      <c r="U35" s="19"/>
      <c r="V35" s="19"/>
      <c r="W35" s="19"/>
      <c r="X35" s="19"/>
    </row>
    <row r="36" spans="1:24">
      <c r="A36" s="19"/>
      <c r="B36" s="426"/>
      <c r="C36" s="72"/>
      <c r="D36" s="73"/>
      <c r="E36" s="73"/>
      <c r="F36" s="73"/>
      <c r="G36" s="73"/>
      <c r="H36" s="19"/>
      <c r="I36" s="19"/>
      <c r="J36" s="19"/>
      <c r="K36" s="19"/>
      <c r="L36" s="19"/>
      <c r="M36" s="19"/>
      <c r="N36" s="19"/>
      <c r="O36" s="19"/>
      <c r="P36" s="19"/>
      <c r="Q36" s="19"/>
      <c r="R36" s="19"/>
      <c r="S36" s="19"/>
      <c r="T36" s="19"/>
      <c r="U36" s="19"/>
      <c r="V36" s="19"/>
      <c r="W36" s="19"/>
      <c r="X36" s="19"/>
    </row>
    <row r="37" spans="1:24">
      <c r="A37" s="19"/>
      <c r="B37" s="426"/>
      <c r="C37" s="72"/>
      <c r="D37" s="73"/>
      <c r="E37" s="73"/>
      <c r="F37" s="73"/>
      <c r="G37" s="73"/>
      <c r="H37" s="19"/>
      <c r="I37" s="19"/>
      <c r="J37" s="19"/>
      <c r="K37" s="19"/>
      <c r="L37" s="19"/>
      <c r="M37" s="19"/>
      <c r="N37" s="19"/>
      <c r="O37" s="19"/>
      <c r="P37" s="19"/>
      <c r="Q37" s="19"/>
      <c r="R37" s="19"/>
      <c r="S37" s="19"/>
      <c r="T37" s="19"/>
      <c r="U37" s="19"/>
      <c r="V37" s="19"/>
      <c r="W37" s="19"/>
      <c r="X37" s="19"/>
    </row>
    <row r="38" spans="1:24">
      <c r="A38" s="19"/>
      <c r="B38" s="426"/>
      <c r="C38" s="72"/>
      <c r="D38" s="73"/>
      <c r="E38" s="73"/>
      <c r="F38" s="73"/>
      <c r="G38" s="73"/>
      <c r="H38" s="19"/>
      <c r="I38" s="19"/>
      <c r="J38" s="19"/>
      <c r="K38" s="19"/>
      <c r="L38" s="19"/>
      <c r="M38" s="19"/>
      <c r="N38" s="19"/>
      <c r="O38" s="19"/>
      <c r="P38" s="19"/>
      <c r="Q38" s="19"/>
      <c r="R38" s="19"/>
      <c r="S38" s="19"/>
      <c r="T38" s="19"/>
      <c r="U38" s="19"/>
      <c r="V38" s="19"/>
      <c r="W38" s="19"/>
      <c r="X38" s="19"/>
    </row>
    <row r="39" spans="1:24">
      <c r="A39" s="19"/>
      <c r="B39" s="426"/>
      <c r="C39" s="73"/>
      <c r="D39" s="73"/>
      <c r="E39" s="73"/>
      <c r="F39" s="73"/>
      <c r="G39" s="73"/>
      <c r="H39" s="19"/>
      <c r="I39" s="19"/>
      <c r="J39" s="19"/>
      <c r="K39" s="19"/>
      <c r="L39" s="19"/>
      <c r="M39" s="19"/>
      <c r="N39" s="19"/>
      <c r="O39" s="19"/>
      <c r="P39" s="19"/>
      <c r="Q39" s="19"/>
      <c r="R39" s="19"/>
      <c r="S39" s="19"/>
      <c r="T39" s="19"/>
      <c r="U39" s="19"/>
      <c r="V39" s="19"/>
      <c r="W39" s="19"/>
      <c r="X39" s="19"/>
    </row>
    <row r="40" spans="1:24">
      <c r="A40" s="19"/>
      <c r="B40" s="19"/>
      <c r="C40" s="19"/>
      <c r="D40" s="19"/>
      <c r="E40" s="19"/>
      <c r="F40" s="19"/>
      <c r="G40" s="19"/>
      <c r="H40" s="19"/>
      <c r="I40" s="19"/>
      <c r="J40" s="19"/>
      <c r="K40" s="19"/>
      <c r="L40" s="19"/>
      <c r="M40" s="19"/>
      <c r="N40" s="19"/>
      <c r="O40" s="19"/>
      <c r="P40" s="19"/>
      <c r="Q40" s="19"/>
      <c r="R40" s="19"/>
      <c r="S40" s="19"/>
      <c r="T40" s="19"/>
      <c r="U40" s="19"/>
      <c r="V40" s="19"/>
      <c r="W40" s="19"/>
      <c r="X40" s="19"/>
    </row>
    <row r="41" spans="1:24">
      <c r="A41" s="19"/>
      <c r="B41" s="19"/>
      <c r="C41" s="19"/>
      <c r="D41" s="419"/>
      <c r="E41" s="419"/>
      <c r="F41" s="419"/>
      <c r="G41" s="419"/>
      <c r="H41" s="419"/>
      <c r="I41" s="419"/>
      <c r="J41" s="19"/>
      <c r="K41" s="19"/>
      <c r="L41" s="19"/>
      <c r="M41" s="19"/>
      <c r="N41" s="19"/>
      <c r="O41" s="19"/>
      <c r="P41" s="19"/>
      <c r="Q41" s="19"/>
      <c r="R41" s="19"/>
      <c r="S41" s="19"/>
      <c r="T41" s="19"/>
      <c r="U41" s="19"/>
      <c r="V41" s="19"/>
      <c r="W41" s="19"/>
      <c r="X41" s="19"/>
    </row>
    <row r="42" spans="1:24">
      <c r="A42" s="19"/>
      <c r="B42" s="71"/>
      <c r="C42" s="72"/>
      <c r="D42" s="71"/>
      <c r="E42" s="71"/>
      <c r="F42" s="71"/>
      <c r="G42" s="71"/>
      <c r="H42" s="71"/>
      <c r="I42" s="71"/>
      <c r="J42" s="19"/>
      <c r="K42" s="19"/>
      <c r="L42" s="19"/>
      <c r="M42" s="19"/>
      <c r="N42" s="19"/>
      <c r="O42" s="19"/>
      <c r="P42" s="19"/>
      <c r="Q42" s="19"/>
      <c r="R42" s="19"/>
      <c r="S42" s="19"/>
      <c r="T42" s="19"/>
      <c r="U42" s="19"/>
      <c r="V42" s="19"/>
      <c r="W42" s="19"/>
      <c r="X42" s="19"/>
    </row>
    <row r="43" spans="1:24">
      <c r="A43" s="19"/>
      <c r="B43" s="426"/>
      <c r="C43" s="72"/>
      <c r="D43" s="73"/>
      <c r="E43" s="73"/>
      <c r="F43" s="73"/>
      <c r="G43" s="73"/>
      <c r="H43" s="73"/>
      <c r="I43" s="73"/>
      <c r="J43" s="19"/>
      <c r="K43" s="19"/>
      <c r="L43" s="19"/>
      <c r="M43" s="19"/>
      <c r="N43" s="19"/>
      <c r="O43" s="19"/>
      <c r="P43" s="19"/>
      <c r="Q43" s="19"/>
      <c r="R43" s="19"/>
      <c r="S43" s="19"/>
      <c r="T43" s="19"/>
      <c r="U43" s="19"/>
      <c r="V43" s="19"/>
      <c r="W43" s="19"/>
      <c r="X43" s="19"/>
    </row>
    <row r="44" spans="1:24">
      <c r="A44" s="19"/>
      <c r="B44" s="426"/>
      <c r="C44" s="72"/>
      <c r="D44" s="73"/>
      <c r="E44" s="73"/>
      <c r="F44" s="73"/>
      <c r="G44" s="73"/>
      <c r="H44" s="73"/>
      <c r="I44" s="73"/>
      <c r="J44" s="19"/>
      <c r="K44" s="19"/>
      <c r="L44" s="19"/>
      <c r="M44" s="19"/>
      <c r="N44" s="19"/>
      <c r="O44" s="19"/>
      <c r="P44" s="19"/>
      <c r="Q44" s="19"/>
      <c r="R44" s="19"/>
      <c r="S44" s="19"/>
      <c r="T44" s="19"/>
      <c r="U44" s="19"/>
      <c r="V44" s="19"/>
      <c r="W44" s="19"/>
      <c r="X44" s="19"/>
    </row>
    <row r="45" spans="1:24">
      <c r="A45" s="19"/>
      <c r="B45" s="426"/>
      <c r="C45" s="72"/>
      <c r="D45" s="73"/>
      <c r="E45" s="73"/>
      <c r="F45" s="73"/>
      <c r="G45" s="73"/>
      <c r="H45" s="73"/>
      <c r="I45" s="73"/>
      <c r="J45" s="19"/>
      <c r="K45" s="19"/>
      <c r="L45" s="19"/>
      <c r="M45" s="19"/>
      <c r="N45" s="19"/>
      <c r="O45" s="19"/>
      <c r="P45" s="19"/>
      <c r="Q45" s="19"/>
      <c r="R45" s="19"/>
      <c r="S45" s="19"/>
      <c r="T45" s="19"/>
      <c r="U45" s="19"/>
      <c r="V45" s="19"/>
      <c r="W45" s="19"/>
      <c r="X45" s="19"/>
    </row>
    <row r="46" spans="1:24">
      <c r="A46" s="19"/>
      <c r="B46" s="426"/>
      <c r="C46" s="72"/>
      <c r="D46" s="73"/>
      <c r="E46" s="73"/>
      <c r="F46" s="73"/>
      <c r="G46" s="73"/>
      <c r="H46" s="73"/>
      <c r="I46" s="73"/>
      <c r="J46" s="19"/>
      <c r="K46" s="19"/>
      <c r="L46" s="19"/>
      <c r="M46" s="19"/>
      <c r="N46" s="19"/>
      <c r="O46" s="19"/>
      <c r="P46" s="19"/>
      <c r="Q46" s="19"/>
      <c r="R46" s="19"/>
      <c r="S46" s="19"/>
      <c r="T46" s="19"/>
      <c r="U46" s="19"/>
      <c r="V46" s="19"/>
      <c r="W46" s="19"/>
      <c r="X46" s="19"/>
    </row>
    <row r="47" spans="1:24">
      <c r="A47" s="19"/>
      <c r="B47" s="426"/>
      <c r="C47" s="73"/>
      <c r="D47" s="73"/>
      <c r="E47" s="73"/>
      <c r="F47" s="73"/>
      <c r="G47" s="73"/>
      <c r="H47" s="73"/>
      <c r="I47" s="73"/>
      <c r="J47" s="19"/>
      <c r="K47" s="19"/>
      <c r="L47" s="19"/>
      <c r="M47" s="19"/>
      <c r="N47" s="19"/>
      <c r="O47" s="19"/>
      <c r="P47" s="19"/>
      <c r="Q47" s="19"/>
      <c r="R47" s="19"/>
      <c r="S47" s="19"/>
      <c r="T47" s="19"/>
      <c r="U47" s="19"/>
      <c r="V47" s="19"/>
      <c r="W47" s="19"/>
      <c r="X47" s="19"/>
    </row>
  </sheetData>
  <mergeCells count="11">
    <mergeCell ref="D24:F24"/>
    <mergeCell ref="G24:I24"/>
    <mergeCell ref="D2:F2"/>
    <mergeCell ref="G2:I2"/>
    <mergeCell ref="B4:B7"/>
    <mergeCell ref="B17:B22"/>
    <mergeCell ref="B26:B31"/>
    <mergeCell ref="B35:B39"/>
    <mergeCell ref="D41:F41"/>
    <mergeCell ref="G41:I41"/>
    <mergeCell ref="B43:B47"/>
  </mergeCells>
  <pageMargins left="0.7" right="0.7" top="0.75" bottom="0.75" header="0.3" footer="0.3"/>
  <headerFooter>
    <oddHeader>&amp;C&amp;"Aptos"&amp;10&amp;K000000 Intern (Internal)&amp;1#_x000D_</oddHeader>
  </headerFooter>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EC87A-640C-4791-B83D-71D44060C90B}">
  <dimension ref="B1:H11"/>
  <sheetViews>
    <sheetView workbookViewId="0">
      <selection activeCell="F36" sqref="F36"/>
    </sheetView>
  </sheetViews>
  <sheetFormatPr defaultRowHeight="18" customHeight="1"/>
  <cols>
    <col min="1" max="1" width="9.140625" style="356"/>
    <col min="2" max="2" width="14.85546875" style="356" customWidth="1"/>
    <col min="3" max="3" width="14" style="356" customWidth="1"/>
    <col min="4" max="4" width="9.140625" style="356"/>
    <col min="5" max="5" width="19.5703125" style="356" bestFit="1" customWidth="1"/>
    <col min="6" max="6" width="21.85546875" style="356" bestFit="1" customWidth="1"/>
    <col min="7" max="7" width="17.42578125" style="356" bestFit="1" customWidth="1"/>
    <col min="8" max="8" width="28.42578125" style="356" bestFit="1" customWidth="1"/>
    <col min="9" max="16384" width="9.140625" style="356"/>
  </cols>
  <sheetData>
    <row r="1" spans="2:8" ht="18" customHeight="1">
      <c r="B1" s="366" t="s">
        <v>166</v>
      </c>
      <c r="C1" s="367" t="s">
        <v>167</v>
      </c>
      <c r="D1" s="367" t="s">
        <v>168</v>
      </c>
      <c r="E1" s="367"/>
      <c r="F1" s="367" t="s">
        <v>169</v>
      </c>
      <c r="G1" s="367" t="s">
        <v>170</v>
      </c>
      <c r="H1" s="368" t="s">
        <v>171</v>
      </c>
    </row>
    <row r="2" spans="2:8">
      <c r="B2" s="366">
        <v>2030</v>
      </c>
      <c r="C2" s="367" t="s">
        <v>172</v>
      </c>
      <c r="D2" s="367" t="s">
        <v>173</v>
      </c>
      <c r="E2" s="369">
        <v>47494.791666666664</v>
      </c>
      <c r="F2" s="370">
        <v>516</v>
      </c>
      <c r="G2" s="370">
        <v>22</v>
      </c>
      <c r="H2" s="371">
        <v>0</v>
      </c>
    </row>
    <row r="3" spans="2:8">
      <c r="B3" s="366">
        <v>2030</v>
      </c>
      <c r="C3" s="367" t="s">
        <v>172</v>
      </c>
      <c r="D3" s="367" t="s">
        <v>174</v>
      </c>
      <c r="E3" s="367"/>
      <c r="F3" s="370">
        <v>347</v>
      </c>
      <c r="G3" s="370">
        <v>16</v>
      </c>
      <c r="H3" s="371">
        <v>1</v>
      </c>
    </row>
    <row r="4" spans="2:8">
      <c r="B4" s="366">
        <v>2035</v>
      </c>
      <c r="C4" s="367" t="s">
        <v>175</v>
      </c>
      <c r="D4" s="367" t="s">
        <v>173</v>
      </c>
      <c r="E4" s="369">
        <v>49346.791666666664</v>
      </c>
      <c r="F4" s="370">
        <v>593</v>
      </c>
      <c r="G4" s="370">
        <v>32</v>
      </c>
      <c r="H4" s="371">
        <v>7</v>
      </c>
    </row>
    <row r="5" spans="2:8">
      <c r="B5" s="366">
        <v>2035</v>
      </c>
      <c r="C5" s="367" t="s">
        <v>175</v>
      </c>
      <c r="D5" s="367" t="s">
        <v>174</v>
      </c>
      <c r="E5" s="367"/>
      <c r="F5" s="370">
        <v>383</v>
      </c>
      <c r="G5" s="370">
        <v>31</v>
      </c>
      <c r="H5" s="371">
        <v>3</v>
      </c>
    </row>
    <row r="6" spans="2:8">
      <c r="B6" s="366">
        <v>2040</v>
      </c>
      <c r="C6" s="367" t="s">
        <v>176</v>
      </c>
      <c r="D6" s="367" t="s">
        <v>173</v>
      </c>
      <c r="E6" s="369">
        <v>51170.625</v>
      </c>
      <c r="F6" s="370">
        <v>518</v>
      </c>
      <c r="G6" s="370">
        <v>188</v>
      </c>
      <c r="H6" s="371">
        <v>18</v>
      </c>
    </row>
    <row r="7" spans="2:8">
      <c r="B7" s="366">
        <v>2040</v>
      </c>
      <c r="C7" s="367" t="s">
        <v>176</v>
      </c>
      <c r="D7" s="367" t="s">
        <v>174</v>
      </c>
      <c r="E7" s="367"/>
      <c r="F7" s="370">
        <v>421</v>
      </c>
      <c r="G7" s="370">
        <v>45</v>
      </c>
      <c r="H7" s="371">
        <v>4</v>
      </c>
    </row>
    <row r="8" spans="2:8">
      <c r="B8" s="366">
        <v>2050</v>
      </c>
      <c r="C8" s="367" t="s">
        <v>177</v>
      </c>
      <c r="D8" s="367" t="s">
        <v>173</v>
      </c>
      <c r="E8" s="369">
        <v>54824.791666666664</v>
      </c>
      <c r="F8" s="370">
        <v>697</v>
      </c>
      <c r="G8" s="370">
        <v>142</v>
      </c>
      <c r="H8" s="371">
        <v>11</v>
      </c>
    </row>
    <row r="9" spans="2:8">
      <c r="B9" s="372">
        <v>2050</v>
      </c>
      <c r="C9" s="373" t="s">
        <v>177</v>
      </c>
      <c r="D9" s="373" t="s">
        <v>174</v>
      </c>
      <c r="E9" s="373"/>
      <c r="F9" s="374">
        <v>470</v>
      </c>
      <c r="G9" s="374">
        <v>65</v>
      </c>
      <c r="H9" s="375">
        <v>4</v>
      </c>
    </row>
    <row r="10" spans="2:8">
      <c r="B10" s="367"/>
      <c r="C10" s="367"/>
      <c r="D10" s="367"/>
      <c r="E10" s="367"/>
      <c r="F10" s="367"/>
      <c r="G10" s="367"/>
      <c r="H10" s="367"/>
    </row>
    <row r="11" spans="2:8">
      <c r="B11" s="367"/>
      <c r="C11" s="367"/>
      <c r="D11" s="367"/>
      <c r="E11" s="367"/>
      <c r="F11" s="367"/>
      <c r="G11" s="367"/>
      <c r="H11" s="367"/>
    </row>
  </sheetData>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08BDE-0053-49BD-8E28-EEF574F1C548}">
  <dimension ref="B1:K11"/>
  <sheetViews>
    <sheetView topLeftCell="A7" workbookViewId="0"/>
  </sheetViews>
  <sheetFormatPr defaultRowHeight="18" customHeight="1"/>
  <cols>
    <col min="1" max="4" width="9.140625" style="356"/>
    <col min="5" max="5" width="19.5703125" style="356" bestFit="1" customWidth="1"/>
    <col min="6" max="6" width="12.7109375" style="356" bestFit="1" customWidth="1"/>
    <col min="7" max="7" width="5.140625" style="356" bestFit="1" customWidth="1"/>
    <col min="8" max="8" width="6" style="356" bestFit="1" customWidth="1"/>
    <col min="9" max="9" width="5.5703125" style="356" bestFit="1" customWidth="1"/>
    <col min="10" max="10" width="12" style="356" bestFit="1" customWidth="1"/>
    <col min="11" max="11" width="17.5703125" style="356" bestFit="1" customWidth="1"/>
    <col min="12" max="15" width="9.140625" style="356" bestFit="1" customWidth="1"/>
    <col min="16" max="16384" width="9.140625" style="356"/>
  </cols>
  <sheetData>
    <row r="1" spans="2:11" ht="18" customHeight="1">
      <c r="B1" s="367" t="s">
        <v>166</v>
      </c>
      <c r="C1" s="367" t="s">
        <v>167</v>
      </c>
      <c r="D1" s="367" t="s">
        <v>168</v>
      </c>
      <c r="E1" s="367"/>
      <c r="F1" s="367" t="s">
        <v>169</v>
      </c>
      <c r="G1" s="367" t="s">
        <v>170</v>
      </c>
      <c r="H1" s="367" t="s">
        <v>171</v>
      </c>
      <c r="I1" s="367" t="s">
        <v>178</v>
      </c>
      <c r="J1" s="367" t="s">
        <v>179</v>
      </c>
      <c r="K1" s="367" t="s">
        <v>180</v>
      </c>
    </row>
    <row r="2" spans="2:11">
      <c r="B2" s="367">
        <v>2030</v>
      </c>
      <c r="C2" s="367" t="s">
        <v>172</v>
      </c>
      <c r="D2" s="367" t="s">
        <v>173</v>
      </c>
      <c r="E2" s="369">
        <v>47519.5</v>
      </c>
      <c r="F2" s="370">
        <v>448</v>
      </c>
      <c r="G2" s="370">
        <v>26</v>
      </c>
      <c r="H2" s="370">
        <v>5</v>
      </c>
      <c r="I2" s="367">
        <v>41</v>
      </c>
      <c r="J2" s="367">
        <v>41</v>
      </c>
      <c r="K2" s="367">
        <v>60</v>
      </c>
    </row>
    <row r="3" spans="2:11">
      <c r="B3" s="367">
        <v>2030</v>
      </c>
      <c r="C3" s="367" t="s">
        <v>172</v>
      </c>
      <c r="D3" s="367" t="s">
        <v>174</v>
      </c>
      <c r="E3" s="367"/>
      <c r="F3" s="370">
        <v>347</v>
      </c>
      <c r="G3" s="370">
        <v>16</v>
      </c>
      <c r="H3" s="370">
        <v>1</v>
      </c>
      <c r="I3" s="367">
        <v>23</v>
      </c>
      <c r="J3" s="367">
        <v>13</v>
      </c>
      <c r="K3" s="367">
        <v>10</v>
      </c>
    </row>
    <row r="4" spans="2:11">
      <c r="B4" s="367">
        <v>2035</v>
      </c>
      <c r="C4" s="367" t="s">
        <v>175</v>
      </c>
      <c r="D4" s="367" t="s">
        <v>173</v>
      </c>
      <c r="E4" s="369">
        <v>49346.5</v>
      </c>
      <c r="F4" s="370">
        <v>544</v>
      </c>
      <c r="G4" s="370">
        <v>48</v>
      </c>
      <c r="H4" s="370">
        <v>10</v>
      </c>
      <c r="I4" s="367">
        <v>84</v>
      </c>
      <c r="J4" s="367">
        <v>44</v>
      </c>
      <c r="K4" s="367">
        <v>90</v>
      </c>
    </row>
    <row r="5" spans="2:11">
      <c r="B5" s="367">
        <v>2035</v>
      </c>
      <c r="C5" s="367" t="s">
        <v>175</v>
      </c>
      <c r="D5" s="367" t="s">
        <v>174</v>
      </c>
      <c r="E5" s="367"/>
      <c r="F5" s="370">
        <v>383</v>
      </c>
      <c r="G5" s="370">
        <v>31</v>
      </c>
      <c r="H5" s="370">
        <v>3</v>
      </c>
      <c r="I5" s="367">
        <v>63</v>
      </c>
      <c r="J5" s="367">
        <v>17</v>
      </c>
      <c r="K5" s="367">
        <v>17</v>
      </c>
    </row>
    <row r="6" spans="2:11">
      <c r="B6" s="367">
        <v>2040</v>
      </c>
      <c r="C6" s="367" t="s">
        <v>176</v>
      </c>
      <c r="D6" s="367" t="s">
        <v>173</v>
      </c>
      <c r="E6" s="369">
        <v>51170.5</v>
      </c>
      <c r="F6" s="370">
        <v>535</v>
      </c>
      <c r="G6" s="370">
        <v>134</v>
      </c>
      <c r="H6" s="370">
        <v>20</v>
      </c>
      <c r="I6" s="367">
        <v>133</v>
      </c>
      <c r="J6" s="367">
        <v>57</v>
      </c>
      <c r="K6" s="367">
        <v>141</v>
      </c>
    </row>
    <row r="7" spans="2:11">
      <c r="B7" s="367">
        <v>2040</v>
      </c>
      <c r="C7" s="367" t="s">
        <v>176</v>
      </c>
      <c r="D7" s="367" t="s">
        <v>174</v>
      </c>
      <c r="E7" s="367"/>
      <c r="F7" s="370">
        <v>421</v>
      </c>
      <c r="G7" s="370">
        <v>45</v>
      </c>
      <c r="H7" s="370">
        <v>4</v>
      </c>
      <c r="I7" s="367">
        <v>100</v>
      </c>
      <c r="J7" s="367">
        <v>21</v>
      </c>
      <c r="K7" s="367">
        <v>26</v>
      </c>
    </row>
    <row r="8" spans="2:11">
      <c r="B8" s="367">
        <v>2050</v>
      </c>
      <c r="C8" s="367" t="s">
        <v>181</v>
      </c>
      <c r="D8" s="367" t="s">
        <v>173</v>
      </c>
      <c r="E8" s="369">
        <v>54808.5</v>
      </c>
      <c r="F8" s="370">
        <v>515</v>
      </c>
      <c r="G8" s="370">
        <v>207</v>
      </c>
      <c r="H8" s="370">
        <v>15</v>
      </c>
      <c r="I8" s="367">
        <v>236</v>
      </c>
      <c r="J8" s="367">
        <v>74</v>
      </c>
      <c r="K8" s="367">
        <v>226</v>
      </c>
    </row>
    <row r="9" spans="2:11">
      <c r="B9" s="367">
        <v>2050</v>
      </c>
      <c r="C9" s="367" t="s">
        <v>181</v>
      </c>
      <c r="D9" s="367" t="s">
        <v>174</v>
      </c>
      <c r="E9" s="367"/>
      <c r="F9" s="370">
        <v>465</v>
      </c>
      <c r="G9" s="370">
        <v>65</v>
      </c>
      <c r="H9" s="370">
        <v>5</v>
      </c>
      <c r="I9" s="367">
        <v>163</v>
      </c>
      <c r="J9" s="367">
        <v>22</v>
      </c>
      <c r="K9" s="367">
        <v>36</v>
      </c>
    </row>
    <row r="10" spans="2:11">
      <c r="B10" s="367"/>
      <c r="C10" s="367"/>
      <c r="D10" s="367"/>
      <c r="E10" s="367"/>
      <c r="F10" s="367"/>
      <c r="G10" s="367"/>
      <c r="H10" s="367"/>
      <c r="I10" s="367"/>
      <c r="J10" s="367"/>
      <c r="K10" s="367"/>
    </row>
    <row r="11" spans="2:11">
      <c r="B11" s="367"/>
      <c r="C11" s="367"/>
      <c r="D11" s="367"/>
      <c r="E11" s="367"/>
      <c r="F11" s="367"/>
      <c r="G11" s="367"/>
      <c r="H11" s="367"/>
      <c r="I11" s="367"/>
      <c r="J11" s="367"/>
      <c r="K11" s="367"/>
    </row>
  </sheetData>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FFEE9-48E5-49E0-9882-E629AFCDA857}">
  <sheetPr codeName="Sheet61"/>
  <dimension ref="A3:H15"/>
  <sheetViews>
    <sheetView topLeftCell="A9" zoomScale="80" zoomScaleNormal="80" workbookViewId="0">
      <selection activeCell="S39" sqref="S39"/>
    </sheetView>
  </sheetViews>
  <sheetFormatPr defaultColWidth="9.140625" defaultRowHeight="15"/>
  <cols>
    <col min="2" max="2" width="9" customWidth="1"/>
    <col min="3" max="3" width="15.140625" customWidth="1"/>
    <col min="4" max="4" width="18" customWidth="1"/>
    <col min="5" max="5" width="19.7109375" customWidth="1"/>
    <col min="6" max="6" width="13.42578125" customWidth="1"/>
  </cols>
  <sheetData>
    <row r="3" spans="1:8">
      <c r="F3" t="s">
        <v>169</v>
      </c>
      <c r="G3" t="s">
        <v>170</v>
      </c>
      <c r="H3" t="s">
        <v>171</v>
      </c>
    </row>
    <row r="4" spans="1:8">
      <c r="A4">
        <v>2035</v>
      </c>
      <c r="B4" t="s">
        <v>121</v>
      </c>
      <c r="C4" t="s">
        <v>175</v>
      </c>
      <c r="D4" t="s">
        <v>174</v>
      </c>
      <c r="E4" s="357"/>
      <c r="F4" s="3">
        <v>353</v>
      </c>
      <c r="G4" s="3">
        <v>27</v>
      </c>
      <c r="H4" s="3">
        <v>3</v>
      </c>
    </row>
    <row r="5" spans="1:8" ht="18">
      <c r="A5">
        <v>2035</v>
      </c>
      <c r="B5" t="s">
        <v>159</v>
      </c>
      <c r="C5" t="s">
        <v>175</v>
      </c>
      <c r="D5" t="s">
        <v>174</v>
      </c>
      <c r="E5" s="54"/>
      <c r="F5" s="3">
        <v>383</v>
      </c>
      <c r="G5" s="3">
        <v>31</v>
      </c>
      <c r="H5" s="3">
        <v>3</v>
      </c>
    </row>
    <row r="6" spans="1:8">
      <c r="A6">
        <v>2035</v>
      </c>
      <c r="B6" t="s">
        <v>123</v>
      </c>
      <c r="C6" t="s">
        <v>175</v>
      </c>
      <c r="D6" t="s">
        <v>174</v>
      </c>
      <c r="E6" s="357"/>
      <c r="F6" s="3">
        <v>412</v>
      </c>
      <c r="G6" s="3">
        <v>35</v>
      </c>
      <c r="H6" s="3">
        <v>3</v>
      </c>
    </row>
    <row r="7" spans="1:8" ht="18">
      <c r="A7">
        <v>2040</v>
      </c>
      <c r="B7" t="s">
        <v>121</v>
      </c>
      <c r="C7" t="s">
        <v>176</v>
      </c>
      <c r="D7" t="s">
        <v>174</v>
      </c>
      <c r="E7" s="54"/>
      <c r="F7" s="3">
        <v>388</v>
      </c>
      <c r="G7" s="3">
        <v>39</v>
      </c>
      <c r="H7" s="3">
        <v>4</v>
      </c>
    </row>
    <row r="8" spans="1:8" ht="18">
      <c r="A8">
        <v>2040</v>
      </c>
      <c r="B8" t="s">
        <v>159</v>
      </c>
      <c r="C8" t="s">
        <v>176</v>
      </c>
      <c r="D8" t="s">
        <v>174</v>
      </c>
      <c r="E8" s="54"/>
      <c r="F8" s="3">
        <v>421</v>
      </c>
      <c r="G8" s="3">
        <v>45</v>
      </c>
      <c r="H8" s="3">
        <v>4</v>
      </c>
    </row>
    <row r="9" spans="1:8">
      <c r="A9">
        <v>2040</v>
      </c>
      <c r="B9" t="s">
        <v>123</v>
      </c>
      <c r="C9" t="s">
        <v>176</v>
      </c>
      <c r="D9" t="s">
        <v>174</v>
      </c>
      <c r="E9" s="357"/>
      <c r="F9" s="3">
        <v>453</v>
      </c>
      <c r="G9" s="3">
        <v>50</v>
      </c>
      <c r="H9" s="3">
        <v>4</v>
      </c>
    </row>
    <row r="10" spans="1:8" ht="18">
      <c r="A10">
        <v>2035</v>
      </c>
      <c r="B10" t="s">
        <v>121</v>
      </c>
      <c r="C10" t="s">
        <v>175</v>
      </c>
      <c r="D10" t="s">
        <v>173</v>
      </c>
      <c r="E10" s="376">
        <v>49346.791666666664</v>
      </c>
      <c r="F10" s="3">
        <v>545</v>
      </c>
      <c r="G10" s="3">
        <v>29</v>
      </c>
      <c r="H10" s="3">
        <v>7</v>
      </c>
    </row>
    <row r="11" spans="1:8" ht="18">
      <c r="A11">
        <v>2035</v>
      </c>
      <c r="B11" t="s">
        <v>159</v>
      </c>
      <c r="C11" t="s">
        <v>175</v>
      </c>
      <c r="D11" t="s">
        <v>173</v>
      </c>
      <c r="E11" s="376">
        <v>49346.791666666664</v>
      </c>
      <c r="F11" s="3">
        <v>593</v>
      </c>
      <c r="G11" s="3">
        <v>32</v>
      </c>
      <c r="H11" s="3">
        <v>7</v>
      </c>
    </row>
    <row r="12" spans="1:8" ht="18">
      <c r="A12">
        <v>2035</v>
      </c>
      <c r="B12" t="s">
        <v>123</v>
      </c>
      <c r="C12" t="s">
        <v>175</v>
      </c>
      <c r="D12" t="s">
        <v>173</v>
      </c>
      <c r="E12" s="376">
        <v>49346.791666666664</v>
      </c>
      <c r="F12" s="3">
        <v>637</v>
      </c>
      <c r="G12" s="3">
        <v>37</v>
      </c>
      <c r="H12" s="3">
        <v>7</v>
      </c>
    </row>
    <row r="13" spans="1:8" ht="18">
      <c r="A13">
        <v>2040</v>
      </c>
      <c r="B13" t="s">
        <v>121</v>
      </c>
      <c r="C13" t="s">
        <v>176</v>
      </c>
      <c r="D13" t="s">
        <v>173</v>
      </c>
      <c r="E13" s="376">
        <v>51172.791666666664</v>
      </c>
      <c r="F13" s="3">
        <v>588</v>
      </c>
      <c r="G13" s="3">
        <v>70</v>
      </c>
      <c r="H13" s="3">
        <v>13</v>
      </c>
    </row>
    <row r="14" spans="1:8" ht="18">
      <c r="A14">
        <v>2040</v>
      </c>
      <c r="B14" t="s">
        <v>159</v>
      </c>
      <c r="C14" t="s">
        <v>176</v>
      </c>
      <c r="D14" t="s">
        <v>173</v>
      </c>
      <c r="E14" s="376">
        <v>51170.625</v>
      </c>
      <c r="F14" s="3">
        <v>518</v>
      </c>
      <c r="G14" s="3">
        <v>188</v>
      </c>
      <c r="H14" s="3">
        <v>18</v>
      </c>
    </row>
    <row r="15" spans="1:8" ht="18">
      <c r="A15">
        <v>2040</v>
      </c>
      <c r="B15" t="s">
        <v>123</v>
      </c>
      <c r="C15" t="s">
        <v>176</v>
      </c>
      <c r="D15" t="s">
        <v>173</v>
      </c>
      <c r="E15" s="376">
        <v>51170.625</v>
      </c>
      <c r="F15" s="3">
        <v>560</v>
      </c>
      <c r="G15" s="3">
        <v>214</v>
      </c>
      <c r="H15" s="3">
        <v>15</v>
      </c>
    </row>
  </sheetData>
  <pageMargins left="0.7" right="0.7" top="0.75" bottom="0.75" header="0.3" footer="0.3"/>
  <headerFooter>
    <oddHeader>&amp;C&amp;"Aptos"&amp;10&amp;K000000 Intern (Internal)&amp;1#_x000D_</oddHeader>
  </headerFooter>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07021-E523-4A72-B742-0B3752A97BB0}">
  <dimension ref="A3:K15"/>
  <sheetViews>
    <sheetView topLeftCell="A11" workbookViewId="0">
      <selection activeCell="O35" sqref="O35"/>
    </sheetView>
  </sheetViews>
  <sheetFormatPr defaultColWidth="9.140625" defaultRowHeight="15"/>
  <cols>
    <col min="2" max="2" width="9" customWidth="1"/>
    <col min="3" max="3" width="15.140625" customWidth="1"/>
    <col min="4" max="4" width="18" customWidth="1"/>
    <col min="5" max="5" width="19.7109375" customWidth="1"/>
  </cols>
  <sheetData>
    <row r="3" spans="1:11" ht="18">
      <c r="C3" s="357"/>
      <c r="D3" s="357"/>
      <c r="E3" s="357"/>
      <c r="F3" s="54" t="s">
        <v>169</v>
      </c>
      <c r="G3" s="54" t="s">
        <v>170</v>
      </c>
      <c r="H3" s="54" t="s">
        <v>171</v>
      </c>
      <c r="I3" s="54" t="s">
        <v>178</v>
      </c>
      <c r="J3" s="54" t="s">
        <v>179</v>
      </c>
      <c r="K3" s="230" t="s">
        <v>180</v>
      </c>
    </row>
    <row r="4" spans="1:11" ht="18">
      <c r="A4">
        <v>2035</v>
      </c>
      <c r="B4" t="s">
        <v>121</v>
      </c>
      <c r="C4" s="54" t="s">
        <v>175</v>
      </c>
      <c r="D4" s="54" t="s">
        <v>174</v>
      </c>
      <c r="E4" s="54"/>
      <c r="F4" s="54">
        <v>353</v>
      </c>
      <c r="G4" s="54">
        <v>27</v>
      </c>
      <c r="H4" s="54">
        <v>3</v>
      </c>
      <c r="I4" s="54">
        <v>74</v>
      </c>
      <c r="J4" s="54">
        <v>17</v>
      </c>
      <c r="K4" s="54">
        <v>18</v>
      </c>
    </row>
    <row r="5" spans="1:11" ht="18">
      <c r="A5">
        <v>2035</v>
      </c>
      <c r="B5" t="s">
        <v>159</v>
      </c>
      <c r="C5" s="54" t="s">
        <v>175</v>
      </c>
      <c r="D5" s="54" t="s">
        <v>174</v>
      </c>
      <c r="E5" s="54"/>
      <c r="F5" s="54">
        <v>383</v>
      </c>
      <c r="G5" s="54">
        <v>31</v>
      </c>
      <c r="H5" s="54">
        <v>3</v>
      </c>
      <c r="I5" s="54">
        <v>63</v>
      </c>
      <c r="J5" s="54">
        <v>17</v>
      </c>
      <c r="K5" s="54">
        <v>17</v>
      </c>
    </row>
    <row r="6" spans="1:11" ht="18">
      <c r="A6">
        <v>2035</v>
      </c>
      <c r="B6" t="s">
        <v>123</v>
      </c>
      <c r="C6" s="54" t="s">
        <v>175</v>
      </c>
      <c r="D6" s="54" t="s">
        <v>174</v>
      </c>
      <c r="E6" s="54"/>
      <c r="F6" s="54">
        <v>412</v>
      </c>
      <c r="G6" s="54">
        <v>35</v>
      </c>
      <c r="H6" s="54">
        <v>3</v>
      </c>
      <c r="I6" s="54">
        <v>52</v>
      </c>
      <c r="J6" s="54">
        <v>14</v>
      </c>
      <c r="K6" s="54">
        <v>17</v>
      </c>
    </row>
    <row r="7" spans="1:11" ht="18">
      <c r="A7">
        <v>2040</v>
      </c>
      <c r="B7" t="s">
        <v>121</v>
      </c>
      <c r="C7" s="54" t="s">
        <v>176</v>
      </c>
      <c r="D7" s="54" t="s">
        <v>174</v>
      </c>
      <c r="E7" s="54"/>
      <c r="F7" s="54">
        <v>388</v>
      </c>
      <c r="G7" s="54">
        <v>39</v>
      </c>
      <c r="H7" s="54">
        <v>4</v>
      </c>
      <c r="I7" s="54">
        <v>111</v>
      </c>
      <c r="J7" s="54">
        <v>22</v>
      </c>
      <c r="K7" s="54">
        <v>26</v>
      </c>
    </row>
    <row r="8" spans="1:11" ht="18">
      <c r="A8">
        <v>2040</v>
      </c>
      <c r="B8" t="s">
        <v>159</v>
      </c>
      <c r="C8" s="54" t="s">
        <v>176</v>
      </c>
      <c r="D8" s="54" t="s">
        <v>174</v>
      </c>
      <c r="E8" s="54"/>
      <c r="F8" s="54">
        <v>421</v>
      </c>
      <c r="G8" s="54">
        <v>45</v>
      </c>
      <c r="H8" s="54">
        <v>4</v>
      </c>
      <c r="I8" s="54">
        <v>100</v>
      </c>
      <c r="J8" s="54">
        <v>21</v>
      </c>
      <c r="K8" s="54">
        <v>26</v>
      </c>
    </row>
    <row r="9" spans="1:11" ht="18">
      <c r="A9">
        <v>2040</v>
      </c>
      <c r="B9" t="s">
        <v>123</v>
      </c>
      <c r="C9" s="54" t="s">
        <v>176</v>
      </c>
      <c r="D9" s="54" t="s">
        <v>174</v>
      </c>
      <c r="E9" s="54"/>
      <c r="F9" s="54">
        <v>453</v>
      </c>
      <c r="G9" s="54">
        <v>50</v>
      </c>
      <c r="H9" s="54">
        <v>4</v>
      </c>
      <c r="I9" s="54">
        <v>89</v>
      </c>
      <c r="J9" s="54">
        <v>20</v>
      </c>
      <c r="K9" s="54">
        <v>25</v>
      </c>
    </row>
    <row r="10" spans="1:11" ht="18">
      <c r="A10">
        <v>2035</v>
      </c>
      <c r="B10" t="s">
        <v>121</v>
      </c>
      <c r="C10" s="54" t="s">
        <v>175</v>
      </c>
      <c r="D10" s="54" t="s">
        <v>173</v>
      </c>
      <c r="E10" s="376">
        <v>49346.5</v>
      </c>
      <c r="F10" s="54">
        <v>500</v>
      </c>
      <c r="G10" s="54">
        <v>41</v>
      </c>
      <c r="H10" s="54">
        <v>11</v>
      </c>
      <c r="I10" s="54">
        <v>97</v>
      </c>
      <c r="J10" s="54">
        <v>47</v>
      </c>
      <c r="K10" s="230">
        <v>68</v>
      </c>
    </row>
    <row r="11" spans="1:11" ht="18">
      <c r="A11">
        <v>2035</v>
      </c>
      <c r="B11" t="s">
        <v>159</v>
      </c>
      <c r="C11" s="54" t="s">
        <v>175</v>
      </c>
      <c r="D11" s="54" t="s">
        <v>173</v>
      </c>
      <c r="E11" s="376">
        <v>49346.5</v>
      </c>
      <c r="F11" s="54">
        <v>544</v>
      </c>
      <c r="G11" s="54">
        <v>48</v>
      </c>
      <c r="H11" s="54">
        <v>10</v>
      </c>
      <c r="I11" s="54">
        <v>84</v>
      </c>
      <c r="J11" s="54">
        <v>44</v>
      </c>
      <c r="K11" s="230">
        <v>90</v>
      </c>
    </row>
    <row r="12" spans="1:11" ht="18">
      <c r="A12">
        <v>2035</v>
      </c>
      <c r="B12" t="s">
        <v>123</v>
      </c>
      <c r="C12" s="54" t="s">
        <v>175</v>
      </c>
      <c r="D12" s="54" t="s">
        <v>173</v>
      </c>
      <c r="E12" s="376">
        <v>49346.5</v>
      </c>
      <c r="F12" s="54">
        <v>584</v>
      </c>
      <c r="G12" s="54">
        <v>55</v>
      </c>
      <c r="H12" s="54">
        <v>10</v>
      </c>
      <c r="I12" s="54">
        <v>83</v>
      </c>
      <c r="J12" s="54">
        <v>34</v>
      </c>
      <c r="K12" s="230">
        <v>84</v>
      </c>
    </row>
    <row r="13" spans="1:11" ht="18">
      <c r="A13">
        <v>2040</v>
      </c>
      <c r="B13" t="s">
        <v>121</v>
      </c>
      <c r="C13" s="54" t="s">
        <v>176</v>
      </c>
      <c r="D13" s="54" t="s">
        <v>173</v>
      </c>
      <c r="E13" s="376">
        <v>51170.541666666664</v>
      </c>
      <c r="F13" s="54">
        <v>488</v>
      </c>
      <c r="G13" s="54">
        <v>130</v>
      </c>
      <c r="H13" s="54">
        <v>19</v>
      </c>
      <c r="I13" s="54">
        <v>140</v>
      </c>
      <c r="J13" s="54">
        <v>58</v>
      </c>
      <c r="K13" s="230">
        <v>134</v>
      </c>
    </row>
    <row r="14" spans="1:11" ht="18">
      <c r="A14">
        <v>2040</v>
      </c>
      <c r="B14" t="s">
        <v>159</v>
      </c>
      <c r="C14" s="54" t="s">
        <v>176</v>
      </c>
      <c r="D14" s="54" t="s">
        <v>173</v>
      </c>
      <c r="E14" s="376">
        <v>51170.5</v>
      </c>
      <c r="F14" s="54">
        <v>535</v>
      </c>
      <c r="G14" s="54">
        <v>134</v>
      </c>
      <c r="H14" s="54">
        <v>20</v>
      </c>
      <c r="I14" s="54">
        <v>133</v>
      </c>
      <c r="J14" s="54">
        <v>57</v>
      </c>
      <c r="K14" s="230">
        <v>141</v>
      </c>
    </row>
    <row r="15" spans="1:11" ht="18">
      <c r="A15">
        <v>2040</v>
      </c>
      <c r="B15" t="s">
        <v>123</v>
      </c>
      <c r="C15" s="54" t="s">
        <v>176</v>
      </c>
      <c r="D15" s="54" t="s">
        <v>173</v>
      </c>
      <c r="E15" s="376">
        <v>51170.541666666664</v>
      </c>
      <c r="F15" s="54">
        <v>574</v>
      </c>
      <c r="G15" s="54">
        <v>171</v>
      </c>
      <c r="H15" s="54">
        <v>17</v>
      </c>
      <c r="I15" s="54">
        <v>117</v>
      </c>
      <c r="J15" s="54">
        <v>48</v>
      </c>
      <c r="K15" s="230">
        <v>143</v>
      </c>
    </row>
  </sheetData>
  <pageMargins left="0.7" right="0.7" top="0.75" bottom="0.75" header="0.3" footer="0.3"/>
  <headerFooter>
    <oddHeader>&amp;C&amp;"Aptos"&amp;10&amp;K000000 Intern (Internal)&amp;1#_x000D_</oddHeader>
  </headerFooter>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899D4-B9D6-4F84-BC68-A6AE5338AD33}">
  <sheetPr codeName="Sheet55"/>
  <dimension ref="A3:X56"/>
  <sheetViews>
    <sheetView workbookViewId="0">
      <selection activeCell="C26" sqref="C26"/>
    </sheetView>
  </sheetViews>
  <sheetFormatPr defaultColWidth="9.140625" defaultRowHeight="15"/>
  <cols>
    <col min="2" max="2" width="14.42578125" customWidth="1"/>
    <col min="3" max="3" width="46.85546875" bestFit="1" customWidth="1"/>
  </cols>
  <sheetData>
    <row r="3" spans="1:24">
      <c r="A3" s="19"/>
      <c r="B3" s="19"/>
      <c r="C3" s="19"/>
      <c r="D3" s="19"/>
      <c r="E3" s="19"/>
      <c r="F3" s="19"/>
      <c r="G3" s="19"/>
      <c r="H3" s="19"/>
      <c r="I3" s="19"/>
      <c r="J3" s="19"/>
      <c r="K3" s="19"/>
      <c r="L3" s="19"/>
      <c r="M3" s="19"/>
      <c r="N3" s="19"/>
      <c r="O3" s="19"/>
      <c r="P3" s="19"/>
      <c r="Q3" s="19"/>
      <c r="R3" s="19"/>
      <c r="S3" s="19"/>
      <c r="T3" s="19"/>
      <c r="U3" s="19"/>
      <c r="V3" s="19"/>
      <c r="W3" s="19"/>
      <c r="X3" s="19"/>
    </row>
    <row r="4" spans="1:24" ht="15.75">
      <c r="A4" s="19"/>
      <c r="B4" s="70" t="s">
        <v>106</v>
      </c>
      <c r="C4" s="72" t="s">
        <v>154</v>
      </c>
      <c r="D4" s="71">
        <v>2030</v>
      </c>
      <c r="E4" s="71">
        <v>2035</v>
      </c>
      <c r="F4" s="71">
        <v>2040</v>
      </c>
      <c r="G4" s="71">
        <v>2050</v>
      </c>
      <c r="H4" s="19"/>
      <c r="I4" s="19"/>
      <c r="J4" s="19"/>
      <c r="K4" s="19"/>
      <c r="L4" s="19"/>
      <c r="M4" s="19"/>
      <c r="N4" s="19"/>
      <c r="O4" s="19"/>
      <c r="P4" s="19"/>
      <c r="Q4" s="19"/>
      <c r="R4" s="19"/>
      <c r="S4" s="19"/>
      <c r="T4" s="19"/>
      <c r="U4" s="19"/>
      <c r="V4" s="19"/>
      <c r="W4" s="19"/>
      <c r="X4" s="19"/>
    </row>
    <row r="5" spans="1:24">
      <c r="A5" s="19"/>
      <c r="B5" s="426" t="s">
        <v>154</v>
      </c>
      <c r="C5" s="72" t="s">
        <v>182</v>
      </c>
      <c r="D5" s="282">
        <v>208</v>
      </c>
      <c r="E5" s="288">
        <v>452</v>
      </c>
      <c r="F5" s="288">
        <v>706</v>
      </c>
      <c r="G5" s="288">
        <v>1066</v>
      </c>
      <c r="H5" s="71"/>
      <c r="I5" s="19"/>
      <c r="J5" s="19"/>
      <c r="K5" s="19"/>
      <c r="L5" s="19"/>
      <c r="M5" s="19"/>
      <c r="N5" s="19"/>
      <c r="O5" s="19"/>
      <c r="P5" s="19"/>
      <c r="Q5" s="19"/>
      <c r="R5" s="19"/>
      <c r="S5" s="19"/>
      <c r="T5" s="19"/>
      <c r="U5" s="19"/>
      <c r="V5" s="19"/>
      <c r="W5" s="19"/>
      <c r="X5" s="19"/>
    </row>
    <row r="6" spans="1:24" ht="15" customHeight="1">
      <c r="A6" s="19"/>
      <c r="B6" s="426"/>
      <c r="C6" s="73" t="s">
        <v>183</v>
      </c>
      <c r="D6" s="283">
        <v>0.95</v>
      </c>
      <c r="E6" s="289">
        <v>18.22</v>
      </c>
      <c r="F6" s="289">
        <v>39.92</v>
      </c>
      <c r="G6" s="289">
        <v>42.98</v>
      </c>
      <c r="H6" s="73"/>
      <c r="I6" s="19"/>
      <c r="J6" s="19"/>
      <c r="K6" s="19"/>
      <c r="L6" s="19"/>
      <c r="M6" s="19"/>
      <c r="N6" s="19"/>
      <c r="O6" s="19"/>
      <c r="P6" s="19"/>
      <c r="Q6" s="19"/>
      <c r="R6" s="19"/>
      <c r="S6" s="19"/>
      <c r="T6" s="19"/>
      <c r="U6" s="19"/>
      <c r="V6" s="19"/>
      <c r="W6" s="19"/>
      <c r="X6" s="19"/>
    </row>
    <row r="7" spans="1:24" ht="15" customHeight="1">
      <c r="A7" s="19"/>
      <c r="B7" s="426"/>
      <c r="C7" s="73" t="s">
        <v>184</v>
      </c>
      <c r="D7" s="283">
        <v>44</v>
      </c>
      <c r="E7" s="289">
        <v>123</v>
      </c>
      <c r="F7" s="289">
        <v>188</v>
      </c>
      <c r="G7" s="289">
        <v>412</v>
      </c>
      <c r="H7" s="73"/>
      <c r="I7" s="19"/>
      <c r="J7" s="19"/>
      <c r="K7" s="19"/>
      <c r="L7" s="19"/>
      <c r="M7" s="19"/>
      <c r="N7" s="19"/>
      <c r="O7" s="19"/>
      <c r="P7" s="19"/>
      <c r="Q7" s="19"/>
      <c r="R7" s="19"/>
      <c r="S7" s="19"/>
      <c r="T7" s="19"/>
      <c r="U7" s="19"/>
      <c r="V7" s="19"/>
      <c r="W7" s="19"/>
      <c r="X7" s="19"/>
    </row>
    <row r="8" spans="1:24" ht="15" customHeight="1">
      <c r="A8" s="19"/>
      <c r="B8" s="426"/>
      <c r="C8" s="73" t="s">
        <v>185</v>
      </c>
      <c r="D8" s="283">
        <v>2</v>
      </c>
      <c r="E8" s="289">
        <v>8</v>
      </c>
      <c r="F8" s="289">
        <v>9</v>
      </c>
      <c r="G8" s="289">
        <v>23</v>
      </c>
      <c r="H8" s="73"/>
      <c r="I8" s="19"/>
      <c r="J8" s="19"/>
      <c r="K8" s="19"/>
      <c r="L8" s="19"/>
      <c r="M8" s="19"/>
      <c r="N8" s="19"/>
      <c r="O8" s="19"/>
      <c r="P8" s="19"/>
      <c r="Q8" s="19"/>
      <c r="R8" s="19"/>
      <c r="S8" s="19"/>
      <c r="T8" s="19"/>
      <c r="U8" s="19"/>
      <c r="V8" s="19"/>
      <c r="W8" s="19"/>
      <c r="X8" s="19"/>
    </row>
    <row r="9" spans="1:24" ht="15" customHeight="1">
      <c r="A9" s="19"/>
      <c r="B9" s="426"/>
      <c r="C9" s="73" t="s">
        <v>186</v>
      </c>
      <c r="D9" s="283">
        <v>1</v>
      </c>
      <c r="E9" s="289">
        <v>16</v>
      </c>
      <c r="F9" s="289">
        <v>26</v>
      </c>
      <c r="G9" s="289">
        <v>72</v>
      </c>
      <c r="H9" s="73"/>
      <c r="I9" s="19"/>
      <c r="J9" s="19"/>
      <c r="K9" s="19"/>
      <c r="L9" s="19"/>
      <c r="M9" s="19"/>
      <c r="N9" s="19"/>
      <c r="O9" s="19"/>
      <c r="P9" s="19"/>
      <c r="Q9" s="19"/>
      <c r="R9" s="19"/>
      <c r="S9" s="19"/>
      <c r="T9" s="19"/>
      <c r="U9" s="19"/>
      <c r="V9" s="19"/>
      <c r="W9" s="19"/>
      <c r="X9" s="19"/>
    </row>
    <row r="10" spans="1:24">
      <c r="A10" s="19"/>
      <c r="B10" s="426"/>
      <c r="C10" s="73" t="s">
        <v>187</v>
      </c>
      <c r="D10" s="290">
        <v>5</v>
      </c>
      <c r="E10" s="291">
        <v>16</v>
      </c>
      <c r="F10" s="291">
        <v>45</v>
      </c>
      <c r="G10" s="291">
        <v>44</v>
      </c>
      <c r="H10" s="19"/>
      <c r="I10" s="19"/>
      <c r="J10" s="19"/>
      <c r="K10" s="19"/>
      <c r="L10" s="19"/>
      <c r="M10" s="19"/>
      <c r="N10" s="19"/>
      <c r="O10" s="19"/>
      <c r="P10" s="19"/>
      <c r="Q10" s="19"/>
      <c r="R10" s="19"/>
      <c r="S10" s="19"/>
      <c r="T10" s="19"/>
      <c r="U10" s="19"/>
      <c r="V10" s="19"/>
      <c r="W10" s="19"/>
      <c r="X10" s="19"/>
    </row>
    <row r="11" spans="1:24">
      <c r="A11" s="19"/>
      <c r="B11" s="19"/>
      <c r="C11" s="19"/>
      <c r="D11" s="419"/>
      <c r="E11" s="419"/>
      <c r="F11" s="419"/>
      <c r="G11" s="419"/>
      <c r="H11" s="419"/>
      <c r="I11" s="419"/>
      <c r="J11" s="19"/>
      <c r="K11" s="19"/>
      <c r="L11" s="19"/>
      <c r="M11" s="19"/>
      <c r="N11" s="19"/>
      <c r="O11" s="19"/>
      <c r="P11" s="19"/>
      <c r="Q11" s="19"/>
      <c r="R11" s="19"/>
      <c r="S11" s="19"/>
      <c r="T11" s="19"/>
      <c r="U11" s="19"/>
      <c r="V11" s="19"/>
      <c r="W11" s="19"/>
      <c r="X11" s="19"/>
    </row>
    <row r="12" spans="1:24" ht="15.75">
      <c r="A12" s="19"/>
      <c r="B12" s="70"/>
      <c r="C12" s="71"/>
      <c r="D12" s="71"/>
      <c r="E12" s="71"/>
      <c r="F12" s="71"/>
      <c r="G12" s="71"/>
      <c r="H12" s="71"/>
      <c r="I12" s="71"/>
      <c r="J12" s="19"/>
      <c r="K12" s="19"/>
      <c r="L12" s="19"/>
      <c r="M12" s="19"/>
      <c r="N12" s="19"/>
      <c r="O12" s="19"/>
      <c r="P12" s="19"/>
      <c r="Q12" s="19"/>
      <c r="R12" s="19"/>
      <c r="S12" s="19"/>
      <c r="T12" s="19"/>
      <c r="U12" s="19"/>
      <c r="V12" s="19"/>
      <c r="W12" s="19"/>
      <c r="X12" s="19"/>
    </row>
    <row r="13" spans="1:24">
      <c r="A13" s="19"/>
      <c r="B13" s="426"/>
      <c r="C13" s="72"/>
      <c r="D13" s="73"/>
      <c r="E13" s="73"/>
      <c r="F13" s="19"/>
      <c r="G13" s="73"/>
      <c r="H13" s="73"/>
      <c r="I13" s="73"/>
      <c r="J13" s="19"/>
      <c r="K13" s="19"/>
      <c r="L13" s="19"/>
      <c r="M13" s="19"/>
      <c r="N13" s="19"/>
      <c r="O13" s="19"/>
      <c r="P13" s="19"/>
      <c r="Q13" s="19"/>
      <c r="R13" s="19"/>
      <c r="S13" s="19"/>
      <c r="T13" s="19"/>
      <c r="U13" s="19"/>
      <c r="V13" s="19"/>
      <c r="W13" s="19"/>
      <c r="X13" s="19"/>
    </row>
    <row r="14" spans="1:24">
      <c r="A14" s="19"/>
      <c r="B14" s="426"/>
      <c r="C14" s="72"/>
      <c r="D14" s="73"/>
      <c r="E14" s="73"/>
      <c r="F14" s="19"/>
      <c r="G14" s="73"/>
      <c r="H14" s="73"/>
      <c r="I14" s="73"/>
      <c r="J14" s="19"/>
      <c r="K14" s="19"/>
      <c r="L14" s="19"/>
      <c r="M14" s="19"/>
      <c r="N14" s="19"/>
      <c r="O14" s="19"/>
      <c r="P14" s="19"/>
      <c r="Q14" s="19"/>
      <c r="R14" s="19"/>
      <c r="S14" s="19"/>
      <c r="T14" s="19"/>
      <c r="U14" s="19"/>
      <c r="V14" s="19"/>
      <c r="W14" s="19"/>
      <c r="X14" s="19"/>
    </row>
    <row r="15" spans="1:24">
      <c r="A15" s="19"/>
      <c r="B15" s="426"/>
      <c r="C15" s="72"/>
      <c r="D15" s="73"/>
      <c r="E15" s="73"/>
      <c r="F15" s="19"/>
      <c r="G15" s="73"/>
      <c r="H15" s="73"/>
      <c r="I15" s="73"/>
      <c r="J15" s="19"/>
      <c r="K15" s="19"/>
      <c r="L15" s="19"/>
      <c r="M15" s="19"/>
      <c r="N15" s="19"/>
      <c r="O15" s="19"/>
      <c r="P15" s="19"/>
      <c r="Q15" s="19"/>
      <c r="R15" s="19"/>
      <c r="S15" s="19"/>
      <c r="T15" s="19"/>
      <c r="U15" s="19"/>
      <c r="V15" s="19"/>
      <c r="W15" s="19"/>
      <c r="X15" s="19"/>
    </row>
    <row r="16" spans="1:24">
      <c r="A16" s="19"/>
      <c r="B16" s="426"/>
      <c r="C16" s="73"/>
      <c r="D16" s="73"/>
      <c r="E16" s="73"/>
      <c r="F16" s="19"/>
      <c r="G16" s="73"/>
      <c r="H16" s="73"/>
      <c r="I16" s="73"/>
      <c r="J16" s="19"/>
      <c r="K16" s="19"/>
      <c r="L16" s="19"/>
      <c r="M16" s="19"/>
      <c r="N16" s="19"/>
      <c r="O16" s="19"/>
      <c r="P16" s="19"/>
      <c r="Q16" s="19"/>
      <c r="R16" s="19"/>
      <c r="S16" s="19"/>
      <c r="T16" s="19"/>
      <c r="U16" s="19"/>
      <c r="V16" s="19"/>
      <c r="W16" s="19"/>
      <c r="X16" s="19"/>
    </row>
    <row r="17" spans="1:24">
      <c r="A17" s="19"/>
      <c r="B17" s="19"/>
      <c r="C17" s="19"/>
      <c r="D17" s="19"/>
      <c r="E17" s="19"/>
      <c r="F17" s="19"/>
      <c r="G17" s="19"/>
      <c r="H17" s="19"/>
      <c r="I17" s="19"/>
      <c r="J17" s="19"/>
      <c r="K17" s="19"/>
      <c r="L17" s="19"/>
      <c r="M17" s="19"/>
      <c r="N17" s="19"/>
      <c r="O17" s="19"/>
      <c r="P17" s="19"/>
      <c r="Q17" s="19"/>
      <c r="R17" s="19"/>
      <c r="S17" s="19"/>
      <c r="T17" s="19"/>
      <c r="U17" s="19"/>
      <c r="V17" s="19"/>
      <c r="W17" s="19"/>
      <c r="X17" s="19"/>
    </row>
    <row r="18" spans="1:24">
      <c r="A18" s="19"/>
      <c r="B18" s="19"/>
      <c r="C18" s="19"/>
      <c r="D18" s="19"/>
      <c r="E18" s="19"/>
      <c r="F18" s="19"/>
      <c r="G18" s="19"/>
      <c r="H18" s="19"/>
      <c r="I18" s="19"/>
      <c r="J18" s="19"/>
      <c r="K18" s="19"/>
      <c r="L18" s="19"/>
      <c r="M18" s="19"/>
      <c r="N18" s="19"/>
      <c r="O18" s="19"/>
      <c r="P18" s="19"/>
      <c r="Q18" s="19"/>
      <c r="R18" s="19"/>
      <c r="S18" s="19"/>
      <c r="T18" s="19"/>
      <c r="U18" s="19"/>
      <c r="V18" s="19"/>
      <c r="W18" s="19"/>
      <c r="X18" s="19"/>
    </row>
    <row r="19" spans="1:24">
      <c r="A19" s="19"/>
      <c r="B19" s="19"/>
      <c r="C19" s="19"/>
      <c r="D19" s="19"/>
      <c r="E19" s="19"/>
      <c r="F19" s="19"/>
      <c r="G19" s="19"/>
      <c r="H19" s="19"/>
      <c r="I19" s="19"/>
      <c r="J19" s="19"/>
      <c r="K19" s="19"/>
      <c r="L19" s="19"/>
      <c r="M19" s="19"/>
      <c r="N19" s="19"/>
      <c r="O19" s="19"/>
      <c r="P19" s="19"/>
      <c r="Q19" s="19"/>
      <c r="R19" s="19"/>
      <c r="S19" s="19"/>
      <c r="T19" s="19"/>
      <c r="U19" s="19"/>
      <c r="V19" s="19"/>
      <c r="W19" s="19"/>
      <c r="X19" s="19"/>
    </row>
    <row r="20" spans="1:24">
      <c r="A20" s="19"/>
      <c r="B20" s="19"/>
      <c r="C20" s="19"/>
      <c r="D20" s="19"/>
      <c r="E20" s="19"/>
      <c r="F20" s="19"/>
      <c r="G20" s="19"/>
      <c r="H20" s="19"/>
      <c r="I20" s="19"/>
      <c r="J20" s="19"/>
      <c r="K20" s="19"/>
      <c r="L20" s="19"/>
      <c r="M20" s="19"/>
      <c r="N20" s="19"/>
      <c r="O20" s="19"/>
      <c r="P20" s="19"/>
      <c r="Q20" s="19"/>
      <c r="R20" s="19"/>
      <c r="S20" s="19"/>
      <c r="T20" s="19"/>
      <c r="U20" s="19"/>
      <c r="V20" s="19"/>
      <c r="W20" s="19"/>
      <c r="X20" s="19"/>
    </row>
    <row r="21" spans="1:24">
      <c r="A21" s="19"/>
      <c r="B21" s="19"/>
      <c r="C21" s="19"/>
      <c r="D21" s="19"/>
      <c r="E21" s="19"/>
      <c r="F21" s="19"/>
      <c r="G21" s="19"/>
      <c r="H21" s="19"/>
      <c r="I21" s="19"/>
      <c r="J21" s="19"/>
      <c r="K21" s="19"/>
      <c r="L21" s="19"/>
      <c r="M21" s="19"/>
      <c r="N21" s="19"/>
      <c r="O21" s="19"/>
      <c r="P21" s="19"/>
      <c r="Q21" s="19"/>
      <c r="R21" s="19"/>
      <c r="S21" s="19"/>
      <c r="T21" s="19"/>
      <c r="U21" s="19"/>
      <c r="V21" s="19"/>
      <c r="W21" s="19"/>
      <c r="X21" s="19"/>
    </row>
    <row r="22" spans="1:24">
      <c r="A22" s="19"/>
      <c r="B22" s="19"/>
      <c r="C22" s="19"/>
      <c r="D22" s="19"/>
      <c r="E22" s="19"/>
      <c r="F22" s="19"/>
      <c r="G22" s="19"/>
      <c r="H22" s="19"/>
      <c r="I22" s="19"/>
      <c r="J22" s="19"/>
      <c r="K22" s="19"/>
      <c r="L22" s="19"/>
      <c r="M22" s="19"/>
      <c r="N22" s="19"/>
      <c r="O22" s="19"/>
      <c r="P22" s="19"/>
      <c r="Q22" s="19"/>
      <c r="R22" s="19"/>
      <c r="S22" s="19"/>
      <c r="T22" s="19"/>
      <c r="U22" s="19"/>
      <c r="V22" s="19"/>
      <c r="W22" s="19"/>
      <c r="X22" s="19"/>
    </row>
    <row r="23" spans="1:24">
      <c r="A23" s="19"/>
      <c r="B23" s="19"/>
      <c r="C23" s="19"/>
      <c r="D23" s="19"/>
      <c r="E23" s="19"/>
      <c r="F23" s="19"/>
      <c r="G23" s="19"/>
      <c r="H23" s="19"/>
      <c r="I23" s="19"/>
      <c r="J23" s="19"/>
      <c r="K23" s="19"/>
      <c r="L23" s="19"/>
      <c r="M23" s="19"/>
      <c r="N23" s="19"/>
      <c r="O23" s="19"/>
      <c r="P23" s="19"/>
      <c r="Q23" s="19"/>
      <c r="R23" s="19"/>
      <c r="S23" s="19"/>
      <c r="T23" s="19"/>
      <c r="U23" s="19"/>
      <c r="V23" s="19"/>
      <c r="W23" s="19"/>
      <c r="X23" s="19"/>
    </row>
    <row r="24" spans="1:24">
      <c r="A24" s="19"/>
      <c r="B24" s="19"/>
      <c r="C24" s="19"/>
      <c r="D24" s="19"/>
      <c r="E24" s="19"/>
      <c r="F24" s="19"/>
      <c r="G24" s="19"/>
      <c r="H24" s="19"/>
      <c r="I24" s="19"/>
      <c r="J24" s="19"/>
      <c r="K24" s="19"/>
      <c r="L24" s="19"/>
      <c r="M24" s="19"/>
      <c r="N24" s="19"/>
      <c r="O24" s="19"/>
      <c r="P24" s="19"/>
      <c r="Q24" s="19"/>
      <c r="R24" s="19"/>
      <c r="S24" s="19"/>
      <c r="T24" s="19"/>
      <c r="U24" s="19"/>
      <c r="V24" s="19"/>
      <c r="W24" s="19"/>
      <c r="X24" s="19"/>
    </row>
    <row r="25" spans="1:24">
      <c r="A25" s="19"/>
      <c r="H25" s="19"/>
      <c r="I25" s="19"/>
      <c r="J25" s="19"/>
      <c r="K25" s="19"/>
      <c r="L25" s="19"/>
      <c r="M25" s="19"/>
      <c r="N25" s="19"/>
      <c r="O25" s="19"/>
      <c r="P25" s="19"/>
      <c r="Q25" s="19"/>
      <c r="R25" s="19"/>
      <c r="S25" s="19"/>
      <c r="T25" s="19"/>
      <c r="U25" s="19"/>
      <c r="V25" s="19"/>
      <c r="W25" s="19"/>
      <c r="X25" s="19"/>
    </row>
    <row r="26" spans="1:24">
      <c r="A26" s="19"/>
      <c r="H26" s="19"/>
      <c r="I26" s="19"/>
      <c r="J26" s="19"/>
      <c r="K26" s="19"/>
      <c r="L26" s="19"/>
      <c r="M26" s="19"/>
      <c r="N26" s="19"/>
      <c r="O26" s="19"/>
      <c r="P26" s="19"/>
      <c r="Q26" s="19"/>
      <c r="R26" s="19"/>
      <c r="S26" s="19"/>
      <c r="T26" s="19"/>
      <c r="U26" s="19"/>
      <c r="V26" s="19"/>
      <c r="W26" s="19"/>
      <c r="X26" s="19"/>
    </row>
    <row r="27" spans="1:24">
      <c r="A27" s="19"/>
      <c r="H27" s="19"/>
      <c r="I27" s="19"/>
      <c r="J27" s="19"/>
      <c r="K27" s="19"/>
      <c r="L27" s="19"/>
      <c r="M27" s="19"/>
      <c r="N27" s="19"/>
      <c r="O27" s="19"/>
      <c r="P27" s="19"/>
      <c r="Q27" s="19"/>
      <c r="R27" s="19"/>
      <c r="S27" s="19"/>
      <c r="T27" s="19"/>
      <c r="U27" s="19"/>
      <c r="V27" s="19"/>
      <c r="W27" s="19"/>
      <c r="X27" s="19"/>
    </row>
    <row r="28" spans="1:24">
      <c r="A28" s="19"/>
      <c r="H28" s="19"/>
      <c r="I28" s="19"/>
      <c r="J28" s="19"/>
      <c r="K28" s="19"/>
      <c r="L28" s="19"/>
      <c r="M28" s="19"/>
      <c r="N28" s="19"/>
      <c r="O28" s="19"/>
      <c r="P28" s="19"/>
      <c r="Q28" s="19"/>
      <c r="R28" s="19"/>
      <c r="S28" s="19"/>
      <c r="T28" s="19"/>
      <c r="U28" s="19"/>
      <c r="V28" s="19"/>
      <c r="W28" s="19"/>
      <c r="X28" s="19"/>
    </row>
    <row r="29" spans="1:24">
      <c r="A29" s="19"/>
      <c r="H29" s="19"/>
      <c r="I29" s="19"/>
      <c r="J29" s="19"/>
      <c r="K29" s="19"/>
      <c r="L29" s="19"/>
      <c r="M29" s="19"/>
      <c r="N29" s="19"/>
      <c r="O29" s="19"/>
      <c r="P29" s="19"/>
      <c r="Q29" s="19"/>
      <c r="R29" s="19"/>
      <c r="S29" s="19"/>
      <c r="T29" s="19"/>
      <c r="U29" s="19"/>
      <c r="V29" s="19"/>
      <c r="W29" s="19"/>
      <c r="X29" s="19"/>
    </row>
    <row r="30" spans="1:24">
      <c r="A30" s="19"/>
      <c r="H30" s="19"/>
      <c r="I30" s="19"/>
      <c r="J30" s="19"/>
      <c r="K30" s="19"/>
      <c r="L30" s="19"/>
      <c r="M30" s="19"/>
      <c r="N30" s="19"/>
      <c r="O30" s="19"/>
      <c r="P30" s="19"/>
      <c r="Q30" s="19"/>
      <c r="R30" s="19"/>
      <c r="S30" s="19"/>
      <c r="T30" s="19"/>
      <c r="U30" s="19"/>
      <c r="V30" s="19"/>
      <c r="W30" s="19"/>
      <c r="X30" s="19"/>
    </row>
    <row r="31" spans="1:24">
      <c r="A31" s="19"/>
      <c r="H31" s="19"/>
      <c r="I31" s="19"/>
      <c r="J31" s="19"/>
      <c r="K31" s="19"/>
      <c r="L31" s="19"/>
      <c r="M31" s="19"/>
      <c r="N31" s="19"/>
      <c r="O31" s="19"/>
      <c r="P31" s="19"/>
      <c r="Q31" s="19"/>
      <c r="R31" s="19"/>
      <c r="S31" s="19"/>
      <c r="T31" s="19"/>
      <c r="U31" s="19"/>
      <c r="V31" s="19"/>
      <c r="W31" s="19"/>
      <c r="X31" s="19"/>
    </row>
    <row r="32" spans="1:24">
      <c r="A32" s="19"/>
      <c r="B32" s="19"/>
      <c r="C32" s="19"/>
      <c r="D32" s="19"/>
      <c r="E32" s="19"/>
      <c r="F32" s="19"/>
      <c r="G32" s="19"/>
      <c r="H32" s="19"/>
      <c r="I32" s="19"/>
      <c r="J32" s="19"/>
      <c r="K32" s="19"/>
      <c r="L32" s="19"/>
      <c r="M32" s="19"/>
      <c r="N32" s="19"/>
      <c r="O32" s="19"/>
      <c r="P32" s="19"/>
      <c r="Q32" s="19"/>
      <c r="R32" s="19"/>
      <c r="S32" s="19"/>
      <c r="T32" s="19"/>
      <c r="U32" s="19"/>
      <c r="V32" s="19"/>
      <c r="W32" s="19"/>
      <c r="X32" s="19"/>
    </row>
    <row r="33" spans="1:24">
      <c r="A33" s="19"/>
      <c r="B33" s="19"/>
      <c r="C33" s="19"/>
      <c r="D33" s="419"/>
      <c r="E33" s="419"/>
      <c r="F33" s="419"/>
      <c r="G33" s="419"/>
      <c r="H33" s="419"/>
      <c r="I33" s="419"/>
      <c r="J33" s="19"/>
      <c r="K33" s="19"/>
      <c r="L33" s="19"/>
      <c r="M33" s="19"/>
      <c r="N33" s="19"/>
      <c r="O33" s="19"/>
      <c r="P33" s="19"/>
      <c r="Q33" s="19"/>
      <c r="R33" s="19"/>
      <c r="S33" s="19"/>
      <c r="T33" s="19"/>
      <c r="U33" s="19"/>
      <c r="V33" s="19"/>
      <c r="W33" s="19"/>
      <c r="X33" s="19"/>
    </row>
    <row r="34" spans="1:24" ht="15.75">
      <c r="A34" s="19"/>
      <c r="B34" s="70"/>
      <c r="C34" s="72"/>
      <c r="D34" s="71"/>
      <c r="E34" s="71"/>
      <c r="F34" s="71"/>
      <c r="G34" s="71"/>
      <c r="H34" s="71"/>
      <c r="I34" s="71"/>
      <c r="J34" s="19"/>
      <c r="K34" s="19"/>
      <c r="L34" s="19"/>
      <c r="M34" s="19"/>
      <c r="N34" s="19"/>
      <c r="O34" s="19"/>
      <c r="P34" s="19"/>
      <c r="Q34" s="19"/>
      <c r="R34" s="19"/>
      <c r="S34" s="19"/>
      <c r="T34" s="19"/>
      <c r="U34" s="19"/>
      <c r="V34" s="19"/>
      <c r="W34" s="19"/>
      <c r="X34" s="19"/>
    </row>
    <row r="35" spans="1:24">
      <c r="A35" s="19"/>
      <c r="B35" s="426"/>
      <c r="C35" s="72"/>
      <c r="D35" s="73"/>
      <c r="E35" s="73"/>
      <c r="F35" s="73"/>
      <c r="G35" s="73"/>
      <c r="H35" s="73"/>
      <c r="I35" s="73"/>
      <c r="J35" s="19"/>
      <c r="K35" s="19"/>
      <c r="L35" s="19"/>
      <c r="M35" s="19"/>
      <c r="N35" s="19"/>
      <c r="O35" s="19"/>
      <c r="P35" s="19"/>
      <c r="Q35" s="19"/>
      <c r="R35" s="19"/>
      <c r="S35" s="19"/>
      <c r="T35" s="19"/>
      <c r="U35" s="19"/>
      <c r="V35" s="19"/>
      <c r="W35" s="19"/>
      <c r="X35" s="19"/>
    </row>
    <row r="36" spans="1:24">
      <c r="A36" s="19"/>
      <c r="B36" s="426"/>
      <c r="C36" s="73"/>
      <c r="D36" s="73"/>
      <c r="E36" s="73"/>
      <c r="F36" s="73"/>
      <c r="G36" s="73"/>
      <c r="H36" s="73"/>
      <c r="I36" s="73"/>
      <c r="J36" s="19"/>
      <c r="K36" s="19"/>
      <c r="L36" s="19"/>
      <c r="M36" s="19"/>
      <c r="N36" s="19"/>
      <c r="O36" s="19"/>
      <c r="P36" s="19"/>
      <c r="Q36" s="19"/>
      <c r="R36" s="19"/>
      <c r="S36" s="19"/>
      <c r="T36" s="19"/>
      <c r="U36" s="19"/>
      <c r="V36" s="19"/>
      <c r="W36" s="19"/>
      <c r="X36" s="19"/>
    </row>
    <row r="37" spans="1:24">
      <c r="A37" s="19"/>
      <c r="B37" s="426"/>
      <c r="C37" s="73"/>
      <c r="D37" s="73"/>
      <c r="E37" s="73"/>
      <c r="F37" s="73"/>
      <c r="G37" s="73"/>
      <c r="H37" s="73"/>
      <c r="I37" s="73"/>
      <c r="J37" s="19"/>
      <c r="K37" s="19"/>
      <c r="L37" s="19"/>
      <c r="M37" s="19"/>
      <c r="N37" s="19"/>
      <c r="O37" s="19"/>
      <c r="P37" s="19"/>
      <c r="Q37" s="19"/>
      <c r="R37" s="19"/>
      <c r="S37" s="19"/>
      <c r="T37" s="19"/>
      <c r="U37" s="19"/>
      <c r="V37" s="19"/>
      <c r="W37" s="19"/>
      <c r="X37" s="19"/>
    </row>
    <row r="38" spans="1:24">
      <c r="A38" s="19"/>
      <c r="B38" s="426"/>
      <c r="C38" s="73"/>
      <c r="D38" s="73"/>
      <c r="E38" s="73"/>
      <c r="F38" s="73"/>
      <c r="G38" s="73"/>
      <c r="H38" s="73"/>
      <c r="I38" s="73"/>
      <c r="J38" s="19"/>
      <c r="K38" s="19"/>
      <c r="L38" s="19"/>
      <c r="M38" s="19"/>
      <c r="N38" s="19"/>
      <c r="O38" s="19"/>
      <c r="P38" s="19"/>
      <c r="Q38" s="19"/>
      <c r="R38" s="19"/>
      <c r="S38" s="19"/>
      <c r="T38" s="19"/>
      <c r="U38" s="19"/>
      <c r="V38" s="19"/>
      <c r="W38" s="19"/>
      <c r="X38" s="19"/>
    </row>
    <row r="39" spans="1:24">
      <c r="A39" s="19"/>
      <c r="B39" s="426"/>
      <c r="C39" s="73"/>
      <c r="D39" s="73"/>
      <c r="E39" s="73"/>
      <c r="F39" s="73"/>
      <c r="G39" s="73"/>
      <c r="H39" s="73"/>
      <c r="I39" s="73"/>
      <c r="J39" s="19"/>
      <c r="K39" s="19"/>
      <c r="L39" s="19"/>
      <c r="M39" s="19"/>
      <c r="N39" s="19"/>
      <c r="O39" s="19"/>
      <c r="P39" s="19"/>
      <c r="Q39" s="19"/>
      <c r="R39" s="19"/>
      <c r="S39" s="19"/>
      <c r="T39" s="19"/>
      <c r="U39" s="19"/>
      <c r="V39" s="19"/>
      <c r="W39" s="19"/>
      <c r="X39" s="19"/>
    </row>
    <row r="40" spans="1:24">
      <c r="A40" s="19"/>
      <c r="B40" s="426"/>
      <c r="C40" s="73"/>
      <c r="D40" s="73"/>
      <c r="E40" s="73"/>
      <c r="F40" s="73"/>
      <c r="G40" s="73"/>
      <c r="H40" s="73"/>
      <c r="I40" s="73"/>
      <c r="J40" s="19"/>
      <c r="K40" s="19"/>
      <c r="L40" s="19"/>
      <c r="M40" s="19"/>
      <c r="N40" s="19"/>
      <c r="O40" s="19"/>
      <c r="P40" s="19"/>
      <c r="Q40" s="19"/>
      <c r="R40" s="19"/>
      <c r="S40" s="19"/>
      <c r="T40" s="19"/>
      <c r="U40" s="19"/>
      <c r="V40" s="19"/>
      <c r="W40" s="19"/>
      <c r="X40" s="19"/>
    </row>
    <row r="41" spans="1:24">
      <c r="A41" s="19"/>
      <c r="B41" s="19"/>
      <c r="C41" s="19"/>
      <c r="D41" s="19"/>
      <c r="E41" s="19"/>
      <c r="F41" s="19"/>
      <c r="G41" s="19"/>
      <c r="H41" s="19"/>
      <c r="I41" s="19"/>
      <c r="J41" s="19"/>
      <c r="K41" s="19"/>
      <c r="L41" s="19"/>
      <c r="M41" s="19"/>
      <c r="N41" s="19"/>
      <c r="O41" s="19"/>
      <c r="P41" s="19"/>
      <c r="Q41" s="19"/>
      <c r="R41" s="19"/>
      <c r="S41" s="19"/>
      <c r="T41" s="19"/>
      <c r="U41" s="19"/>
      <c r="V41" s="19"/>
      <c r="W41" s="19"/>
      <c r="X41" s="19"/>
    </row>
    <row r="42" spans="1:24">
      <c r="A42" s="19"/>
      <c r="B42" s="19"/>
      <c r="C42" s="19"/>
      <c r="D42" s="19"/>
      <c r="E42" s="19"/>
      <c r="F42" s="19"/>
      <c r="G42" s="19"/>
      <c r="H42" s="19"/>
      <c r="I42" s="19"/>
      <c r="J42" s="19"/>
      <c r="K42" s="19"/>
      <c r="L42" s="19"/>
      <c r="M42" s="19"/>
      <c r="N42" s="19"/>
      <c r="O42" s="19"/>
      <c r="P42" s="19"/>
      <c r="Q42" s="19"/>
      <c r="R42" s="19"/>
      <c r="S42" s="19"/>
      <c r="T42" s="19"/>
      <c r="U42" s="19"/>
      <c r="V42" s="19"/>
      <c r="W42" s="19"/>
      <c r="X42" s="19"/>
    </row>
    <row r="43" spans="1:24">
      <c r="A43" s="19"/>
      <c r="B43" s="71"/>
      <c r="C43" s="72"/>
      <c r="D43" s="71"/>
      <c r="E43" s="71"/>
      <c r="F43" s="71"/>
      <c r="G43" s="71"/>
      <c r="H43" s="19"/>
      <c r="I43" s="19"/>
      <c r="J43" s="19"/>
      <c r="K43" s="19"/>
      <c r="L43" s="19"/>
      <c r="M43" s="19"/>
      <c r="N43" s="19"/>
      <c r="O43" s="19"/>
      <c r="P43" s="19"/>
      <c r="Q43" s="19"/>
      <c r="R43" s="19"/>
      <c r="S43" s="19"/>
      <c r="T43" s="19"/>
      <c r="U43" s="19"/>
      <c r="V43" s="19"/>
      <c r="W43" s="19"/>
      <c r="X43" s="19"/>
    </row>
    <row r="44" spans="1:24">
      <c r="A44" s="19"/>
      <c r="B44" s="426"/>
      <c r="C44" s="72"/>
      <c r="D44" s="73"/>
      <c r="E44" s="73"/>
      <c r="F44" s="73"/>
      <c r="G44" s="73"/>
      <c r="H44" s="19"/>
      <c r="I44" s="19"/>
      <c r="J44" s="19"/>
      <c r="K44" s="19"/>
      <c r="L44" s="19"/>
      <c r="M44" s="19"/>
      <c r="N44" s="19"/>
      <c r="O44" s="19"/>
      <c r="P44" s="19"/>
      <c r="Q44" s="19"/>
      <c r="R44" s="19"/>
      <c r="S44" s="19"/>
      <c r="T44" s="19"/>
      <c r="U44" s="19"/>
      <c r="V44" s="19"/>
      <c r="W44" s="19"/>
      <c r="X44" s="19"/>
    </row>
    <row r="45" spans="1:24">
      <c r="A45" s="19"/>
      <c r="B45" s="426"/>
      <c r="C45" s="72"/>
      <c r="D45" s="73"/>
      <c r="E45" s="73"/>
      <c r="F45" s="73"/>
      <c r="G45" s="73"/>
      <c r="H45" s="19"/>
      <c r="I45" s="19"/>
      <c r="J45" s="19"/>
      <c r="K45" s="19"/>
      <c r="L45" s="19"/>
      <c r="M45" s="19"/>
      <c r="N45" s="19"/>
      <c r="O45" s="19"/>
      <c r="P45" s="19"/>
      <c r="Q45" s="19"/>
      <c r="R45" s="19"/>
      <c r="S45" s="19"/>
      <c r="T45" s="19"/>
      <c r="U45" s="19"/>
      <c r="V45" s="19"/>
      <c r="W45" s="19"/>
      <c r="X45" s="19"/>
    </row>
    <row r="46" spans="1:24">
      <c r="A46" s="19"/>
      <c r="B46" s="426"/>
      <c r="C46" s="72"/>
      <c r="D46" s="73"/>
      <c r="E46" s="73"/>
      <c r="F46" s="73"/>
      <c r="G46" s="73"/>
      <c r="H46" s="19"/>
      <c r="I46" s="19"/>
      <c r="J46" s="19"/>
      <c r="K46" s="19"/>
      <c r="L46" s="19"/>
      <c r="M46" s="19"/>
      <c r="N46" s="19"/>
      <c r="O46" s="19"/>
      <c r="P46" s="19"/>
      <c r="Q46" s="19"/>
      <c r="R46" s="19"/>
      <c r="S46" s="19"/>
      <c r="T46" s="19"/>
      <c r="U46" s="19"/>
      <c r="V46" s="19"/>
      <c r="W46" s="19"/>
      <c r="X46" s="19"/>
    </row>
    <row r="47" spans="1:24">
      <c r="A47" s="19"/>
      <c r="B47" s="426"/>
      <c r="C47" s="72"/>
      <c r="D47" s="73"/>
      <c r="E47" s="73"/>
      <c r="F47" s="73"/>
      <c r="G47" s="73"/>
      <c r="H47" s="19"/>
      <c r="I47" s="19"/>
      <c r="J47" s="19"/>
      <c r="K47" s="19"/>
      <c r="L47" s="19"/>
      <c r="M47" s="19"/>
      <c r="N47" s="19"/>
      <c r="O47" s="19"/>
      <c r="P47" s="19"/>
      <c r="Q47" s="19"/>
      <c r="R47" s="19"/>
      <c r="S47" s="19"/>
      <c r="T47" s="19"/>
      <c r="U47" s="19"/>
      <c r="V47" s="19"/>
      <c r="W47" s="19"/>
      <c r="X47" s="19"/>
    </row>
    <row r="48" spans="1:24">
      <c r="A48" s="19"/>
      <c r="B48" s="426"/>
      <c r="C48" s="73"/>
      <c r="D48" s="73"/>
      <c r="E48" s="73"/>
      <c r="F48" s="73"/>
      <c r="G48" s="73"/>
      <c r="H48" s="19"/>
      <c r="I48" s="19"/>
      <c r="J48" s="19"/>
      <c r="K48" s="19"/>
      <c r="L48" s="19"/>
      <c r="M48" s="19"/>
      <c r="N48" s="19"/>
      <c r="O48" s="19"/>
      <c r="P48" s="19"/>
      <c r="Q48" s="19"/>
      <c r="R48" s="19"/>
      <c r="S48" s="19"/>
      <c r="T48" s="19"/>
      <c r="U48" s="19"/>
      <c r="V48" s="19"/>
      <c r="W48" s="19"/>
      <c r="X48" s="19"/>
    </row>
    <row r="49" spans="1:24">
      <c r="A49" s="19"/>
      <c r="B49" s="19"/>
      <c r="C49" s="19"/>
      <c r="D49" s="19"/>
      <c r="E49" s="19"/>
      <c r="F49" s="19"/>
      <c r="G49" s="19"/>
      <c r="H49" s="19"/>
      <c r="I49" s="19"/>
      <c r="J49" s="19"/>
      <c r="K49" s="19"/>
      <c r="L49" s="19"/>
      <c r="M49" s="19"/>
      <c r="N49" s="19"/>
      <c r="O49" s="19"/>
      <c r="P49" s="19"/>
      <c r="Q49" s="19"/>
      <c r="R49" s="19"/>
      <c r="S49" s="19"/>
      <c r="T49" s="19"/>
      <c r="U49" s="19"/>
      <c r="V49" s="19"/>
      <c r="W49" s="19"/>
      <c r="X49" s="19"/>
    </row>
    <row r="50" spans="1:24">
      <c r="A50" s="19"/>
      <c r="B50" s="19"/>
      <c r="C50" s="19"/>
      <c r="D50" s="419"/>
      <c r="E50" s="419"/>
      <c r="F50" s="419"/>
      <c r="G50" s="419"/>
      <c r="H50" s="419"/>
      <c r="I50" s="419"/>
      <c r="J50" s="19"/>
      <c r="K50" s="19"/>
      <c r="L50" s="19"/>
      <c r="M50" s="19"/>
      <c r="N50" s="19"/>
      <c r="O50" s="19"/>
      <c r="P50" s="19"/>
      <c r="Q50" s="19"/>
      <c r="R50" s="19"/>
      <c r="S50" s="19"/>
      <c r="T50" s="19"/>
      <c r="U50" s="19"/>
      <c r="V50" s="19"/>
      <c r="W50" s="19"/>
      <c r="X50" s="19"/>
    </row>
    <row r="51" spans="1:24">
      <c r="A51" s="19"/>
      <c r="B51" s="71"/>
      <c r="C51" s="72"/>
      <c r="D51" s="71"/>
      <c r="E51" s="71"/>
      <c r="F51" s="71"/>
      <c r="G51" s="71"/>
      <c r="H51" s="71"/>
      <c r="I51" s="71"/>
      <c r="J51" s="19"/>
      <c r="K51" s="19"/>
      <c r="L51" s="19"/>
      <c r="M51" s="19"/>
      <c r="N51" s="19"/>
      <c r="O51" s="19"/>
      <c r="P51" s="19"/>
      <c r="Q51" s="19"/>
      <c r="R51" s="19"/>
      <c r="S51" s="19"/>
      <c r="T51" s="19"/>
      <c r="U51" s="19"/>
      <c r="V51" s="19"/>
      <c r="W51" s="19"/>
      <c r="X51" s="19"/>
    </row>
    <row r="52" spans="1:24">
      <c r="A52" s="19"/>
      <c r="B52" s="426"/>
      <c r="C52" s="72"/>
      <c r="D52" s="73"/>
      <c r="E52" s="73"/>
      <c r="F52" s="73"/>
      <c r="G52" s="73"/>
      <c r="H52" s="73"/>
      <c r="I52" s="73"/>
      <c r="J52" s="19"/>
      <c r="K52" s="19"/>
      <c r="L52" s="19"/>
      <c r="M52" s="19"/>
      <c r="N52" s="19"/>
      <c r="O52" s="19"/>
      <c r="P52" s="19"/>
      <c r="Q52" s="19"/>
      <c r="R52" s="19"/>
      <c r="S52" s="19"/>
      <c r="T52" s="19"/>
      <c r="U52" s="19"/>
      <c r="V52" s="19"/>
      <c r="W52" s="19"/>
      <c r="X52" s="19"/>
    </row>
    <row r="53" spans="1:24">
      <c r="A53" s="19"/>
      <c r="B53" s="426"/>
      <c r="C53" s="72"/>
      <c r="D53" s="73"/>
      <c r="E53" s="73"/>
      <c r="F53" s="73"/>
      <c r="G53" s="73"/>
      <c r="H53" s="73"/>
      <c r="I53" s="73"/>
      <c r="J53" s="19"/>
      <c r="K53" s="19"/>
      <c r="L53" s="19"/>
      <c r="M53" s="19"/>
      <c r="N53" s="19"/>
      <c r="O53" s="19"/>
      <c r="P53" s="19"/>
      <c r="Q53" s="19"/>
      <c r="R53" s="19"/>
      <c r="S53" s="19"/>
      <c r="T53" s="19"/>
      <c r="U53" s="19"/>
      <c r="V53" s="19"/>
      <c r="W53" s="19"/>
      <c r="X53" s="19"/>
    </row>
    <row r="54" spans="1:24">
      <c r="A54" s="19"/>
      <c r="B54" s="426"/>
      <c r="C54" s="72"/>
      <c r="D54" s="73"/>
      <c r="E54" s="73"/>
      <c r="F54" s="73"/>
      <c r="G54" s="73"/>
      <c r="H54" s="73"/>
      <c r="I54" s="73"/>
      <c r="J54" s="19"/>
      <c r="K54" s="19"/>
      <c r="L54" s="19"/>
      <c r="M54" s="19"/>
      <c r="N54" s="19"/>
      <c r="O54" s="19"/>
      <c r="P54" s="19"/>
      <c r="Q54" s="19"/>
      <c r="R54" s="19"/>
      <c r="S54" s="19"/>
      <c r="T54" s="19"/>
      <c r="U54" s="19"/>
      <c r="V54" s="19"/>
      <c r="W54" s="19"/>
      <c r="X54" s="19"/>
    </row>
    <row r="55" spans="1:24">
      <c r="A55" s="19"/>
      <c r="B55" s="426"/>
      <c r="C55" s="72"/>
      <c r="D55" s="73"/>
      <c r="E55" s="73"/>
      <c r="F55" s="73"/>
      <c r="G55" s="73"/>
      <c r="H55" s="73"/>
      <c r="I55" s="73"/>
      <c r="J55" s="19"/>
      <c r="K55" s="19"/>
      <c r="L55" s="19"/>
      <c r="M55" s="19"/>
      <c r="N55" s="19"/>
      <c r="O55" s="19"/>
      <c r="P55" s="19"/>
      <c r="Q55" s="19"/>
      <c r="R55" s="19"/>
      <c r="S55" s="19"/>
      <c r="T55" s="19"/>
      <c r="U55" s="19"/>
      <c r="V55" s="19"/>
      <c r="W55" s="19"/>
      <c r="X55" s="19"/>
    </row>
    <row r="56" spans="1:24">
      <c r="A56" s="19"/>
      <c r="B56" s="426"/>
      <c r="C56" s="73"/>
      <c r="D56" s="73"/>
      <c r="E56" s="73"/>
      <c r="F56" s="73"/>
      <c r="G56" s="73"/>
      <c r="H56" s="73"/>
      <c r="I56" s="73"/>
      <c r="J56" s="19"/>
      <c r="K56" s="19"/>
      <c r="L56" s="19"/>
      <c r="M56" s="19"/>
      <c r="N56" s="19"/>
      <c r="O56" s="19"/>
      <c r="P56" s="19"/>
      <c r="Q56" s="19"/>
      <c r="R56" s="19"/>
      <c r="S56" s="19"/>
      <c r="T56" s="19"/>
      <c r="U56" s="19"/>
      <c r="V56" s="19"/>
      <c r="W56" s="19"/>
      <c r="X56" s="19"/>
    </row>
  </sheetData>
  <mergeCells count="11">
    <mergeCell ref="D11:F11"/>
    <mergeCell ref="G11:I11"/>
    <mergeCell ref="B13:B16"/>
    <mergeCell ref="B5:B10"/>
    <mergeCell ref="D33:F33"/>
    <mergeCell ref="G33:I33"/>
    <mergeCell ref="B35:B40"/>
    <mergeCell ref="B44:B48"/>
    <mergeCell ref="D50:F50"/>
    <mergeCell ref="G50:I50"/>
    <mergeCell ref="B52:B56"/>
  </mergeCells>
  <pageMargins left="0.7" right="0.7" top="0.75" bottom="0.75" header="0.3" footer="0.3"/>
  <headerFooter>
    <oddHeader>&amp;C&amp;"Aptos"&amp;10&amp;K000000 Intern (Internal)&amp;1#_x000D_</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D2429-0643-4DE6-991F-3A4BD65EFB64}">
  <sheetPr codeName="Sheet5"/>
  <dimension ref="A2:P11"/>
  <sheetViews>
    <sheetView zoomScale="89" zoomScaleNormal="100" workbookViewId="0">
      <selection activeCell="G14" sqref="G14"/>
    </sheetView>
  </sheetViews>
  <sheetFormatPr defaultColWidth="8.85546875" defaultRowHeight="18"/>
  <cols>
    <col min="1" max="1" width="28.85546875" style="21" bestFit="1" customWidth="1"/>
    <col min="2" max="2" width="21.140625" style="21" bestFit="1" customWidth="1"/>
    <col min="3" max="3" width="11.140625" style="21" bestFit="1" customWidth="1"/>
    <col min="4" max="4" width="16.5703125" style="21" bestFit="1" customWidth="1"/>
    <col min="5" max="5" width="11.140625" style="21" bestFit="1" customWidth="1"/>
    <col min="6" max="6" width="11.42578125" style="21" bestFit="1" customWidth="1"/>
    <col min="7" max="7" width="10.42578125" style="21" bestFit="1" customWidth="1"/>
    <col min="8" max="9" width="11.140625" style="21" bestFit="1" customWidth="1"/>
    <col min="10" max="10" width="11.42578125" style="21" bestFit="1" customWidth="1"/>
    <col min="11" max="12" width="11.140625" style="21" bestFit="1" customWidth="1"/>
    <col min="13" max="13" width="10.5703125" style="21" bestFit="1" customWidth="1"/>
    <col min="14" max="14" width="11.42578125" style="21" bestFit="1" customWidth="1"/>
    <col min="15" max="15" width="10" style="21" bestFit="1" customWidth="1"/>
    <col min="16" max="20" width="13.42578125" style="21" bestFit="1" customWidth="1"/>
    <col min="21" max="21" width="17.42578125" style="21" bestFit="1" customWidth="1"/>
    <col min="22" max="22" width="13.42578125" style="21" bestFit="1" customWidth="1"/>
    <col min="23" max="16384" width="8.85546875" style="21"/>
  </cols>
  <sheetData>
    <row r="2" spans="1:16">
      <c r="C2" s="22"/>
      <c r="D2" s="22"/>
      <c r="E2" s="22"/>
      <c r="F2" s="22"/>
      <c r="G2" s="22"/>
      <c r="H2" s="22"/>
      <c r="I2" s="22"/>
      <c r="J2" s="22"/>
      <c r="K2" s="22"/>
      <c r="L2" s="22"/>
      <c r="M2" s="22"/>
      <c r="N2" s="22"/>
      <c r="O2" s="22"/>
      <c r="P2" s="22"/>
    </row>
    <row r="5" spans="1:16">
      <c r="A5" s="24"/>
      <c r="B5" s="21" t="s">
        <v>120</v>
      </c>
      <c r="C5" s="21" t="s">
        <v>104</v>
      </c>
      <c r="D5" s="21" t="s">
        <v>105</v>
      </c>
      <c r="E5" s="21" t="s">
        <v>106</v>
      </c>
      <c r="F5" s="21" t="s">
        <v>107</v>
      </c>
      <c r="G5" s="21" t="s">
        <v>108</v>
      </c>
      <c r="H5" s="21" t="s">
        <v>109</v>
      </c>
      <c r="I5" s="21" t="s">
        <v>110</v>
      </c>
      <c r="J5" s="21" t="s">
        <v>111</v>
      </c>
      <c r="K5" s="21" t="s">
        <v>112</v>
      </c>
      <c r="L5" s="21" t="s">
        <v>113</v>
      </c>
    </row>
    <row r="6" spans="1:16">
      <c r="B6" s="21" t="s">
        <v>121</v>
      </c>
      <c r="C6" s="21">
        <v>2035</v>
      </c>
      <c r="D6" s="22">
        <v>3083.0659945471252</v>
      </c>
      <c r="E6" s="22">
        <v>415.63108415014739</v>
      </c>
      <c r="F6" s="22">
        <v>1989.3707701169214</v>
      </c>
      <c r="G6" s="22">
        <v>528.70796668334515</v>
      </c>
      <c r="H6" s="22">
        <v>774.61121676375626</v>
      </c>
      <c r="I6" s="22">
        <v>164.24884513740511</v>
      </c>
      <c r="J6" s="22">
        <v>4115.2339543800936</v>
      </c>
      <c r="K6" s="22">
        <v>81.736071043035665</v>
      </c>
      <c r="L6" s="22">
        <v>41.10993680816533</v>
      </c>
    </row>
    <row r="7" spans="1:16">
      <c r="B7" s="21" t="s">
        <v>122</v>
      </c>
      <c r="C7" s="21">
        <v>2035</v>
      </c>
      <c r="D7" s="22">
        <v>3361.3684333235879</v>
      </c>
      <c r="E7" s="22">
        <v>455.51592216268517</v>
      </c>
      <c r="F7" s="22">
        <v>1890.6975434415856</v>
      </c>
      <c r="G7" s="22">
        <v>535.20824595373062</v>
      </c>
      <c r="H7" s="22">
        <v>796.04867792687139</v>
      </c>
      <c r="I7" s="22">
        <v>144.79879647238491</v>
      </c>
      <c r="J7" s="22">
        <v>3995.5961876955871</v>
      </c>
      <c r="K7" s="22">
        <v>81.827316643852484</v>
      </c>
      <c r="L7" s="22">
        <v>44.945864262283202</v>
      </c>
    </row>
    <row r="8" spans="1:16">
      <c r="B8" s="21" t="s">
        <v>123</v>
      </c>
      <c r="C8" s="21">
        <v>2035</v>
      </c>
      <c r="D8" s="22">
        <v>3625.7778126965145</v>
      </c>
      <c r="E8" s="22">
        <v>488.29625414523889</v>
      </c>
      <c r="F8" s="22">
        <v>1808.077536439054</v>
      </c>
      <c r="G8" s="22">
        <v>560.15765173627085</v>
      </c>
      <c r="H8" s="22">
        <v>817.45126491130031</v>
      </c>
      <c r="I8" s="22">
        <v>134.15099697964263</v>
      </c>
      <c r="J8" s="22">
        <v>3876.8796627529414</v>
      </c>
      <c r="K8" s="22">
        <v>82.1802910207998</v>
      </c>
      <c r="L8" s="22">
        <v>48.78247610229824</v>
      </c>
    </row>
    <row r="9" spans="1:16">
      <c r="B9" s="21" t="s">
        <v>121</v>
      </c>
      <c r="C9" s="21">
        <v>2040</v>
      </c>
      <c r="D9" s="22">
        <v>3431.6783823980686</v>
      </c>
      <c r="E9" s="22">
        <v>628.88499578700055</v>
      </c>
      <c r="F9" s="22">
        <v>1690.2391184347009</v>
      </c>
      <c r="G9" s="22">
        <v>519.11557832475944</v>
      </c>
      <c r="H9" s="22">
        <v>755.61468809189921</v>
      </c>
      <c r="I9" s="22">
        <v>93.471276891330334</v>
      </c>
      <c r="J9" s="22">
        <v>3414.6088115258403</v>
      </c>
      <c r="K9" s="22">
        <v>113.83419711100666</v>
      </c>
      <c r="L9" s="22">
        <v>56.964661597534061</v>
      </c>
    </row>
    <row r="10" spans="1:16">
      <c r="B10" s="21" t="s">
        <v>122</v>
      </c>
      <c r="C10" s="21">
        <v>2040</v>
      </c>
      <c r="D10" s="22">
        <v>3740.7118826511419</v>
      </c>
      <c r="E10" s="22">
        <v>699.91697151627477</v>
      </c>
      <c r="F10" s="22">
        <v>1559.7416389928626</v>
      </c>
      <c r="G10" s="22">
        <v>533.45267643581246</v>
      </c>
      <c r="H10" s="22">
        <v>783.76391774831529</v>
      </c>
      <c r="I10" s="22">
        <v>77.039746310939464</v>
      </c>
      <c r="J10" s="22">
        <v>3226.1776690757802</v>
      </c>
      <c r="K10" s="22">
        <v>115.76090915989398</v>
      </c>
      <c r="L10" s="22">
        <v>62.643412123984902</v>
      </c>
    </row>
    <row r="11" spans="1:16">
      <c r="B11" s="21" t="s">
        <v>123</v>
      </c>
      <c r="C11" s="21">
        <v>2040</v>
      </c>
      <c r="D11" s="22">
        <v>4050.9124151700762</v>
      </c>
      <c r="E11" s="22">
        <v>764.66429508636531</v>
      </c>
      <c r="F11" s="22">
        <v>1428.4862582498934</v>
      </c>
      <c r="G11" s="22">
        <v>556.71197807370675</v>
      </c>
      <c r="H11" s="22">
        <v>814.68846527775474</v>
      </c>
      <c r="I11" s="22">
        <v>68.07073605720673</v>
      </c>
      <c r="J11" s="22">
        <v>3038.1301415424018</v>
      </c>
      <c r="K11" s="22">
        <v>116.87035419554378</v>
      </c>
      <c r="L11" s="22">
        <v>68.351896699221072</v>
      </c>
    </row>
  </sheetData>
  <pageMargins left="0.7" right="0.7" top="0.75" bottom="0.75" header="0.3" footer="0.3"/>
  <headerFooter>
    <oddHeader>&amp;C&amp;"Aptos"&amp;10&amp;K000000 Intern (Internal)&amp;1#_x000D_</oddHeader>
  </headerFooter>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4DE25-A740-405F-8311-2A2975F37339}">
  <sheetPr codeName="Sheet56"/>
  <dimension ref="A1:X59"/>
  <sheetViews>
    <sheetView topLeftCell="A2" zoomScale="75" zoomScaleNormal="80" workbookViewId="0">
      <selection activeCell="B3" sqref="B3"/>
    </sheetView>
  </sheetViews>
  <sheetFormatPr defaultColWidth="9.140625" defaultRowHeight="15"/>
  <cols>
    <col min="2" max="2" width="12.42578125" customWidth="1"/>
    <col min="3" max="3" width="28.5703125" customWidth="1"/>
    <col min="4" max="4" width="6.7109375" customWidth="1"/>
  </cols>
  <sheetData>
    <row r="1" spans="1:24">
      <c r="B1" t="s">
        <v>161</v>
      </c>
    </row>
    <row r="6" spans="1:24">
      <c r="A6" s="19"/>
      <c r="B6" s="19"/>
      <c r="C6" s="19"/>
      <c r="D6" s="19"/>
      <c r="E6" s="19"/>
      <c r="F6" s="19"/>
      <c r="G6" s="19"/>
      <c r="H6" s="19"/>
      <c r="I6" s="19"/>
      <c r="J6" s="19"/>
      <c r="K6" s="19"/>
      <c r="L6" s="19"/>
      <c r="M6" s="19"/>
      <c r="N6" s="19"/>
      <c r="O6" s="19"/>
      <c r="P6" s="19"/>
      <c r="Q6" s="19"/>
      <c r="R6" s="19"/>
      <c r="S6" s="19"/>
      <c r="T6" s="19"/>
      <c r="U6" s="19"/>
      <c r="V6" s="19"/>
      <c r="W6" s="19"/>
      <c r="X6" s="19"/>
    </row>
    <row r="7" spans="1:24">
      <c r="A7" s="19"/>
      <c r="B7" s="19"/>
      <c r="C7" s="19"/>
      <c r="D7" s="19"/>
      <c r="E7" s="19"/>
      <c r="F7" s="19"/>
      <c r="G7" s="19"/>
      <c r="H7" s="19"/>
      <c r="I7" s="19"/>
      <c r="J7" s="19"/>
      <c r="K7" s="19"/>
      <c r="L7" s="19"/>
      <c r="M7" s="19"/>
      <c r="N7" s="19"/>
      <c r="O7" s="19"/>
      <c r="P7" s="19"/>
      <c r="Q7" s="19"/>
      <c r="R7" s="19"/>
      <c r="S7" s="19"/>
      <c r="T7" s="19"/>
      <c r="U7" s="19"/>
      <c r="V7" s="19"/>
      <c r="W7" s="19"/>
      <c r="X7" s="19"/>
    </row>
    <row r="8" spans="1:24">
      <c r="A8" s="19"/>
      <c r="B8" s="19"/>
      <c r="C8" s="19"/>
      <c r="D8" s="419">
        <v>2035</v>
      </c>
      <c r="E8" s="419"/>
      <c r="F8" s="419"/>
      <c r="G8" s="419">
        <v>2040</v>
      </c>
      <c r="H8" s="419"/>
      <c r="I8" s="419"/>
      <c r="J8" s="19"/>
      <c r="K8" s="19"/>
      <c r="L8" s="19"/>
      <c r="M8" s="19"/>
      <c r="N8" s="19"/>
      <c r="O8" s="19"/>
      <c r="P8" s="19"/>
      <c r="Q8" s="19"/>
      <c r="R8" s="19"/>
      <c r="S8" s="19"/>
      <c r="T8" s="19"/>
      <c r="U8" s="19"/>
      <c r="V8" s="19"/>
      <c r="W8" s="19"/>
      <c r="X8" s="19"/>
    </row>
    <row r="9" spans="1:24" ht="15" customHeight="1">
      <c r="A9" s="19"/>
      <c r="B9" s="70" t="s">
        <v>106</v>
      </c>
      <c r="C9" s="72" t="s">
        <v>154</v>
      </c>
      <c r="D9" s="71" t="s">
        <v>121</v>
      </c>
      <c r="E9" s="71" t="s">
        <v>159</v>
      </c>
      <c r="F9" s="71" t="s">
        <v>123</v>
      </c>
      <c r="G9" s="71" t="s">
        <v>121</v>
      </c>
      <c r="H9" s="71" t="s">
        <v>159</v>
      </c>
      <c r="I9" s="71" t="s">
        <v>123</v>
      </c>
      <c r="J9" s="19"/>
      <c r="K9" s="19"/>
      <c r="L9" s="19"/>
      <c r="M9" s="19"/>
      <c r="N9" s="19"/>
      <c r="O9" s="19"/>
      <c r="P9" s="19"/>
      <c r="Q9" s="19"/>
      <c r="R9" s="19"/>
      <c r="S9" s="19"/>
      <c r="T9" s="19"/>
      <c r="U9" s="19"/>
      <c r="V9" s="19"/>
      <c r="W9" s="19"/>
      <c r="X9" s="19"/>
    </row>
    <row r="10" spans="1:24" ht="15" customHeight="1">
      <c r="A10" s="19"/>
      <c r="B10" s="426" t="s">
        <v>154</v>
      </c>
      <c r="C10" s="72" t="s">
        <v>182</v>
      </c>
      <c r="D10" s="282">
        <v>412</v>
      </c>
      <c r="E10" s="288">
        <v>452</v>
      </c>
      <c r="F10" s="282">
        <v>484</v>
      </c>
      <c r="G10" s="282">
        <v>636</v>
      </c>
      <c r="H10" s="288">
        <v>706</v>
      </c>
      <c r="I10" s="282">
        <v>772</v>
      </c>
      <c r="J10" s="19"/>
      <c r="K10" s="19"/>
      <c r="L10" s="19"/>
      <c r="M10" s="19"/>
      <c r="N10" s="19"/>
      <c r="O10" s="19"/>
      <c r="P10" s="19"/>
      <c r="Q10" s="19"/>
      <c r="R10" s="19"/>
      <c r="S10" s="19"/>
      <c r="T10" s="19"/>
      <c r="U10" s="19"/>
      <c r="V10" s="19"/>
      <c r="W10" s="19"/>
      <c r="X10" s="19"/>
    </row>
    <row r="11" spans="1:24" ht="15" customHeight="1">
      <c r="A11" s="19"/>
      <c r="B11" s="426"/>
      <c r="C11" s="73" t="s">
        <v>183</v>
      </c>
      <c r="D11" s="283">
        <v>34</v>
      </c>
      <c r="E11" s="289">
        <v>18.22</v>
      </c>
      <c r="F11" s="283">
        <v>8</v>
      </c>
      <c r="G11" s="283">
        <v>81</v>
      </c>
      <c r="H11" s="289">
        <v>39.92</v>
      </c>
      <c r="I11" s="283">
        <v>42</v>
      </c>
      <c r="J11" s="19"/>
      <c r="K11" s="19"/>
      <c r="L11" s="19"/>
      <c r="M11" s="19"/>
      <c r="N11" s="19"/>
      <c r="O11" s="19"/>
      <c r="P11" s="19"/>
      <c r="Q11" s="19"/>
      <c r="R11" s="19"/>
      <c r="S11" s="19"/>
      <c r="T11" s="19"/>
      <c r="U11" s="19"/>
      <c r="V11" s="19"/>
      <c r="W11" s="19"/>
      <c r="X11" s="19"/>
    </row>
    <row r="12" spans="1:24" ht="15" customHeight="1">
      <c r="A12" s="19"/>
      <c r="B12" s="426"/>
      <c r="C12" s="73" t="s">
        <v>184</v>
      </c>
      <c r="D12" s="283">
        <v>124</v>
      </c>
      <c r="E12" s="289">
        <v>123</v>
      </c>
      <c r="F12" s="283">
        <v>119</v>
      </c>
      <c r="G12" s="283">
        <v>203</v>
      </c>
      <c r="H12" s="289">
        <v>188</v>
      </c>
      <c r="I12" s="283">
        <v>143</v>
      </c>
      <c r="J12" s="19"/>
      <c r="K12" s="19"/>
      <c r="L12" s="19"/>
      <c r="M12" s="19"/>
      <c r="N12" s="19"/>
      <c r="O12" s="19"/>
      <c r="P12" s="19"/>
      <c r="Q12" s="19"/>
      <c r="R12" s="19"/>
      <c r="S12" s="19"/>
      <c r="T12" s="19"/>
      <c r="U12" s="19"/>
      <c r="V12" s="19"/>
      <c r="W12" s="19"/>
      <c r="X12" s="19"/>
    </row>
    <row r="13" spans="1:24">
      <c r="A13" s="19"/>
      <c r="B13" s="426"/>
      <c r="C13" s="73" t="s">
        <v>185</v>
      </c>
      <c r="D13" s="283">
        <v>8</v>
      </c>
      <c r="E13" s="289">
        <v>8</v>
      </c>
      <c r="F13" s="283">
        <v>6</v>
      </c>
      <c r="G13" s="283">
        <v>12</v>
      </c>
      <c r="H13" s="289">
        <v>9</v>
      </c>
      <c r="I13" s="283">
        <v>5</v>
      </c>
      <c r="J13" s="19"/>
      <c r="K13" s="19"/>
      <c r="L13" s="19"/>
      <c r="M13" s="19"/>
      <c r="N13" s="19"/>
      <c r="O13" s="19"/>
      <c r="P13" s="19"/>
      <c r="Q13" s="19"/>
      <c r="R13" s="19"/>
      <c r="S13" s="19"/>
      <c r="T13" s="19"/>
      <c r="U13" s="19"/>
      <c r="V13" s="19"/>
      <c r="W13" s="19"/>
      <c r="X13" s="19"/>
    </row>
    <row r="14" spans="1:24">
      <c r="A14" s="19"/>
      <c r="B14" s="426"/>
      <c r="C14" s="73" t="s">
        <v>186</v>
      </c>
      <c r="D14" s="283">
        <v>16</v>
      </c>
      <c r="E14" s="289">
        <v>16</v>
      </c>
      <c r="F14" s="283">
        <v>16</v>
      </c>
      <c r="G14" s="283">
        <v>26</v>
      </c>
      <c r="H14" s="289">
        <v>26</v>
      </c>
      <c r="I14" s="283">
        <v>26</v>
      </c>
      <c r="J14" s="19"/>
      <c r="K14" s="19"/>
      <c r="L14" s="19"/>
      <c r="M14" s="19"/>
      <c r="N14" s="19"/>
      <c r="O14" s="19"/>
      <c r="P14" s="19"/>
      <c r="Q14" s="19"/>
      <c r="R14" s="19"/>
      <c r="S14" s="19"/>
      <c r="T14" s="19"/>
      <c r="U14" s="19"/>
      <c r="V14" s="19"/>
      <c r="W14" s="19"/>
      <c r="X14" s="19"/>
    </row>
    <row r="15" spans="1:24">
      <c r="A15" s="19"/>
      <c r="B15" s="426"/>
      <c r="C15" s="73" t="s">
        <v>187</v>
      </c>
      <c r="D15" s="290">
        <v>36</v>
      </c>
      <c r="E15" s="291">
        <v>16</v>
      </c>
      <c r="F15" s="290">
        <v>38</v>
      </c>
      <c r="G15" s="290">
        <v>83</v>
      </c>
      <c r="H15" s="291">
        <v>45</v>
      </c>
      <c r="I15" s="290">
        <v>94</v>
      </c>
      <c r="J15" s="19"/>
      <c r="K15" s="19"/>
      <c r="L15" s="19"/>
      <c r="M15" s="19"/>
      <c r="N15" s="19"/>
      <c r="O15" s="19"/>
      <c r="P15" s="19"/>
      <c r="Q15" s="19"/>
      <c r="R15" s="19"/>
      <c r="S15" s="19"/>
      <c r="T15" s="19"/>
      <c r="U15" s="19"/>
      <c r="V15" s="19"/>
      <c r="W15" s="19"/>
      <c r="X15" s="19"/>
    </row>
    <row r="16" spans="1:24" ht="15" customHeight="1">
      <c r="A16" s="19"/>
      <c r="B16" s="19"/>
      <c r="C16" s="19"/>
      <c r="D16" s="19"/>
      <c r="E16" s="19"/>
      <c r="F16" s="19"/>
      <c r="G16" s="19"/>
      <c r="H16" s="19"/>
      <c r="I16" s="19"/>
      <c r="J16" s="19"/>
      <c r="K16" s="19"/>
      <c r="L16" s="19"/>
      <c r="M16" s="19"/>
      <c r="N16" s="19"/>
      <c r="O16" s="19"/>
      <c r="P16" s="19"/>
      <c r="Q16" s="19"/>
      <c r="R16" s="19"/>
      <c r="S16" s="19"/>
      <c r="T16" s="19"/>
      <c r="U16" s="19"/>
      <c r="V16" s="19"/>
      <c r="W16" s="19"/>
      <c r="X16" s="19"/>
    </row>
    <row r="17" spans="1:24" ht="15" customHeight="1">
      <c r="A17" s="19"/>
      <c r="B17" s="160"/>
      <c r="C17" s="72"/>
      <c r="D17" s="73"/>
      <c r="E17" s="73"/>
      <c r="F17" s="19"/>
      <c r="G17" s="73"/>
      <c r="H17" s="73"/>
      <c r="I17" s="73"/>
      <c r="J17" s="19"/>
      <c r="K17" s="19"/>
      <c r="L17" s="19"/>
      <c r="M17" s="19"/>
      <c r="N17" s="19"/>
      <c r="O17" s="19"/>
      <c r="P17" s="19"/>
      <c r="Q17" s="19"/>
      <c r="R17" s="19"/>
      <c r="S17" s="19"/>
      <c r="T17" s="19"/>
      <c r="U17" s="19"/>
      <c r="V17" s="19"/>
      <c r="W17" s="19"/>
      <c r="X17" s="19"/>
    </row>
    <row r="18" spans="1:24" ht="15" customHeight="1">
      <c r="A18" s="19"/>
      <c r="B18" s="160"/>
      <c r="C18" s="72"/>
      <c r="D18" s="73"/>
      <c r="E18" s="73"/>
      <c r="F18" s="19"/>
      <c r="G18" s="73"/>
      <c r="H18" s="73"/>
      <c r="I18" s="73"/>
      <c r="J18" s="19"/>
      <c r="K18" s="19"/>
      <c r="L18" s="19"/>
      <c r="M18" s="19"/>
      <c r="N18" s="19"/>
      <c r="O18" s="19"/>
      <c r="P18" s="19"/>
      <c r="Q18" s="19"/>
      <c r="R18" s="19"/>
      <c r="S18" s="19"/>
      <c r="T18" s="19"/>
      <c r="U18" s="19"/>
      <c r="V18" s="19"/>
      <c r="W18" s="19"/>
      <c r="X18" s="19"/>
    </row>
    <row r="19" spans="1:24" ht="15" customHeight="1">
      <c r="A19" s="19"/>
      <c r="B19" s="160"/>
      <c r="C19" s="73"/>
      <c r="D19" s="73"/>
      <c r="E19" s="73"/>
      <c r="F19" s="19"/>
      <c r="G19" s="73"/>
      <c r="H19" s="73"/>
      <c r="I19" s="73"/>
      <c r="J19" s="19"/>
      <c r="K19" s="19"/>
      <c r="L19" s="19"/>
      <c r="M19" s="19"/>
      <c r="N19" s="19"/>
      <c r="O19" s="19"/>
      <c r="P19" s="19"/>
      <c r="Q19" s="19"/>
      <c r="R19" s="19"/>
      <c r="S19" s="19"/>
      <c r="T19" s="19"/>
      <c r="U19" s="19"/>
      <c r="V19" s="19"/>
      <c r="W19" s="19"/>
      <c r="X19" s="19"/>
    </row>
    <row r="20" spans="1:24">
      <c r="A20" s="19"/>
      <c r="B20" s="19"/>
      <c r="C20" s="19"/>
      <c r="D20" s="19"/>
      <c r="E20" s="19"/>
      <c r="F20" s="19"/>
      <c r="G20" s="19"/>
      <c r="H20" s="19"/>
      <c r="I20" s="19"/>
      <c r="J20" s="19"/>
      <c r="K20" s="19"/>
      <c r="L20" s="19"/>
      <c r="M20" s="19"/>
      <c r="N20" s="19"/>
      <c r="O20" s="19"/>
      <c r="P20" s="19"/>
      <c r="Q20" s="19"/>
      <c r="R20" s="19"/>
      <c r="S20" s="19"/>
      <c r="T20" s="19"/>
      <c r="U20" s="19"/>
      <c r="V20" s="19"/>
      <c r="W20" s="19"/>
      <c r="X20" s="19"/>
    </row>
    <row r="21" spans="1:24">
      <c r="A21" s="19"/>
      <c r="B21" s="19"/>
      <c r="C21" s="19"/>
      <c r="D21" s="19"/>
      <c r="E21" s="19"/>
      <c r="F21" s="19"/>
      <c r="G21" s="19"/>
      <c r="H21" s="19"/>
      <c r="I21" s="19"/>
      <c r="J21" s="19"/>
      <c r="K21" s="19"/>
      <c r="L21" s="19"/>
      <c r="M21" s="19"/>
      <c r="N21" s="19"/>
      <c r="O21" s="19"/>
      <c r="P21" s="19"/>
      <c r="Q21" s="19"/>
      <c r="R21" s="19"/>
      <c r="S21" s="19"/>
      <c r="T21" s="19"/>
      <c r="U21" s="19"/>
      <c r="V21" s="19"/>
      <c r="W21" s="19"/>
      <c r="X21" s="19"/>
    </row>
    <row r="22" spans="1:24">
      <c r="A22" s="19"/>
      <c r="B22" s="19"/>
      <c r="C22" s="19"/>
      <c r="D22" s="19"/>
      <c r="G22" s="19"/>
      <c r="H22" s="19"/>
      <c r="I22" s="19"/>
      <c r="J22" s="19"/>
      <c r="K22" s="19"/>
      <c r="L22" s="19"/>
      <c r="M22" s="19"/>
      <c r="N22" s="19"/>
      <c r="O22" s="19"/>
      <c r="P22" s="19"/>
      <c r="Q22" s="19"/>
      <c r="R22" s="19"/>
      <c r="S22" s="19"/>
      <c r="T22" s="19"/>
      <c r="U22" s="19"/>
      <c r="V22" s="19"/>
      <c r="W22" s="19"/>
      <c r="X22" s="19"/>
    </row>
    <row r="23" spans="1:24">
      <c r="A23" s="19"/>
      <c r="B23" s="19"/>
      <c r="C23" s="19"/>
      <c r="D23" s="19"/>
      <c r="G23" s="19"/>
      <c r="H23" s="19"/>
      <c r="I23" s="19"/>
      <c r="J23" s="19"/>
      <c r="K23" s="19"/>
      <c r="L23" s="19"/>
      <c r="M23" s="19"/>
      <c r="N23" s="19"/>
      <c r="O23" s="19"/>
      <c r="P23" s="19"/>
      <c r="Q23" s="19"/>
      <c r="R23" s="19"/>
      <c r="S23" s="19"/>
      <c r="T23" s="19"/>
      <c r="U23" s="19"/>
      <c r="V23" s="19"/>
      <c r="W23" s="19"/>
      <c r="X23" s="19"/>
    </row>
    <row r="24" spans="1:24">
      <c r="A24" s="19"/>
      <c r="B24" s="19"/>
      <c r="C24" s="19"/>
      <c r="D24" s="19"/>
      <c r="G24" s="19"/>
      <c r="H24" s="19"/>
      <c r="I24" s="19"/>
      <c r="J24" s="19"/>
      <c r="K24" s="19"/>
      <c r="L24" s="19"/>
      <c r="M24" s="19"/>
      <c r="N24" s="19"/>
      <c r="O24" s="19"/>
      <c r="P24" s="19"/>
      <c r="Q24" s="19"/>
      <c r="R24" s="19"/>
      <c r="S24" s="19"/>
      <c r="T24" s="19"/>
      <c r="U24" s="19"/>
      <c r="V24" s="19"/>
      <c r="W24" s="19"/>
      <c r="X24" s="19"/>
    </row>
    <row r="25" spans="1:24">
      <c r="A25" s="19"/>
      <c r="B25" s="19"/>
      <c r="C25" s="19"/>
      <c r="D25" s="19"/>
      <c r="G25" s="19"/>
      <c r="H25" s="19"/>
      <c r="I25" s="19"/>
      <c r="J25" s="19"/>
      <c r="K25" s="19"/>
      <c r="L25" s="19"/>
      <c r="M25" s="19"/>
      <c r="N25" s="19"/>
      <c r="O25" s="19"/>
      <c r="P25" s="19"/>
      <c r="Q25" s="19"/>
      <c r="R25" s="19"/>
      <c r="S25" s="19"/>
      <c r="T25" s="19"/>
      <c r="U25" s="19"/>
      <c r="V25" s="19"/>
      <c r="W25" s="19"/>
      <c r="X25" s="19"/>
    </row>
    <row r="26" spans="1:24">
      <c r="A26" s="19"/>
      <c r="B26" s="19"/>
      <c r="C26" s="19"/>
      <c r="D26" s="19"/>
      <c r="G26" s="19"/>
      <c r="H26" s="19"/>
      <c r="I26" s="19"/>
      <c r="J26" s="19"/>
      <c r="K26" s="19"/>
      <c r="L26" s="19"/>
      <c r="M26" s="19"/>
      <c r="N26" s="19"/>
      <c r="O26" s="19"/>
      <c r="P26" s="19"/>
      <c r="Q26" s="19"/>
      <c r="R26" s="19"/>
      <c r="S26" s="19"/>
      <c r="T26" s="19"/>
      <c r="U26" s="19"/>
      <c r="V26" s="19"/>
      <c r="W26" s="19"/>
      <c r="X26" s="19"/>
    </row>
    <row r="27" spans="1:24">
      <c r="A27" s="19"/>
      <c r="B27" s="19"/>
      <c r="C27" s="19"/>
      <c r="D27" s="19"/>
      <c r="G27" s="19"/>
      <c r="H27" s="19"/>
      <c r="I27" s="19"/>
      <c r="J27" s="19"/>
      <c r="K27" s="19"/>
      <c r="L27" s="19"/>
      <c r="M27" s="19"/>
      <c r="N27" s="19"/>
      <c r="O27" s="19"/>
      <c r="P27" s="19"/>
      <c r="Q27" s="19"/>
      <c r="R27" s="19"/>
      <c r="S27" s="19"/>
      <c r="T27" s="19"/>
      <c r="U27" s="19"/>
      <c r="V27" s="19"/>
      <c r="W27" s="19"/>
      <c r="X27" s="19"/>
    </row>
    <row r="28" spans="1:24" ht="15.75">
      <c r="A28" s="19"/>
      <c r="B28" s="70"/>
      <c r="C28" s="72"/>
      <c r="D28" s="71"/>
      <c r="E28" s="71"/>
      <c r="F28" s="71"/>
      <c r="G28" s="71"/>
      <c r="H28" s="19"/>
      <c r="I28" s="19"/>
      <c r="J28" s="19"/>
      <c r="K28" s="19"/>
      <c r="L28" s="19"/>
      <c r="M28" s="19"/>
      <c r="N28" s="19"/>
      <c r="O28" s="19"/>
      <c r="P28" s="19"/>
      <c r="Q28" s="19"/>
      <c r="R28" s="19"/>
      <c r="S28" s="19"/>
      <c r="T28" s="19"/>
      <c r="U28" s="19"/>
      <c r="V28" s="19"/>
      <c r="W28" s="19"/>
      <c r="X28" s="19"/>
    </row>
    <row r="29" spans="1:24">
      <c r="A29" s="19"/>
      <c r="B29" s="426"/>
      <c r="C29" s="72"/>
      <c r="D29" s="73"/>
      <c r="E29" s="73"/>
      <c r="F29" s="73"/>
      <c r="G29" s="73"/>
      <c r="H29" s="19"/>
      <c r="I29" s="19"/>
      <c r="J29" s="19"/>
      <c r="K29" s="19"/>
      <c r="L29" s="19"/>
      <c r="M29" s="19"/>
      <c r="N29" s="19"/>
      <c r="O29" s="19"/>
      <c r="P29" s="19"/>
      <c r="Q29" s="19"/>
      <c r="R29" s="19"/>
      <c r="S29" s="19"/>
      <c r="T29" s="19"/>
      <c r="U29" s="19"/>
      <c r="V29" s="19"/>
      <c r="W29" s="19"/>
      <c r="X29" s="19"/>
    </row>
    <row r="30" spans="1:24">
      <c r="A30" s="19"/>
      <c r="B30" s="426"/>
      <c r="C30" s="73"/>
      <c r="D30" s="73"/>
      <c r="E30" s="73"/>
      <c r="F30" s="73"/>
      <c r="G30" s="73"/>
      <c r="H30" s="19"/>
      <c r="I30" s="19"/>
      <c r="J30" s="19"/>
      <c r="K30" s="19"/>
      <c r="L30" s="19"/>
      <c r="M30" s="19"/>
      <c r="N30" s="19"/>
      <c r="O30" s="19"/>
      <c r="P30" s="19"/>
      <c r="Q30" s="19"/>
      <c r="R30" s="19"/>
      <c r="S30" s="19"/>
      <c r="T30" s="19"/>
      <c r="U30" s="19"/>
      <c r="V30" s="19"/>
      <c r="W30" s="19"/>
      <c r="X30" s="19"/>
    </row>
    <row r="31" spans="1:24">
      <c r="A31" s="19"/>
      <c r="B31" s="426"/>
      <c r="C31" s="73"/>
      <c r="D31" s="73"/>
      <c r="E31" s="73"/>
      <c r="F31" s="73"/>
      <c r="G31" s="73"/>
      <c r="H31" s="19"/>
      <c r="I31" s="19"/>
      <c r="J31" s="19"/>
      <c r="K31" s="19"/>
      <c r="L31" s="19"/>
      <c r="M31" s="19"/>
      <c r="N31" s="19"/>
      <c r="O31" s="19"/>
      <c r="P31" s="19"/>
      <c r="Q31" s="19"/>
      <c r="R31" s="19"/>
      <c r="S31" s="19"/>
      <c r="T31" s="19"/>
      <c r="U31" s="19"/>
      <c r="V31" s="19"/>
      <c r="W31" s="19"/>
      <c r="X31" s="19"/>
    </row>
    <row r="32" spans="1:24">
      <c r="A32" s="19"/>
      <c r="B32" s="426"/>
      <c r="C32" s="73"/>
      <c r="D32" s="73"/>
      <c r="E32" s="73"/>
      <c r="F32" s="73"/>
      <c r="G32" s="73"/>
      <c r="H32" s="19"/>
      <c r="I32" s="19"/>
      <c r="J32" s="19"/>
      <c r="K32" s="19"/>
      <c r="L32" s="19"/>
      <c r="M32" s="19"/>
      <c r="N32" s="19"/>
      <c r="O32" s="19"/>
      <c r="P32" s="19"/>
      <c r="Q32" s="19"/>
      <c r="R32" s="19"/>
      <c r="S32" s="19"/>
      <c r="T32" s="19"/>
      <c r="U32" s="19"/>
      <c r="V32" s="19"/>
      <c r="W32" s="19"/>
      <c r="X32" s="19"/>
    </row>
    <row r="33" spans="1:24">
      <c r="A33" s="19"/>
      <c r="B33" s="426"/>
      <c r="C33" s="73"/>
      <c r="D33" s="73"/>
      <c r="E33" s="73"/>
      <c r="F33" s="73"/>
      <c r="G33" s="73"/>
      <c r="H33" s="19"/>
      <c r="I33" s="19"/>
      <c r="J33" s="19"/>
      <c r="K33" s="19"/>
      <c r="L33" s="19"/>
      <c r="M33" s="19"/>
      <c r="N33" s="19"/>
      <c r="O33" s="19"/>
      <c r="P33" s="19"/>
      <c r="Q33" s="19"/>
      <c r="R33" s="19"/>
      <c r="S33" s="19"/>
      <c r="T33" s="19"/>
      <c r="U33" s="19"/>
      <c r="V33" s="19"/>
      <c r="W33" s="19"/>
      <c r="X33" s="19"/>
    </row>
    <row r="34" spans="1:24">
      <c r="A34" s="19"/>
      <c r="B34" s="426"/>
      <c r="C34" s="73"/>
      <c r="D34" s="73"/>
      <c r="E34" s="73"/>
      <c r="F34" s="73"/>
      <c r="G34" s="73"/>
      <c r="H34" s="19"/>
      <c r="I34" s="19"/>
      <c r="J34" s="19"/>
      <c r="K34" s="19"/>
      <c r="L34" s="19"/>
      <c r="M34" s="19"/>
      <c r="N34" s="19"/>
      <c r="O34" s="19"/>
      <c r="P34" s="19"/>
      <c r="Q34" s="19"/>
      <c r="R34" s="19"/>
      <c r="S34" s="19"/>
      <c r="T34" s="19"/>
      <c r="U34" s="19"/>
      <c r="V34" s="19"/>
      <c r="W34" s="19"/>
      <c r="X34" s="19"/>
    </row>
    <row r="35" spans="1:24">
      <c r="A35" s="19"/>
      <c r="B35" s="19"/>
      <c r="C35" s="19"/>
      <c r="D35" s="19"/>
      <c r="E35" s="19"/>
      <c r="F35" s="19"/>
      <c r="G35" s="19"/>
      <c r="H35" s="19"/>
      <c r="I35" s="19"/>
      <c r="J35" s="19"/>
      <c r="K35" s="19"/>
      <c r="L35" s="19"/>
      <c r="M35" s="19"/>
      <c r="N35" s="19"/>
      <c r="O35" s="19"/>
      <c r="P35" s="19"/>
      <c r="Q35" s="19"/>
      <c r="R35" s="19"/>
      <c r="S35" s="19"/>
      <c r="T35" s="19"/>
      <c r="U35" s="19"/>
      <c r="V35" s="19"/>
      <c r="W35" s="19"/>
      <c r="X35" s="19"/>
    </row>
    <row r="36" spans="1:24">
      <c r="A36" s="19"/>
      <c r="J36" s="19"/>
      <c r="K36" s="19"/>
      <c r="L36" s="19"/>
      <c r="M36" s="19"/>
      <c r="N36" s="19"/>
      <c r="O36" s="19"/>
      <c r="P36" s="19"/>
      <c r="Q36" s="19"/>
      <c r="R36" s="19"/>
      <c r="S36" s="19"/>
      <c r="T36" s="19"/>
      <c r="U36" s="19"/>
      <c r="V36" s="19"/>
      <c r="W36" s="19"/>
      <c r="X36" s="19"/>
    </row>
    <row r="37" spans="1:24">
      <c r="A37" s="19"/>
      <c r="J37" s="19"/>
      <c r="K37" s="19"/>
      <c r="L37" s="19"/>
      <c r="M37" s="19"/>
      <c r="N37" s="19"/>
      <c r="O37" s="19"/>
      <c r="P37" s="19"/>
      <c r="Q37" s="19"/>
      <c r="R37" s="19"/>
      <c r="S37" s="19"/>
      <c r="T37" s="19"/>
      <c r="U37" s="19"/>
      <c r="V37" s="19"/>
      <c r="W37" s="19"/>
      <c r="X37" s="19"/>
    </row>
    <row r="38" spans="1:24">
      <c r="A38" s="19"/>
      <c r="J38" s="19"/>
      <c r="K38" s="19"/>
      <c r="L38" s="19"/>
      <c r="M38" s="19"/>
      <c r="N38" s="19"/>
      <c r="O38" s="19"/>
      <c r="P38" s="19"/>
      <c r="Q38" s="19"/>
      <c r="R38" s="19"/>
      <c r="S38" s="19"/>
      <c r="T38" s="19"/>
      <c r="U38" s="19"/>
      <c r="V38" s="19"/>
      <c r="W38" s="19"/>
      <c r="X38" s="19"/>
    </row>
    <row r="39" spans="1:24">
      <c r="A39" s="19"/>
      <c r="J39" s="19"/>
      <c r="K39" s="19"/>
      <c r="L39" s="19"/>
      <c r="M39" s="19"/>
      <c r="N39" s="19"/>
      <c r="O39" s="19"/>
      <c r="P39" s="19"/>
      <c r="Q39" s="19"/>
      <c r="R39" s="19"/>
      <c r="S39" s="19"/>
      <c r="T39" s="19"/>
      <c r="U39" s="19"/>
      <c r="V39" s="19"/>
      <c r="W39" s="19"/>
      <c r="X39" s="19"/>
    </row>
    <row r="40" spans="1:24">
      <c r="A40" s="19"/>
      <c r="J40" s="19"/>
      <c r="K40" s="19"/>
      <c r="L40" s="19"/>
      <c r="M40" s="19"/>
      <c r="N40" s="19"/>
      <c r="O40" s="19"/>
      <c r="P40" s="19"/>
      <c r="Q40" s="19"/>
      <c r="R40" s="19"/>
      <c r="S40" s="19"/>
      <c r="T40" s="19"/>
      <c r="U40" s="19"/>
      <c r="V40" s="19"/>
      <c r="W40" s="19"/>
      <c r="X40" s="19"/>
    </row>
    <row r="41" spans="1:24">
      <c r="A41" s="19"/>
      <c r="J41" s="19"/>
      <c r="K41" s="19"/>
      <c r="L41" s="19"/>
      <c r="M41" s="19"/>
      <c r="N41" s="19"/>
      <c r="O41" s="19"/>
      <c r="P41" s="19"/>
      <c r="Q41" s="19"/>
      <c r="R41" s="19"/>
      <c r="S41" s="19"/>
      <c r="T41" s="19"/>
      <c r="U41" s="19"/>
      <c r="V41" s="19"/>
      <c r="W41" s="19"/>
      <c r="X41" s="19"/>
    </row>
    <row r="42" spans="1:24">
      <c r="A42" s="19"/>
      <c r="J42" s="19"/>
      <c r="K42" s="19"/>
      <c r="L42" s="19"/>
      <c r="M42" s="19"/>
      <c r="N42" s="19"/>
      <c r="O42" s="19"/>
      <c r="P42" s="19"/>
      <c r="Q42" s="19"/>
      <c r="R42" s="19"/>
      <c r="S42" s="19"/>
      <c r="T42" s="19"/>
      <c r="U42" s="19"/>
      <c r="V42" s="19"/>
      <c r="W42" s="19"/>
      <c r="X42" s="19"/>
    </row>
    <row r="43" spans="1:24">
      <c r="A43" s="19"/>
      <c r="J43" s="19"/>
      <c r="K43" s="19"/>
      <c r="L43" s="19"/>
      <c r="M43" s="19"/>
      <c r="N43" s="19"/>
      <c r="O43" s="19"/>
      <c r="P43" s="19"/>
      <c r="Q43" s="19"/>
      <c r="R43" s="19"/>
      <c r="S43" s="19"/>
      <c r="T43" s="19"/>
      <c r="U43" s="19"/>
      <c r="V43" s="19"/>
      <c r="W43" s="19"/>
      <c r="X43" s="19"/>
    </row>
    <row r="44" spans="1:24">
      <c r="A44" s="19"/>
      <c r="J44" s="19"/>
      <c r="K44" s="19"/>
      <c r="L44" s="19"/>
      <c r="M44" s="19"/>
      <c r="N44" s="19"/>
      <c r="O44" s="19"/>
      <c r="P44" s="19"/>
      <c r="Q44" s="19"/>
      <c r="R44" s="19"/>
      <c r="S44" s="19"/>
      <c r="T44" s="19"/>
      <c r="U44" s="19"/>
      <c r="V44" s="19"/>
      <c r="W44" s="19"/>
      <c r="X44" s="19"/>
    </row>
    <row r="45" spans="1:24">
      <c r="A45" s="19"/>
      <c r="B45" s="19"/>
      <c r="C45" s="19"/>
      <c r="D45" s="19"/>
      <c r="E45" s="19"/>
      <c r="F45" s="19"/>
      <c r="G45" s="19"/>
      <c r="H45" s="19"/>
      <c r="I45" s="19"/>
      <c r="J45" s="19"/>
      <c r="K45" s="19"/>
      <c r="L45" s="19"/>
      <c r="M45" s="19"/>
      <c r="N45" s="19"/>
      <c r="O45" s="19"/>
      <c r="P45" s="19"/>
      <c r="Q45" s="19"/>
      <c r="R45" s="19"/>
      <c r="S45" s="19"/>
      <c r="T45" s="19"/>
      <c r="U45" s="19"/>
      <c r="V45" s="19"/>
      <c r="W45" s="19"/>
      <c r="X45" s="19"/>
    </row>
    <row r="46" spans="1:24">
      <c r="A46" s="19"/>
      <c r="B46" s="71"/>
      <c r="C46" s="72"/>
      <c r="D46" s="71"/>
      <c r="E46" s="71"/>
      <c r="F46" s="71"/>
      <c r="G46" s="71"/>
      <c r="H46" s="19"/>
      <c r="I46" s="19"/>
      <c r="J46" s="19"/>
      <c r="K46" s="19"/>
      <c r="L46" s="19"/>
      <c r="M46" s="19"/>
      <c r="N46" s="19"/>
      <c r="O46" s="19"/>
      <c r="P46" s="19"/>
      <c r="Q46" s="19"/>
      <c r="R46" s="19"/>
      <c r="S46" s="19"/>
      <c r="T46" s="19"/>
      <c r="U46" s="19"/>
      <c r="V46" s="19"/>
      <c r="W46" s="19"/>
      <c r="X46" s="19"/>
    </row>
    <row r="47" spans="1:24">
      <c r="A47" s="19"/>
      <c r="B47" s="426"/>
      <c r="C47" s="72"/>
      <c r="D47" s="73"/>
      <c r="E47" s="73"/>
      <c r="F47" s="73"/>
      <c r="G47" s="73"/>
      <c r="H47" s="19"/>
      <c r="I47" s="19"/>
      <c r="J47" s="19"/>
      <c r="K47" s="19"/>
      <c r="L47" s="19"/>
      <c r="M47" s="19"/>
      <c r="N47" s="19"/>
      <c r="O47" s="19"/>
      <c r="P47" s="19"/>
      <c r="Q47" s="19"/>
      <c r="R47" s="19"/>
      <c r="S47" s="19"/>
      <c r="T47" s="19"/>
      <c r="U47" s="19"/>
      <c r="V47" s="19"/>
      <c r="W47" s="19"/>
      <c r="X47" s="19"/>
    </row>
    <row r="48" spans="1:24">
      <c r="A48" s="19"/>
      <c r="B48" s="426"/>
      <c r="C48" s="72"/>
      <c r="D48" s="73"/>
      <c r="E48" s="73"/>
      <c r="F48" s="73"/>
      <c r="G48" s="73"/>
      <c r="H48" s="19"/>
      <c r="I48" s="19"/>
      <c r="J48" s="19"/>
      <c r="K48" s="19"/>
      <c r="L48" s="19"/>
      <c r="M48" s="19"/>
      <c r="N48" s="19"/>
      <c r="O48" s="19"/>
      <c r="P48" s="19"/>
      <c r="Q48" s="19"/>
      <c r="R48" s="19"/>
      <c r="S48" s="19"/>
      <c r="T48" s="19"/>
      <c r="U48" s="19"/>
      <c r="V48" s="19"/>
      <c r="W48" s="19"/>
      <c r="X48" s="19"/>
    </row>
    <row r="49" spans="1:24">
      <c r="A49" s="19"/>
      <c r="B49" s="426"/>
      <c r="C49" s="72"/>
      <c r="D49" s="73"/>
      <c r="E49" s="73"/>
      <c r="F49" s="73"/>
      <c r="G49" s="73"/>
      <c r="H49" s="19"/>
      <c r="I49" s="19"/>
      <c r="J49" s="19"/>
      <c r="K49" s="19"/>
      <c r="L49" s="19"/>
      <c r="M49" s="19"/>
      <c r="N49" s="19"/>
      <c r="O49" s="19"/>
      <c r="P49" s="19"/>
      <c r="Q49" s="19"/>
      <c r="R49" s="19"/>
      <c r="S49" s="19"/>
      <c r="T49" s="19"/>
      <c r="U49" s="19"/>
      <c r="V49" s="19"/>
      <c r="W49" s="19"/>
      <c r="X49" s="19"/>
    </row>
    <row r="50" spans="1:24">
      <c r="A50" s="19"/>
      <c r="B50" s="426"/>
      <c r="C50" s="72"/>
      <c r="D50" s="73"/>
      <c r="E50" s="73"/>
      <c r="F50" s="73"/>
      <c r="G50" s="73"/>
      <c r="H50" s="19"/>
      <c r="I50" s="19"/>
      <c r="J50" s="19"/>
      <c r="K50" s="19"/>
      <c r="L50" s="19"/>
      <c r="M50" s="19"/>
      <c r="N50" s="19"/>
      <c r="O50" s="19"/>
      <c r="P50" s="19"/>
      <c r="Q50" s="19"/>
      <c r="R50" s="19"/>
      <c r="S50" s="19"/>
      <c r="T50" s="19"/>
      <c r="U50" s="19"/>
      <c r="V50" s="19"/>
      <c r="W50" s="19"/>
      <c r="X50" s="19"/>
    </row>
    <row r="51" spans="1:24">
      <c r="A51" s="19"/>
      <c r="B51" s="426"/>
      <c r="C51" s="73"/>
      <c r="D51" s="73"/>
      <c r="E51" s="73"/>
      <c r="F51" s="73"/>
      <c r="G51" s="73"/>
      <c r="H51" s="19"/>
      <c r="I51" s="19"/>
      <c r="J51" s="19"/>
      <c r="K51" s="19"/>
      <c r="L51" s="19"/>
      <c r="M51" s="19"/>
      <c r="N51" s="19"/>
      <c r="O51" s="19"/>
      <c r="P51" s="19"/>
      <c r="Q51" s="19"/>
      <c r="R51" s="19"/>
      <c r="S51" s="19"/>
      <c r="T51" s="19"/>
      <c r="U51" s="19"/>
      <c r="V51" s="19"/>
      <c r="W51" s="19"/>
      <c r="X51" s="19"/>
    </row>
    <row r="52" spans="1:24">
      <c r="A52" s="19"/>
      <c r="B52" s="19"/>
      <c r="C52" s="19"/>
      <c r="D52" s="19"/>
      <c r="E52" s="19"/>
      <c r="F52" s="19"/>
      <c r="G52" s="19"/>
      <c r="H52" s="19"/>
      <c r="I52" s="19"/>
      <c r="J52" s="19"/>
      <c r="K52" s="19"/>
      <c r="L52" s="19"/>
      <c r="M52" s="19"/>
      <c r="N52" s="19"/>
      <c r="O52" s="19"/>
      <c r="P52" s="19"/>
      <c r="Q52" s="19"/>
      <c r="R52" s="19"/>
      <c r="S52" s="19"/>
      <c r="T52" s="19"/>
      <c r="U52" s="19"/>
      <c r="V52" s="19"/>
      <c r="W52" s="19"/>
      <c r="X52" s="19"/>
    </row>
    <row r="53" spans="1:24">
      <c r="A53" s="19"/>
      <c r="B53" s="19"/>
      <c r="C53" s="19"/>
      <c r="D53" s="419"/>
      <c r="E53" s="419"/>
      <c r="F53" s="419"/>
      <c r="G53" s="419"/>
      <c r="H53" s="419"/>
      <c r="I53" s="419"/>
      <c r="J53" s="19"/>
      <c r="K53" s="19"/>
      <c r="L53" s="19"/>
      <c r="M53" s="19"/>
      <c r="N53" s="19"/>
      <c r="O53" s="19"/>
      <c r="P53" s="19"/>
      <c r="Q53" s="19"/>
      <c r="R53" s="19"/>
      <c r="S53" s="19"/>
      <c r="T53" s="19"/>
      <c r="U53" s="19"/>
      <c r="V53" s="19"/>
      <c r="W53" s="19"/>
      <c r="X53" s="19"/>
    </row>
    <row r="54" spans="1:24">
      <c r="A54" s="19"/>
      <c r="B54" s="71"/>
      <c r="C54" s="72"/>
      <c r="D54" s="71"/>
      <c r="E54" s="71"/>
      <c r="F54" s="71"/>
      <c r="G54" s="71"/>
      <c r="H54" s="71"/>
      <c r="I54" s="71"/>
      <c r="J54" s="19"/>
      <c r="K54" s="19"/>
      <c r="L54" s="19"/>
      <c r="M54" s="19"/>
      <c r="N54" s="19"/>
      <c r="O54" s="19"/>
      <c r="P54" s="19"/>
      <c r="Q54" s="19"/>
      <c r="R54" s="19"/>
      <c r="S54" s="19"/>
      <c r="T54" s="19"/>
      <c r="U54" s="19"/>
      <c r="V54" s="19"/>
      <c r="W54" s="19"/>
      <c r="X54" s="19"/>
    </row>
    <row r="55" spans="1:24">
      <c r="A55" s="19"/>
      <c r="B55" s="426"/>
      <c r="C55" s="72"/>
      <c r="D55" s="73"/>
      <c r="E55" s="73"/>
      <c r="F55" s="73"/>
      <c r="G55" s="73"/>
      <c r="H55" s="73"/>
      <c r="I55" s="73"/>
      <c r="J55" s="19"/>
      <c r="K55" s="19"/>
      <c r="L55" s="19"/>
      <c r="M55" s="19"/>
      <c r="N55" s="19"/>
      <c r="O55" s="19"/>
      <c r="P55" s="19"/>
      <c r="Q55" s="19"/>
      <c r="R55" s="19"/>
      <c r="S55" s="19"/>
      <c r="T55" s="19"/>
      <c r="U55" s="19"/>
      <c r="V55" s="19"/>
      <c r="W55" s="19"/>
      <c r="X55" s="19"/>
    </row>
    <row r="56" spans="1:24">
      <c r="A56" s="19"/>
      <c r="B56" s="426"/>
      <c r="C56" s="72"/>
      <c r="D56" s="73"/>
      <c r="E56" s="73"/>
      <c r="F56" s="73"/>
      <c r="G56" s="73"/>
      <c r="H56" s="73"/>
      <c r="I56" s="73"/>
      <c r="J56" s="19"/>
      <c r="K56" s="19"/>
      <c r="L56" s="19"/>
      <c r="M56" s="19"/>
      <c r="N56" s="19"/>
      <c r="O56" s="19"/>
      <c r="P56" s="19"/>
      <c r="Q56" s="19"/>
      <c r="R56" s="19"/>
      <c r="S56" s="19"/>
      <c r="T56" s="19"/>
      <c r="U56" s="19"/>
      <c r="V56" s="19"/>
      <c r="W56" s="19"/>
      <c r="X56" s="19"/>
    </row>
    <row r="57" spans="1:24">
      <c r="A57" s="19"/>
      <c r="B57" s="426"/>
      <c r="C57" s="72"/>
      <c r="D57" s="73"/>
      <c r="E57" s="73"/>
      <c r="F57" s="73"/>
      <c r="G57" s="73"/>
      <c r="H57" s="73"/>
      <c r="I57" s="73"/>
      <c r="J57" s="19"/>
      <c r="K57" s="19"/>
      <c r="L57" s="19"/>
      <c r="M57" s="19"/>
      <c r="N57" s="19"/>
      <c r="O57" s="19"/>
      <c r="P57" s="19"/>
      <c r="Q57" s="19"/>
      <c r="R57" s="19"/>
      <c r="S57" s="19"/>
      <c r="T57" s="19"/>
      <c r="U57" s="19"/>
      <c r="V57" s="19"/>
      <c r="W57" s="19"/>
      <c r="X57" s="19"/>
    </row>
    <row r="58" spans="1:24">
      <c r="A58" s="19"/>
      <c r="B58" s="426"/>
      <c r="C58" s="72"/>
      <c r="D58" s="73"/>
      <c r="E58" s="73"/>
      <c r="F58" s="73"/>
      <c r="G58" s="73"/>
      <c r="H58" s="73"/>
      <c r="I58" s="73"/>
      <c r="J58" s="19"/>
      <c r="K58" s="19"/>
      <c r="L58" s="19"/>
      <c r="M58" s="19"/>
      <c r="N58" s="19"/>
      <c r="O58" s="19"/>
      <c r="P58" s="19"/>
      <c r="Q58" s="19"/>
      <c r="R58" s="19"/>
      <c r="S58" s="19"/>
      <c r="T58" s="19"/>
      <c r="U58" s="19"/>
      <c r="V58" s="19"/>
      <c r="W58" s="19"/>
      <c r="X58" s="19"/>
    </row>
    <row r="59" spans="1:24">
      <c r="A59" s="19"/>
      <c r="B59" s="426"/>
      <c r="C59" s="73"/>
      <c r="D59" s="73"/>
      <c r="E59" s="73"/>
      <c r="F59" s="73"/>
      <c r="G59" s="73"/>
      <c r="H59" s="73"/>
      <c r="I59" s="73"/>
      <c r="J59" s="19"/>
      <c r="K59" s="19"/>
      <c r="L59" s="19"/>
      <c r="M59" s="19"/>
      <c r="N59" s="19"/>
      <c r="O59" s="19"/>
      <c r="P59" s="19"/>
      <c r="Q59" s="19"/>
      <c r="R59" s="19"/>
      <c r="S59" s="19"/>
      <c r="T59" s="19"/>
      <c r="U59" s="19"/>
      <c r="V59" s="19"/>
      <c r="W59" s="19"/>
      <c r="X59" s="19"/>
    </row>
  </sheetData>
  <mergeCells count="8">
    <mergeCell ref="B55:B59"/>
    <mergeCell ref="B29:B34"/>
    <mergeCell ref="D8:F8"/>
    <mergeCell ref="G8:I8"/>
    <mergeCell ref="B10:B15"/>
    <mergeCell ref="B47:B51"/>
    <mergeCell ref="D53:F53"/>
    <mergeCell ref="G53:I53"/>
  </mergeCells>
  <pageMargins left="0.7" right="0.7" top="0.75" bottom="0.75" header="0.3" footer="0.3"/>
  <headerFooter>
    <oddHeader>&amp;C&amp;"Aptos"&amp;10&amp;K000000 Intern (Internal)&amp;1#_x000D_</oddHeader>
  </headerFooter>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2ACAE-115F-46FF-858E-E8EE70942F44}">
  <dimension ref="A1:F9"/>
  <sheetViews>
    <sheetView zoomScaleNormal="100" workbookViewId="0">
      <selection activeCell="G7" sqref="G7"/>
    </sheetView>
  </sheetViews>
  <sheetFormatPr defaultRowHeight="15"/>
  <cols>
    <col min="1" max="2" width="12.5703125" customWidth="1"/>
    <col min="4" max="4" width="20.85546875" customWidth="1"/>
    <col min="5" max="5" width="23.140625" customWidth="1"/>
    <col min="6" max="6" width="18.140625" customWidth="1"/>
  </cols>
  <sheetData>
    <row r="1" spans="1:6">
      <c r="A1" s="377" t="s">
        <v>166</v>
      </c>
      <c r="B1" s="377" t="s">
        <v>188</v>
      </c>
      <c r="C1" s="377" t="s">
        <v>189</v>
      </c>
      <c r="D1" s="377" t="s">
        <v>190</v>
      </c>
      <c r="E1" s="377" t="s">
        <v>191</v>
      </c>
      <c r="F1" s="377" t="s">
        <v>192</v>
      </c>
    </row>
    <row r="2" spans="1:6">
      <c r="A2">
        <v>2030</v>
      </c>
      <c r="B2" t="s">
        <v>172</v>
      </c>
      <c r="C2" t="s">
        <v>173</v>
      </c>
      <c r="D2" s="301">
        <v>47493</v>
      </c>
      <c r="E2" s="3">
        <v>631.0522644997601</v>
      </c>
      <c r="F2" s="3">
        <v>21.312075372340001</v>
      </c>
    </row>
    <row r="3" spans="1:6">
      <c r="C3" t="s">
        <v>174</v>
      </c>
      <c r="D3" s="301"/>
      <c r="E3" s="3">
        <v>581.4922175422721</v>
      </c>
      <c r="F3" s="3">
        <v>5.5517809182696709</v>
      </c>
    </row>
    <row r="4" spans="1:6">
      <c r="A4">
        <v>2035</v>
      </c>
      <c r="B4" t="s">
        <v>193</v>
      </c>
      <c r="C4" t="s">
        <v>173</v>
      </c>
      <c r="D4" s="301">
        <v>49315</v>
      </c>
      <c r="E4" s="3">
        <v>1460.9499536727601</v>
      </c>
      <c r="F4" s="3">
        <v>15.32772890939</v>
      </c>
    </row>
    <row r="5" spans="1:6">
      <c r="C5" t="s">
        <v>174</v>
      </c>
      <c r="D5" s="301"/>
      <c r="E5" s="3">
        <v>1292.622126709877</v>
      </c>
      <c r="F5" s="3">
        <v>3.7414866858839191</v>
      </c>
    </row>
    <row r="6" spans="1:6">
      <c r="A6">
        <v>2040</v>
      </c>
      <c r="B6" t="s">
        <v>194</v>
      </c>
      <c r="C6" t="s">
        <v>173</v>
      </c>
      <c r="D6" s="301">
        <v>51146</v>
      </c>
      <c r="E6" s="3">
        <v>2642.95441195998</v>
      </c>
      <c r="F6" s="3">
        <v>8.6211370884700003</v>
      </c>
    </row>
    <row r="7" spans="1:6">
      <c r="C7" t="s">
        <v>174</v>
      </c>
      <c r="D7" s="301"/>
      <c r="E7" s="3">
        <v>2117.2950410440239</v>
      </c>
      <c r="F7" s="3">
        <v>3.8957707175038632</v>
      </c>
    </row>
    <row r="8" spans="1:6">
      <c r="A8">
        <v>2050</v>
      </c>
      <c r="B8" t="s">
        <v>195</v>
      </c>
      <c r="C8" t="s">
        <v>173</v>
      </c>
      <c r="D8" s="301">
        <v>54798</v>
      </c>
      <c r="E8" s="3">
        <v>3740.0141458628</v>
      </c>
      <c r="F8" s="3">
        <v>32.062618433579999</v>
      </c>
    </row>
    <row r="9" spans="1:6">
      <c r="C9" t="s">
        <v>174</v>
      </c>
      <c r="D9" s="301"/>
      <c r="E9" s="3">
        <v>3215.0620495161902</v>
      </c>
      <c r="F9" s="3">
        <v>5.1869111269313146</v>
      </c>
    </row>
  </sheetData>
  <pageMargins left="0.7" right="0.7" top="0.75" bottom="0.75" header="0.3" footer="0.3"/>
  <drawing r:id="rId1"/>
  <tableParts count="1">
    <tablePart r:id="rId2"/>
  </tablePart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0AB7B-EA5A-4BEC-AD46-6DE2DA21B06C}">
  <sheetPr codeName="Sheet62"/>
  <dimension ref="A1:K9"/>
  <sheetViews>
    <sheetView zoomScaleNormal="100" workbookViewId="0">
      <selection activeCell="K10" sqref="K10"/>
    </sheetView>
  </sheetViews>
  <sheetFormatPr defaultColWidth="9.140625" defaultRowHeight="15"/>
  <cols>
    <col min="1" max="2" width="13" customWidth="1"/>
    <col min="3" max="3" width="10" customWidth="1"/>
    <col min="4" max="4" width="21" customWidth="1"/>
    <col min="5" max="5" width="24" customWidth="1"/>
    <col min="6" max="6" width="20" customWidth="1"/>
    <col min="7" max="9" width="19" customWidth="1"/>
    <col min="10" max="10" width="22" customWidth="1"/>
  </cols>
  <sheetData>
    <row r="1" spans="1:11">
      <c r="A1" s="355" t="s">
        <v>166</v>
      </c>
      <c r="B1" s="355" t="s">
        <v>188</v>
      </c>
      <c r="C1" s="355" t="s">
        <v>189</v>
      </c>
      <c r="D1" s="355" t="s">
        <v>190</v>
      </c>
      <c r="E1" s="355" t="s">
        <v>196</v>
      </c>
      <c r="F1" s="355" t="s">
        <v>197</v>
      </c>
      <c r="G1" s="355" t="s">
        <v>198</v>
      </c>
      <c r="H1" s="355" t="s">
        <v>199</v>
      </c>
      <c r="I1" s="355" t="s">
        <v>200</v>
      </c>
      <c r="J1" s="355" t="s">
        <v>201</v>
      </c>
    </row>
    <row r="2" spans="1:11">
      <c r="A2">
        <v>2030</v>
      </c>
      <c r="B2" t="s">
        <v>202</v>
      </c>
      <c r="C2" t="s">
        <v>173</v>
      </c>
      <c r="D2" s="301">
        <v>47629</v>
      </c>
      <c r="E2" s="3">
        <v>577.16155446101004</v>
      </c>
      <c r="F2" s="3">
        <v>0.63404320987000007</v>
      </c>
      <c r="G2" s="3">
        <v>0.27328413768999998</v>
      </c>
      <c r="H2" s="3">
        <v>12.172582243200001</v>
      </c>
      <c r="I2" s="3">
        <v>128.16560630555</v>
      </c>
      <c r="J2" s="3">
        <v>244.4706538947475</v>
      </c>
      <c r="K2" s="3"/>
    </row>
    <row r="3" spans="1:11">
      <c r="C3" t="s">
        <v>174</v>
      </c>
      <c r="D3" s="301"/>
      <c r="E3" s="3">
        <v>578.91740227616651</v>
      </c>
      <c r="F3" s="3">
        <v>4.7063258693279728</v>
      </c>
      <c r="G3" s="3">
        <v>3.7388118337412601</v>
      </c>
      <c r="H3" s="3">
        <v>5.3552200638191509</v>
      </c>
      <c r="I3" s="3">
        <v>119.3771853721608</v>
      </c>
      <c r="J3" s="3">
        <v>71.037393831571308</v>
      </c>
      <c r="K3" s="3"/>
    </row>
    <row r="4" spans="1:11">
      <c r="A4">
        <v>2035</v>
      </c>
      <c r="B4" t="s">
        <v>203</v>
      </c>
      <c r="C4" t="s">
        <v>173</v>
      </c>
      <c r="D4" s="301">
        <v>49313</v>
      </c>
      <c r="E4" s="3">
        <v>1408.2060777831</v>
      </c>
      <c r="F4" s="3">
        <v>12.17855889919</v>
      </c>
      <c r="G4" s="3">
        <v>679.605278333</v>
      </c>
      <c r="H4" s="3">
        <v>17.985493000000002</v>
      </c>
      <c r="I4" s="3">
        <v>315.25772759470999</v>
      </c>
      <c r="J4" s="3">
        <v>10.47009113086869</v>
      </c>
      <c r="K4" s="3"/>
    </row>
    <row r="5" spans="1:11">
      <c r="C5" t="s">
        <v>174</v>
      </c>
      <c r="D5" s="301"/>
      <c r="E5" s="3">
        <v>1293.1588135167699</v>
      </c>
      <c r="F5" s="3">
        <v>3.5291867192999988</v>
      </c>
      <c r="G5" s="3">
        <v>70.870991612950192</v>
      </c>
      <c r="H5" s="3">
        <v>22.649277918336171</v>
      </c>
      <c r="I5" s="3">
        <v>338.2427745525099</v>
      </c>
      <c r="J5" s="3">
        <v>222.315300355717</v>
      </c>
      <c r="K5" s="3"/>
    </row>
    <row r="6" spans="1:11">
      <c r="A6">
        <v>2040</v>
      </c>
      <c r="B6" t="s">
        <v>176</v>
      </c>
      <c r="C6" t="s">
        <v>173</v>
      </c>
      <c r="D6" s="301">
        <v>51159</v>
      </c>
      <c r="E6" s="3">
        <v>2300.8941769346402</v>
      </c>
      <c r="F6" s="3">
        <v>15.90867052466</v>
      </c>
      <c r="G6" s="3">
        <v>1879.73528945978</v>
      </c>
      <c r="H6" s="3">
        <v>6.5854922139999994E-2</v>
      </c>
      <c r="I6" s="3">
        <v>154.07780115471999</v>
      </c>
      <c r="J6" s="3">
        <v>13.330958446252531</v>
      </c>
      <c r="K6" s="3"/>
    </row>
    <row r="7" spans="1:11">
      <c r="C7" t="s">
        <v>174</v>
      </c>
      <c r="D7" s="301"/>
      <c r="E7" s="3">
        <v>2046.74293804939</v>
      </c>
      <c r="F7" s="3">
        <v>5.4104495171592326</v>
      </c>
      <c r="G7" s="3">
        <v>166.48466184234471</v>
      </c>
      <c r="H7" s="3">
        <v>29.921919739242821</v>
      </c>
      <c r="I7" s="3">
        <v>552.03430668005296</v>
      </c>
      <c r="J7" s="3">
        <v>375.27184729844782</v>
      </c>
      <c r="K7" s="3"/>
    </row>
    <row r="8" spans="1:11">
      <c r="A8">
        <v>2050</v>
      </c>
      <c r="B8" t="s">
        <v>195</v>
      </c>
      <c r="C8" t="s">
        <v>173</v>
      </c>
      <c r="D8" s="301">
        <v>55151</v>
      </c>
      <c r="E8" s="3">
        <v>3408.071929979501</v>
      </c>
      <c r="F8" s="3">
        <v>11.43961754113</v>
      </c>
      <c r="G8" s="3">
        <v>20.177247942329998</v>
      </c>
      <c r="H8" s="3">
        <v>79.888655999999997</v>
      </c>
      <c r="I8" s="3">
        <v>1202.902728</v>
      </c>
      <c r="J8" s="3">
        <v>1468.715629615232</v>
      </c>
      <c r="K8" s="3"/>
    </row>
    <row r="9" spans="1:11">
      <c r="C9" t="s">
        <v>174</v>
      </c>
      <c r="D9" s="301"/>
      <c r="E9" s="3">
        <v>3215.0620495161902</v>
      </c>
      <c r="F9" s="3">
        <v>5.1869111269313146</v>
      </c>
      <c r="G9" s="3">
        <v>148.265356044302</v>
      </c>
      <c r="H9" s="3">
        <v>53.375751823493829</v>
      </c>
      <c r="I9" s="3">
        <v>1063.5449779387859</v>
      </c>
      <c r="J9" s="3">
        <v>523.06090949163729</v>
      </c>
      <c r="K9" s="3"/>
    </row>
  </sheetData>
  <pageMargins left="0.7" right="0.7" top="0.75" bottom="0.75" header="0.3" footer="0.3"/>
  <headerFooter>
    <oddHeader>&amp;C&amp;"Aptos"&amp;10&amp;K000000 Intern (Internal)&amp;1#_x000D_</oddHeader>
  </headerFooter>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9A144-2A57-4A6D-AF11-941C7D4CA64E}">
  <sheetPr codeName="Sheet63"/>
  <dimension ref="A1:P72"/>
  <sheetViews>
    <sheetView zoomScaleNormal="100" workbookViewId="0">
      <selection activeCell="E21" sqref="E21"/>
    </sheetView>
  </sheetViews>
  <sheetFormatPr defaultColWidth="9.140625" defaultRowHeight="15"/>
  <cols>
    <col min="1" max="1" width="10.85546875" bestFit="1" customWidth="1"/>
    <col min="2" max="2" width="8.140625" bestFit="1" customWidth="1"/>
    <col min="3" max="3" width="7.7109375" bestFit="1" customWidth="1"/>
    <col min="4" max="4" width="26.7109375" customWidth="1"/>
    <col min="5" max="5" width="12.140625" customWidth="1"/>
    <col min="6" max="6" width="22" bestFit="1" customWidth="1"/>
    <col min="7" max="7" width="16.85546875" bestFit="1" customWidth="1"/>
    <col min="8" max="8" width="12.28515625" bestFit="1" customWidth="1"/>
    <col min="9" max="9" width="10.42578125" bestFit="1" customWidth="1"/>
    <col min="10" max="10" width="14.140625" bestFit="1" customWidth="1"/>
    <col min="11" max="11" width="18.140625" bestFit="1" customWidth="1"/>
  </cols>
  <sheetData>
    <row r="1" spans="1:16">
      <c r="A1" s="400" t="s">
        <v>166</v>
      </c>
      <c r="B1" s="400" t="s">
        <v>204</v>
      </c>
      <c r="C1" s="400" t="s">
        <v>189</v>
      </c>
      <c r="D1" s="400" t="s">
        <v>188</v>
      </c>
      <c r="E1" s="400" t="s">
        <v>190</v>
      </c>
      <c r="F1" s="400" t="s">
        <v>191</v>
      </c>
      <c r="G1" s="400" t="s">
        <v>192</v>
      </c>
      <c r="H1" s="400" t="s">
        <v>205</v>
      </c>
      <c r="I1" s="400" t="s">
        <v>206</v>
      </c>
      <c r="J1" s="400" t="s">
        <v>207</v>
      </c>
      <c r="K1" s="400" t="s">
        <v>208</v>
      </c>
      <c r="L1" s="72"/>
      <c r="M1" s="72"/>
      <c r="N1" s="72"/>
      <c r="O1" s="72"/>
      <c r="P1" s="72"/>
    </row>
    <row r="2" spans="1:16">
      <c r="A2" s="401">
        <v>2035</v>
      </c>
      <c r="B2" s="402" t="s">
        <v>121</v>
      </c>
      <c r="C2" s="402" t="s">
        <v>174</v>
      </c>
      <c r="D2" s="402" t="s">
        <v>175</v>
      </c>
      <c r="E2" s="403"/>
      <c r="F2" s="402">
        <v>1188</v>
      </c>
      <c r="G2" s="402">
        <v>9</v>
      </c>
      <c r="H2" s="402">
        <v>149</v>
      </c>
      <c r="I2" s="402">
        <v>23</v>
      </c>
      <c r="J2" s="402">
        <v>339</v>
      </c>
      <c r="K2" s="404">
        <v>153</v>
      </c>
      <c r="L2" s="72"/>
      <c r="M2" s="72"/>
      <c r="N2" s="72"/>
      <c r="O2" s="72"/>
      <c r="P2" s="72"/>
    </row>
    <row r="3" spans="1:16">
      <c r="A3" s="401"/>
      <c r="B3" s="402" t="s">
        <v>159</v>
      </c>
      <c r="C3" s="402" t="s">
        <v>174</v>
      </c>
      <c r="D3" s="402" t="s">
        <v>203</v>
      </c>
      <c r="E3" s="403"/>
      <c r="F3" s="402">
        <v>1293</v>
      </c>
      <c r="G3" s="402">
        <v>4</v>
      </c>
      <c r="H3" s="402">
        <v>71</v>
      </c>
      <c r="I3" s="402">
        <v>23</v>
      </c>
      <c r="J3" s="402">
        <v>338</v>
      </c>
      <c r="K3" s="404">
        <v>222</v>
      </c>
      <c r="L3" s="72"/>
      <c r="M3" s="72"/>
      <c r="N3" s="72"/>
      <c r="O3" s="72"/>
      <c r="P3" s="72"/>
    </row>
    <row r="4" spans="1:16">
      <c r="A4" s="401"/>
      <c r="B4" s="402" t="s">
        <v>123</v>
      </c>
      <c r="C4" s="402" t="s">
        <v>174</v>
      </c>
      <c r="D4" s="402" t="s">
        <v>203</v>
      </c>
      <c r="E4" s="403"/>
      <c r="F4" s="402">
        <v>1382</v>
      </c>
      <c r="G4" s="402">
        <v>2</v>
      </c>
      <c r="H4" s="402">
        <v>31</v>
      </c>
      <c r="I4" s="402">
        <v>18</v>
      </c>
      <c r="J4" s="402">
        <v>329</v>
      </c>
      <c r="K4" s="404">
        <v>221</v>
      </c>
      <c r="L4" s="72"/>
      <c r="M4" s="72"/>
      <c r="N4" s="72"/>
      <c r="O4" s="72"/>
      <c r="P4" s="72"/>
    </row>
    <row r="5" spans="1:16">
      <c r="A5" s="401">
        <v>2040</v>
      </c>
      <c r="B5" s="402" t="s">
        <v>121</v>
      </c>
      <c r="C5" s="402" t="s">
        <v>174</v>
      </c>
      <c r="D5" s="402" t="s">
        <v>194</v>
      </c>
      <c r="E5" s="403"/>
      <c r="F5" s="402">
        <v>1922</v>
      </c>
      <c r="G5" s="402">
        <v>7</v>
      </c>
      <c r="H5" s="402">
        <v>308</v>
      </c>
      <c r="I5" s="402">
        <v>32</v>
      </c>
      <c r="J5" s="402">
        <v>555</v>
      </c>
      <c r="K5" s="404">
        <v>312</v>
      </c>
      <c r="L5" s="72"/>
      <c r="M5" s="72"/>
      <c r="N5" s="72"/>
      <c r="O5" s="72"/>
      <c r="P5" s="72"/>
    </row>
    <row r="6" spans="1:16">
      <c r="A6" s="401"/>
      <c r="B6" s="402" t="s">
        <v>159</v>
      </c>
      <c r="C6" s="402" t="s">
        <v>174</v>
      </c>
      <c r="D6" s="402" t="s">
        <v>176</v>
      </c>
      <c r="E6" s="403"/>
      <c r="F6" s="402">
        <v>2047</v>
      </c>
      <c r="G6" s="402">
        <v>5</v>
      </c>
      <c r="H6" s="402">
        <v>166</v>
      </c>
      <c r="I6" s="402">
        <v>30</v>
      </c>
      <c r="J6" s="402">
        <v>552</v>
      </c>
      <c r="K6" s="404">
        <v>375</v>
      </c>
      <c r="L6" s="72"/>
      <c r="M6" s="72"/>
      <c r="N6" s="72"/>
      <c r="O6" s="72"/>
      <c r="P6" s="72"/>
    </row>
    <row r="7" spans="1:16">
      <c r="A7" s="401"/>
      <c r="B7" s="402" t="s">
        <v>123</v>
      </c>
      <c r="C7" s="402" t="s">
        <v>174</v>
      </c>
      <c r="D7" s="402" t="s">
        <v>194</v>
      </c>
      <c r="E7" s="403"/>
      <c r="F7" s="402">
        <v>2300</v>
      </c>
      <c r="G7" s="402">
        <v>1</v>
      </c>
      <c r="H7" s="402">
        <v>181</v>
      </c>
      <c r="I7" s="402">
        <v>14</v>
      </c>
      <c r="J7" s="402">
        <v>395</v>
      </c>
      <c r="K7" s="404">
        <v>365</v>
      </c>
      <c r="L7" s="72"/>
      <c r="M7" s="72"/>
      <c r="N7" s="72"/>
      <c r="O7" s="72"/>
      <c r="P7" s="72"/>
    </row>
    <row r="8" spans="1:16">
      <c r="A8" s="401">
        <v>2035</v>
      </c>
      <c r="B8" s="402" t="s">
        <v>121</v>
      </c>
      <c r="C8" s="402" t="s">
        <v>173</v>
      </c>
      <c r="D8" s="402" t="s">
        <v>175</v>
      </c>
      <c r="E8" s="403">
        <v>49311</v>
      </c>
      <c r="F8" s="402">
        <v>1326</v>
      </c>
      <c r="G8" s="402">
        <v>20</v>
      </c>
      <c r="H8" s="402">
        <v>627</v>
      </c>
      <c r="I8" s="402">
        <v>19</v>
      </c>
      <c r="J8" s="402">
        <v>331</v>
      </c>
      <c r="K8" s="404">
        <v>0</v>
      </c>
      <c r="L8" s="72"/>
      <c r="M8" s="72"/>
      <c r="N8" s="72"/>
      <c r="O8" s="72"/>
      <c r="P8" s="72"/>
    </row>
    <row r="9" spans="1:16">
      <c r="A9" s="401"/>
      <c r="B9" s="402" t="s">
        <v>159</v>
      </c>
      <c r="C9" s="402" t="s">
        <v>173</v>
      </c>
      <c r="D9" s="402" t="s">
        <v>203</v>
      </c>
      <c r="E9" s="403">
        <v>49313</v>
      </c>
      <c r="F9" s="402">
        <v>1408</v>
      </c>
      <c r="G9" s="402">
        <v>12</v>
      </c>
      <c r="H9" s="402">
        <v>680</v>
      </c>
      <c r="I9" s="402">
        <v>18</v>
      </c>
      <c r="J9" s="402">
        <v>315</v>
      </c>
      <c r="K9" s="404">
        <v>10</v>
      </c>
      <c r="L9" s="72"/>
      <c r="M9" s="72"/>
      <c r="N9" s="72"/>
      <c r="O9" s="72"/>
      <c r="P9" s="72"/>
    </row>
    <row r="10" spans="1:16">
      <c r="A10" s="401"/>
      <c r="B10" s="402" t="s">
        <v>123</v>
      </c>
      <c r="C10" s="402" t="s">
        <v>173</v>
      </c>
      <c r="D10" s="402" t="s">
        <v>203</v>
      </c>
      <c r="E10" s="403">
        <v>49313</v>
      </c>
      <c r="F10" s="402">
        <v>1505</v>
      </c>
      <c r="G10" s="402">
        <v>11</v>
      </c>
      <c r="H10" s="402">
        <v>659</v>
      </c>
      <c r="I10" s="402">
        <v>11</v>
      </c>
      <c r="J10" s="402">
        <v>310</v>
      </c>
      <c r="K10" s="404">
        <v>10</v>
      </c>
      <c r="L10" s="72"/>
      <c r="M10" s="72"/>
      <c r="N10" s="72"/>
      <c r="O10" s="72"/>
      <c r="P10" s="72"/>
    </row>
    <row r="11" spans="1:16">
      <c r="A11" s="401">
        <v>2040</v>
      </c>
      <c r="B11" s="402" t="s">
        <v>121</v>
      </c>
      <c r="C11" s="402" t="s">
        <v>173</v>
      </c>
      <c r="D11" s="402" t="s">
        <v>194</v>
      </c>
      <c r="E11" s="403">
        <v>51160</v>
      </c>
      <c r="F11" s="402">
        <v>2285</v>
      </c>
      <c r="G11" s="402">
        <v>8</v>
      </c>
      <c r="H11" s="402">
        <v>1704</v>
      </c>
      <c r="I11" s="402">
        <v>6</v>
      </c>
      <c r="J11" s="402">
        <v>142</v>
      </c>
      <c r="K11" s="404">
        <v>0</v>
      </c>
      <c r="L11" s="72"/>
      <c r="M11" s="72"/>
      <c r="N11" s="72"/>
      <c r="O11" s="72"/>
      <c r="P11" s="72"/>
    </row>
    <row r="12" spans="1:16">
      <c r="A12" s="401"/>
      <c r="B12" s="402" t="s">
        <v>159</v>
      </c>
      <c r="C12" s="402" t="s">
        <v>173</v>
      </c>
      <c r="D12" s="402" t="s">
        <v>176</v>
      </c>
      <c r="E12" s="403">
        <v>51159</v>
      </c>
      <c r="F12" s="402">
        <v>2301</v>
      </c>
      <c r="G12" s="402">
        <v>16</v>
      </c>
      <c r="H12" s="402">
        <v>1880</v>
      </c>
      <c r="I12" s="402">
        <v>0</v>
      </c>
      <c r="J12" s="402">
        <v>154</v>
      </c>
      <c r="K12" s="404">
        <v>13</v>
      </c>
      <c r="L12" s="72"/>
      <c r="M12" s="72"/>
      <c r="N12" s="72"/>
      <c r="O12" s="72"/>
      <c r="P12" s="72"/>
    </row>
    <row r="13" spans="1:16">
      <c r="A13" s="405"/>
      <c r="B13" s="406" t="s">
        <v>123</v>
      </c>
      <c r="C13" s="406" t="s">
        <v>173</v>
      </c>
      <c r="D13" s="406" t="s">
        <v>194</v>
      </c>
      <c r="E13" s="407">
        <v>51166</v>
      </c>
      <c r="F13" s="406">
        <v>2621</v>
      </c>
      <c r="G13" s="406">
        <v>4</v>
      </c>
      <c r="H13" s="406">
        <v>1995</v>
      </c>
      <c r="I13" s="406">
        <v>0</v>
      </c>
      <c r="J13" s="406">
        <v>20</v>
      </c>
      <c r="K13" s="408">
        <v>41</v>
      </c>
      <c r="L13" s="72"/>
      <c r="M13" s="72"/>
      <c r="N13" s="72"/>
      <c r="O13" s="72"/>
      <c r="P13" s="72"/>
    </row>
    <row r="14" spans="1:16">
      <c r="A14" s="72"/>
      <c r="B14" s="72"/>
      <c r="C14" s="72"/>
      <c r="D14" s="72"/>
      <c r="E14" s="72"/>
      <c r="F14" s="72"/>
      <c r="G14" s="72"/>
      <c r="H14" s="72"/>
      <c r="I14" s="72"/>
      <c r="J14" s="72"/>
      <c r="K14" s="72"/>
      <c r="L14" s="72"/>
      <c r="M14" s="72"/>
      <c r="N14" s="72"/>
      <c r="O14" s="72"/>
      <c r="P14" s="72"/>
    </row>
    <row r="15" spans="1:16">
      <c r="A15" s="72"/>
      <c r="B15" s="72"/>
      <c r="C15" s="72"/>
      <c r="D15" s="72"/>
      <c r="E15" s="72"/>
      <c r="F15" s="72"/>
      <c r="G15" s="72"/>
      <c r="H15" s="72"/>
      <c r="I15" s="72"/>
      <c r="J15" s="72"/>
      <c r="K15" s="72"/>
      <c r="L15" s="72"/>
      <c r="M15" s="72"/>
      <c r="N15" s="72"/>
      <c r="O15" s="72"/>
      <c r="P15" s="72"/>
    </row>
    <row r="16" spans="1:16">
      <c r="A16" s="72"/>
      <c r="B16" s="72"/>
      <c r="C16" s="72"/>
      <c r="D16" s="72"/>
      <c r="E16" s="72"/>
      <c r="F16" s="72"/>
      <c r="G16" s="72"/>
      <c r="H16" s="72"/>
      <c r="I16" s="72"/>
      <c r="J16" s="72"/>
      <c r="K16" s="72"/>
      <c r="L16" s="72"/>
      <c r="M16" s="72"/>
      <c r="N16" s="72"/>
      <c r="O16" s="72"/>
      <c r="P16" s="72"/>
    </row>
    <row r="17" spans="1:16">
      <c r="A17" s="72"/>
      <c r="B17" s="72"/>
      <c r="C17" s="72"/>
      <c r="D17" s="72"/>
      <c r="E17" s="72"/>
      <c r="F17" s="72"/>
      <c r="G17" s="72"/>
      <c r="H17" s="72"/>
      <c r="I17" s="72"/>
      <c r="J17" s="72"/>
      <c r="K17" s="72"/>
      <c r="L17" s="72"/>
      <c r="M17" s="72"/>
      <c r="N17" s="72"/>
      <c r="O17" s="72"/>
      <c r="P17" s="72"/>
    </row>
    <row r="18" spans="1:16">
      <c r="A18" s="72"/>
      <c r="B18" s="72"/>
      <c r="C18" s="72"/>
      <c r="D18" s="72"/>
      <c r="E18" s="72"/>
      <c r="F18" s="72"/>
      <c r="G18" s="72"/>
      <c r="H18" s="72"/>
      <c r="I18" s="72"/>
      <c r="J18" s="72"/>
      <c r="K18" s="72"/>
      <c r="L18" s="72"/>
      <c r="M18" s="72"/>
      <c r="N18" s="72"/>
      <c r="O18" s="72"/>
      <c r="P18" s="72"/>
    </row>
    <row r="19" spans="1:16">
      <c r="A19" s="72"/>
      <c r="B19" s="72"/>
      <c r="C19" s="72"/>
      <c r="D19" s="72"/>
      <c r="E19" s="72"/>
      <c r="F19" s="72"/>
      <c r="G19" s="72"/>
      <c r="H19" s="72"/>
      <c r="I19" s="72"/>
      <c r="J19" s="72"/>
      <c r="K19" s="72"/>
      <c r="L19" s="72"/>
      <c r="M19" s="72"/>
      <c r="N19" s="72"/>
      <c r="O19" s="72"/>
      <c r="P19" s="72"/>
    </row>
    <row r="20" spans="1:16">
      <c r="A20" s="72"/>
      <c r="B20" s="72"/>
      <c r="C20" s="72"/>
      <c r="D20" s="72"/>
      <c r="E20" s="72"/>
      <c r="F20" s="72"/>
      <c r="G20" s="72"/>
      <c r="H20" s="72"/>
      <c r="I20" s="72"/>
      <c r="J20" s="72"/>
      <c r="K20" s="72"/>
      <c r="L20" s="72"/>
      <c r="M20" s="72"/>
      <c r="N20" s="72"/>
      <c r="O20" s="72"/>
      <c r="P20" s="72"/>
    </row>
    <row r="21" spans="1:16">
      <c r="A21" s="72"/>
      <c r="B21" s="72"/>
      <c r="C21" s="72"/>
      <c r="D21" s="72"/>
      <c r="E21" s="72"/>
      <c r="F21" s="72"/>
      <c r="G21" s="72"/>
      <c r="H21" s="72"/>
      <c r="I21" s="72"/>
      <c r="J21" s="72"/>
      <c r="K21" s="72"/>
      <c r="L21" s="72"/>
      <c r="M21" s="72"/>
      <c r="N21" s="72"/>
      <c r="O21" s="72"/>
      <c r="P21" s="72"/>
    </row>
    <row r="22" spans="1:16">
      <c r="A22" s="72"/>
      <c r="B22" s="72"/>
      <c r="C22" s="72"/>
      <c r="D22" s="72"/>
      <c r="E22" s="72"/>
      <c r="F22" s="72"/>
      <c r="G22" s="72"/>
      <c r="H22" s="72"/>
      <c r="I22" s="72"/>
      <c r="J22" s="72"/>
      <c r="K22" s="72"/>
      <c r="L22" s="72"/>
      <c r="M22" s="72"/>
      <c r="N22" s="72"/>
      <c r="O22" s="72"/>
      <c r="P22" s="72"/>
    </row>
    <row r="23" spans="1:16">
      <c r="A23" s="72"/>
      <c r="B23" s="72"/>
      <c r="C23" s="72"/>
      <c r="D23" s="72"/>
      <c r="E23" s="72"/>
      <c r="F23" s="72"/>
      <c r="G23" s="72"/>
      <c r="H23" s="72"/>
      <c r="I23" s="72"/>
      <c r="J23" s="72"/>
      <c r="K23" s="72"/>
      <c r="L23" s="72"/>
      <c r="M23" s="72"/>
      <c r="N23" s="72"/>
      <c r="O23" s="72"/>
      <c r="P23" s="72"/>
    </row>
    <row r="24" spans="1:16">
      <c r="A24" s="72"/>
      <c r="B24" s="72"/>
      <c r="C24" s="72"/>
      <c r="D24" s="72"/>
      <c r="E24" s="72"/>
      <c r="F24" s="72"/>
      <c r="G24" s="72"/>
      <c r="H24" s="72"/>
      <c r="I24" s="72"/>
      <c r="J24" s="72"/>
      <c r="K24" s="72"/>
      <c r="L24" s="72"/>
      <c r="M24" s="72"/>
      <c r="N24" s="72"/>
      <c r="O24" s="72"/>
      <c r="P24" s="72"/>
    </row>
    <row r="25" spans="1:16">
      <c r="A25" s="72"/>
      <c r="B25" s="72"/>
      <c r="C25" s="72"/>
      <c r="D25" s="72"/>
      <c r="E25" s="72"/>
      <c r="F25" s="72"/>
      <c r="G25" s="72"/>
      <c r="H25" s="72"/>
      <c r="I25" s="72"/>
      <c r="J25" s="72"/>
      <c r="K25" s="72"/>
      <c r="L25" s="72"/>
      <c r="M25" s="72"/>
      <c r="N25" s="72"/>
      <c r="O25" s="72"/>
      <c r="P25" s="72"/>
    </row>
    <row r="26" spans="1:16">
      <c r="A26" s="72"/>
      <c r="B26" s="72"/>
      <c r="C26" s="72"/>
      <c r="D26" s="72"/>
      <c r="E26" s="72"/>
      <c r="F26" s="72"/>
      <c r="G26" s="72"/>
      <c r="H26" s="72"/>
      <c r="I26" s="72"/>
      <c r="J26" s="72"/>
      <c r="K26" s="72"/>
      <c r="L26" s="72"/>
      <c r="M26" s="72"/>
      <c r="N26" s="72"/>
      <c r="O26" s="72"/>
      <c r="P26" s="72"/>
    </row>
    <row r="27" spans="1:16">
      <c r="A27" s="72"/>
      <c r="B27" s="72"/>
      <c r="C27" s="72"/>
      <c r="D27" s="72"/>
      <c r="E27" s="72"/>
      <c r="F27" s="72"/>
      <c r="G27" s="72"/>
      <c r="H27" s="72"/>
      <c r="I27" s="72"/>
      <c r="J27" s="72"/>
      <c r="K27" s="72"/>
      <c r="L27" s="72"/>
      <c r="M27" s="72"/>
      <c r="N27" s="72"/>
      <c r="O27" s="72"/>
      <c r="P27" s="72"/>
    </row>
    <row r="28" spans="1:16">
      <c r="A28" s="72"/>
      <c r="B28" s="72"/>
      <c r="C28" s="72"/>
      <c r="D28" s="72"/>
      <c r="E28" s="72"/>
      <c r="F28" s="72"/>
      <c r="G28" s="72"/>
      <c r="H28" s="72"/>
      <c r="I28" s="72"/>
      <c r="J28" s="72"/>
      <c r="K28" s="72"/>
      <c r="L28" s="72"/>
      <c r="M28" s="72"/>
      <c r="N28" s="72"/>
      <c r="O28" s="72"/>
      <c r="P28" s="72"/>
    </row>
    <row r="29" spans="1:16">
      <c r="A29" s="72"/>
      <c r="B29" s="72"/>
      <c r="C29" s="72"/>
      <c r="D29" s="72"/>
      <c r="E29" s="72"/>
      <c r="F29" s="72"/>
      <c r="G29" s="72"/>
      <c r="H29" s="72"/>
      <c r="I29" s="72"/>
      <c r="J29" s="72"/>
      <c r="K29" s="72"/>
      <c r="L29" s="72"/>
      <c r="M29" s="72"/>
      <c r="N29" s="72"/>
      <c r="O29" s="72"/>
      <c r="P29" s="72"/>
    </row>
    <row r="30" spans="1:16">
      <c r="A30" s="72"/>
      <c r="B30" s="72"/>
      <c r="C30" s="72"/>
      <c r="D30" s="72"/>
      <c r="E30" s="72"/>
      <c r="F30" s="72"/>
      <c r="G30" s="72"/>
      <c r="H30" s="72"/>
      <c r="I30" s="72"/>
      <c r="J30" s="72"/>
      <c r="K30" s="72"/>
      <c r="L30" s="72"/>
      <c r="M30" s="72"/>
      <c r="N30" s="72"/>
      <c r="O30" s="72"/>
      <c r="P30" s="72"/>
    </row>
    <row r="31" spans="1:16">
      <c r="A31" s="72"/>
      <c r="B31" s="72"/>
      <c r="C31" s="72"/>
      <c r="D31" s="72"/>
      <c r="E31" s="72"/>
      <c r="F31" s="72"/>
      <c r="G31" s="72"/>
      <c r="H31" s="72"/>
      <c r="I31" s="72"/>
      <c r="J31" s="72"/>
      <c r="K31" s="72"/>
      <c r="L31" s="72"/>
      <c r="M31" s="72"/>
      <c r="N31" s="72"/>
      <c r="O31" s="72"/>
      <c r="P31" s="72"/>
    </row>
    <row r="32" spans="1:16">
      <c r="A32" s="72"/>
      <c r="B32" s="72"/>
      <c r="C32" s="72"/>
      <c r="D32" s="72"/>
      <c r="E32" s="72"/>
      <c r="F32" s="72"/>
      <c r="G32" s="72"/>
      <c r="H32" s="72"/>
      <c r="I32" s="72"/>
      <c r="J32" s="72"/>
      <c r="K32" s="72"/>
      <c r="L32" s="72"/>
      <c r="M32" s="72"/>
      <c r="N32" s="72"/>
      <c r="O32" s="72"/>
      <c r="P32" s="72"/>
    </row>
    <row r="33" spans="1:16">
      <c r="A33" s="72"/>
      <c r="B33" s="72"/>
      <c r="C33" s="72"/>
      <c r="D33" s="72"/>
      <c r="E33" s="72"/>
      <c r="F33" s="72"/>
      <c r="G33" s="72"/>
      <c r="H33" s="72"/>
      <c r="I33" s="72"/>
      <c r="J33" s="72"/>
      <c r="K33" s="72"/>
      <c r="L33" s="72"/>
      <c r="M33" s="72"/>
      <c r="N33" s="72"/>
      <c r="O33" s="72"/>
      <c r="P33" s="72"/>
    </row>
    <row r="34" spans="1:16">
      <c r="A34" s="72"/>
      <c r="B34" s="72"/>
      <c r="C34" s="72"/>
      <c r="D34" s="72"/>
      <c r="E34" s="72"/>
      <c r="F34" s="72"/>
      <c r="G34" s="72"/>
      <c r="H34" s="72"/>
      <c r="I34" s="72"/>
      <c r="J34" s="72"/>
      <c r="K34" s="72"/>
      <c r="L34" s="72"/>
      <c r="M34" s="72"/>
      <c r="N34" s="72"/>
      <c r="O34" s="72"/>
      <c r="P34" s="72"/>
    </row>
    <row r="35" spans="1:16">
      <c r="A35" s="72"/>
      <c r="B35" s="72"/>
      <c r="C35" s="72"/>
      <c r="D35" s="72"/>
      <c r="E35" s="72"/>
      <c r="F35" s="72"/>
      <c r="G35" s="72"/>
      <c r="H35" s="72"/>
      <c r="I35" s="72"/>
      <c r="J35" s="72"/>
      <c r="K35" s="72"/>
      <c r="L35" s="72"/>
      <c r="M35" s="72"/>
      <c r="N35" s="72"/>
      <c r="O35" s="72"/>
      <c r="P35" s="72"/>
    </row>
    <row r="36" spans="1:16">
      <c r="A36" s="72"/>
      <c r="B36" s="72"/>
      <c r="C36" s="72"/>
      <c r="D36" s="72"/>
      <c r="E36" s="72"/>
      <c r="F36" s="72"/>
      <c r="G36" s="72"/>
      <c r="H36" s="72"/>
      <c r="I36" s="72"/>
      <c r="J36" s="72"/>
      <c r="K36" s="72"/>
      <c r="L36" s="72"/>
      <c r="M36" s="72"/>
      <c r="N36" s="72"/>
      <c r="O36" s="72"/>
      <c r="P36" s="72"/>
    </row>
    <row r="37" spans="1:16">
      <c r="A37" s="72"/>
      <c r="B37" s="72"/>
      <c r="C37" s="72"/>
      <c r="D37" s="72"/>
      <c r="E37" s="72"/>
      <c r="F37" s="72"/>
      <c r="G37" s="72"/>
      <c r="H37" s="72"/>
      <c r="I37" s="72"/>
      <c r="J37" s="72"/>
      <c r="K37" s="72"/>
      <c r="L37" s="72"/>
      <c r="M37" s="72"/>
      <c r="N37" s="72"/>
      <c r="O37" s="72"/>
      <c r="P37" s="72"/>
    </row>
    <row r="38" spans="1:16">
      <c r="A38" s="72"/>
      <c r="B38" s="72"/>
      <c r="C38" s="72"/>
      <c r="D38" s="72"/>
      <c r="E38" s="72"/>
      <c r="F38" s="72"/>
      <c r="G38" s="72"/>
      <c r="H38" s="72"/>
      <c r="I38" s="72"/>
      <c r="J38" s="72"/>
      <c r="K38" s="72"/>
      <c r="L38" s="72"/>
      <c r="M38" s="72"/>
      <c r="N38" s="72"/>
      <c r="O38" s="72"/>
      <c r="P38" s="72"/>
    </row>
    <row r="39" spans="1:16">
      <c r="A39" s="72"/>
      <c r="B39" s="72"/>
      <c r="C39" s="72"/>
      <c r="D39" s="72"/>
      <c r="E39" s="72"/>
      <c r="F39" s="72"/>
      <c r="G39" s="72"/>
      <c r="H39" s="72"/>
      <c r="I39" s="72"/>
      <c r="J39" s="72"/>
      <c r="K39" s="72"/>
      <c r="L39" s="72"/>
      <c r="M39" s="72"/>
      <c r="N39" s="72"/>
      <c r="O39" s="72"/>
      <c r="P39" s="72"/>
    </row>
    <row r="40" spans="1:16">
      <c r="A40" s="72"/>
      <c r="B40" s="72"/>
      <c r="C40" s="72"/>
      <c r="D40" s="72"/>
      <c r="E40" s="72"/>
      <c r="F40" s="72"/>
      <c r="G40" s="72"/>
      <c r="H40" s="72"/>
      <c r="I40" s="72"/>
      <c r="J40" s="72"/>
      <c r="K40" s="72"/>
      <c r="L40" s="72"/>
      <c r="M40" s="72"/>
      <c r="N40" s="72"/>
      <c r="O40" s="72"/>
      <c r="P40" s="72"/>
    </row>
    <row r="41" spans="1:16">
      <c r="A41" s="72"/>
      <c r="B41" s="72"/>
      <c r="C41" s="72"/>
      <c r="D41" s="72"/>
      <c r="E41" s="72"/>
      <c r="F41" s="72"/>
      <c r="G41" s="72"/>
      <c r="H41" s="72"/>
      <c r="I41" s="72"/>
      <c r="J41" s="72"/>
      <c r="K41" s="72"/>
      <c r="L41" s="72"/>
      <c r="M41" s="72"/>
      <c r="N41" s="72"/>
      <c r="O41" s="72"/>
      <c r="P41" s="72"/>
    </row>
    <row r="42" spans="1:16">
      <c r="A42" s="72"/>
      <c r="B42" s="72"/>
      <c r="C42" s="72"/>
      <c r="D42" s="72"/>
      <c r="E42" s="72"/>
      <c r="F42" s="72"/>
      <c r="G42" s="72"/>
      <c r="H42" s="72"/>
      <c r="I42" s="72"/>
      <c r="J42" s="72"/>
      <c r="K42" s="72"/>
      <c r="L42" s="72"/>
      <c r="M42" s="72"/>
      <c r="N42" s="72"/>
      <c r="O42" s="72"/>
      <c r="P42" s="72"/>
    </row>
    <row r="43" spans="1:16">
      <c r="A43" s="72"/>
      <c r="B43" s="72"/>
      <c r="C43" s="72"/>
      <c r="D43" s="72"/>
      <c r="E43" s="72"/>
      <c r="F43" s="72"/>
      <c r="G43" s="72"/>
      <c r="H43" s="72"/>
      <c r="I43" s="72"/>
      <c r="J43" s="72"/>
      <c r="K43" s="72"/>
      <c r="L43" s="72"/>
      <c r="M43" s="72"/>
      <c r="N43" s="72"/>
      <c r="O43" s="72"/>
      <c r="P43" s="72"/>
    </row>
    <row r="44" spans="1:16">
      <c r="A44" s="72"/>
      <c r="B44" s="72"/>
      <c r="C44" s="72"/>
      <c r="D44" s="72"/>
      <c r="E44" s="72"/>
      <c r="F44" s="72"/>
      <c r="G44" s="72"/>
      <c r="H44" s="72"/>
      <c r="I44" s="72"/>
      <c r="J44" s="72"/>
      <c r="K44" s="72"/>
      <c r="L44" s="72"/>
      <c r="M44" s="72"/>
      <c r="N44" s="72"/>
      <c r="O44" s="72"/>
      <c r="P44" s="72"/>
    </row>
    <row r="45" spans="1:16">
      <c r="A45" s="72"/>
      <c r="B45" s="72"/>
      <c r="C45" s="72"/>
      <c r="D45" s="72"/>
      <c r="E45" s="72"/>
      <c r="F45" s="72"/>
      <c r="G45" s="72"/>
      <c r="H45" s="72"/>
      <c r="I45" s="72"/>
      <c r="J45" s="72"/>
      <c r="K45" s="72"/>
      <c r="L45" s="72"/>
      <c r="M45" s="72"/>
      <c r="N45" s="72"/>
      <c r="O45" s="72"/>
      <c r="P45" s="72"/>
    </row>
    <row r="46" spans="1:16">
      <c r="A46" s="72"/>
      <c r="B46" s="72"/>
      <c r="C46" s="72"/>
      <c r="D46" s="72"/>
      <c r="E46" s="72"/>
      <c r="F46" s="72"/>
      <c r="G46" s="72"/>
      <c r="H46" s="72"/>
      <c r="I46" s="72"/>
      <c r="J46" s="72"/>
      <c r="K46" s="72"/>
      <c r="L46" s="72"/>
      <c r="M46" s="72"/>
      <c r="N46" s="72"/>
      <c r="O46" s="72"/>
      <c r="P46" s="72"/>
    </row>
    <row r="47" spans="1:16">
      <c r="A47" s="72"/>
      <c r="B47" s="72"/>
      <c r="C47" s="72"/>
      <c r="D47" s="72"/>
      <c r="E47" s="72"/>
      <c r="F47" s="72"/>
      <c r="G47" s="72"/>
      <c r="H47" s="72"/>
      <c r="I47" s="72"/>
      <c r="J47" s="72"/>
      <c r="K47" s="72"/>
      <c r="L47" s="72"/>
      <c r="M47" s="72"/>
      <c r="N47" s="72"/>
      <c r="O47" s="72"/>
      <c r="P47" s="72"/>
    </row>
    <row r="48" spans="1:16">
      <c r="A48" s="72"/>
      <c r="B48" s="72"/>
      <c r="C48" s="72"/>
      <c r="D48" s="72"/>
      <c r="E48" s="72"/>
      <c r="F48" s="72"/>
      <c r="G48" s="72"/>
      <c r="H48" s="72"/>
      <c r="I48" s="72"/>
      <c r="J48" s="72"/>
      <c r="K48" s="72"/>
      <c r="L48" s="72"/>
      <c r="M48" s="72"/>
      <c r="N48" s="72"/>
      <c r="O48" s="72"/>
      <c r="P48" s="72"/>
    </row>
    <row r="49" spans="1:16">
      <c r="A49" s="72"/>
      <c r="B49" s="72"/>
      <c r="C49" s="72"/>
      <c r="D49" s="72"/>
      <c r="E49" s="72"/>
      <c r="F49" s="72"/>
      <c r="G49" s="72"/>
      <c r="H49" s="72"/>
      <c r="I49" s="72"/>
      <c r="J49" s="72"/>
      <c r="K49" s="72"/>
      <c r="L49" s="72"/>
      <c r="M49" s="72"/>
      <c r="N49" s="72"/>
      <c r="O49" s="72"/>
      <c r="P49" s="72"/>
    </row>
    <row r="50" spans="1:16">
      <c r="A50" s="72"/>
      <c r="B50" s="72"/>
      <c r="C50" s="72"/>
      <c r="D50" s="72"/>
      <c r="E50" s="72"/>
      <c r="F50" s="72"/>
      <c r="G50" s="72"/>
      <c r="H50" s="72"/>
      <c r="I50" s="72"/>
      <c r="J50" s="72"/>
      <c r="K50" s="72"/>
      <c r="L50" s="72"/>
      <c r="M50" s="72"/>
      <c r="N50" s="72"/>
      <c r="O50" s="72"/>
      <c r="P50" s="72"/>
    </row>
    <row r="51" spans="1:16">
      <c r="A51" s="72"/>
      <c r="B51" s="72"/>
      <c r="C51" s="72"/>
      <c r="D51" s="72"/>
      <c r="E51" s="72"/>
      <c r="F51" s="72"/>
      <c r="G51" s="72"/>
      <c r="H51" s="72"/>
      <c r="I51" s="72"/>
      <c r="J51" s="72"/>
      <c r="K51" s="72"/>
      <c r="L51" s="72"/>
      <c r="M51" s="72"/>
      <c r="N51" s="72"/>
      <c r="O51" s="72"/>
      <c r="P51" s="72"/>
    </row>
    <row r="52" spans="1:16">
      <c r="A52" s="72"/>
      <c r="B52" s="72"/>
      <c r="C52" s="72"/>
      <c r="D52" s="72"/>
      <c r="E52" s="72"/>
      <c r="F52" s="72"/>
      <c r="G52" s="72"/>
      <c r="H52" s="72"/>
      <c r="I52" s="72"/>
      <c r="J52" s="72"/>
      <c r="K52" s="72"/>
      <c r="L52" s="72"/>
      <c r="M52" s="72"/>
      <c r="N52" s="72"/>
      <c r="O52" s="72"/>
      <c r="P52" s="72"/>
    </row>
    <row r="53" spans="1:16">
      <c r="A53" s="72"/>
      <c r="B53" s="72"/>
      <c r="C53" s="72"/>
      <c r="D53" s="72"/>
      <c r="E53" s="72"/>
      <c r="F53" s="72"/>
      <c r="G53" s="72"/>
      <c r="H53" s="72"/>
      <c r="I53" s="72"/>
      <c r="J53" s="72"/>
      <c r="K53" s="72"/>
      <c r="L53" s="72"/>
      <c r="M53" s="72"/>
      <c r="N53" s="72"/>
      <c r="O53" s="72"/>
      <c r="P53" s="72"/>
    </row>
    <row r="54" spans="1:16">
      <c r="A54" s="72"/>
      <c r="B54" s="72"/>
      <c r="C54" s="72"/>
      <c r="D54" s="72"/>
      <c r="E54" s="72"/>
      <c r="F54" s="72"/>
      <c r="G54" s="72"/>
      <c r="H54" s="72"/>
      <c r="I54" s="72"/>
      <c r="J54" s="72"/>
      <c r="K54" s="72"/>
      <c r="L54" s="72"/>
      <c r="M54" s="72"/>
      <c r="N54" s="72"/>
      <c r="O54" s="72"/>
      <c r="P54" s="72"/>
    </row>
    <row r="55" spans="1:16">
      <c r="A55" s="72"/>
      <c r="B55" s="72"/>
      <c r="C55" s="72"/>
      <c r="D55" s="72"/>
      <c r="E55" s="72"/>
      <c r="F55" s="72"/>
      <c r="G55" s="72"/>
      <c r="H55" s="72"/>
      <c r="I55" s="72"/>
      <c r="J55" s="72"/>
      <c r="K55" s="72"/>
      <c r="L55" s="72"/>
      <c r="M55" s="72"/>
      <c r="N55" s="72"/>
      <c r="O55" s="72"/>
      <c r="P55" s="72"/>
    </row>
    <row r="56" spans="1:16">
      <c r="A56" s="72"/>
      <c r="B56" s="72"/>
      <c r="C56" s="72"/>
      <c r="D56" s="72"/>
      <c r="E56" s="72"/>
      <c r="F56" s="72"/>
      <c r="G56" s="72"/>
      <c r="H56" s="72"/>
      <c r="I56" s="72"/>
      <c r="J56" s="72"/>
      <c r="K56" s="72"/>
      <c r="L56" s="72"/>
      <c r="M56" s="72"/>
      <c r="N56" s="72"/>
      <c r="O56" s="72"/>
      <c r="P56" s="72"/>
    </row>
    <row r="57" spans="1:16">
      <c r="A57" s="72"/>
      <c r="B57" s="72"/>
      <c r="C57" s="72"/>
      <c r="D57" s="72"/>
      <c r="E57" s="72"/>
      <c r="F57" s="72"/>
      <c r="G57" s="72"/>
      <c r="H57" s="72"/>
      <c r="I57" s="72"/>
      <c r="J57" s="72"/>
      <c r="K57" s="72"/>
      <c r="L57" s="72"/>
      <c r="M57" s="72"/>
      <c r="N57" s="72"/>
      <c r="O57" s="72"/>
      <c r="P57" s="72"/>
    </row>
    <row r="58" spans="1:16">
      <c r="A58" s="72"/>
      <c r="B58" s="72"/>
      <c r="C58" s="72"/>
      <c r="D58" s="72"/>
      <c r="E58" s="72"/>
      <c r="F58" s="72"/>
      <c r="G58" s="72"/>
      <c r="H58" s="72"/>
      <c r="I58" s="72"/>
      <c r="J58" s="72"/>
      <c r="K58" s="72"/>
      <c r="L58" s="72"/>
      <c r="M58" s="72"/>
      <c r="N58" s="72"/>
      <c r="O58" s="72"/>
      <c r="P58" s="72"/>
    </row>
    <row r="59" spans="1:16">
      <c r="A59" s="72"/>
      <c r="B59" s="72"/>
      <c r="C59" s="72"/>
      <c r="D59" s="72"/>
      <c r="E59" s="72"/>
      <c r="F59" s="72"/>
      <c r="G59" s="72"/>
      <c r="H59" s="72"/>
      <c r="I59" s="72"/>
      <c r="J59" s="72"/>
      <c r="K59" s="72"/>
      <c r="L59" s="72"/>
      <c r="M59" s="72"/>
      <c r="N59" s="72"/>
      <c r="O59" s="72"/>
      <c r="P59" s="72"/>
    </row>
    <row r="60" spans="1:16">
      <c r="A60" s="72"/>
      <c r="B60" s="72"/>
      <c r="C60" s="72"/>
      <c r="D60" s="72"/>
      <c r="E60" s="72"/>
      <c r="F60" s="72"/>
      <c r="G60" s="72"/>
      <c r="H60" s="72"/>
      <c r="I60" s="72"/>
      <c r="J60" s="72"/>
      <c r="K60" s="72"/>
      <c r="L60" s="72"/>
      <c r="M60" s="72"/>
      <c r="N60" s="72"/>
      <c r="O60" s="72"/>
      <c r="P60" s="72"/>
    </row>
    <row r="61" spans="1:16">
      <c r="A61" s="72"/>
      <c r="B61" s="72"/>
      <c r="C61" s="72"/>
      <c r="D61" s="72"/>
      <c r="E61" s="72"/>
      <c r="F61" s="72"/>
      <c r="G61" s="72"/>
      <c r="H61" s="72"/>
      <c r="I61" s="72"/>
      <c r="J61" s="72"/>
      <c r="K61" s="72"/>
      <c r="L61" s="72"/>
      <c r="M61" s="72"/>
      <c r="N61" s="72"/>
      <c r="O61" s="72"/>
      <c r="P61" s="72"/>
    </row>
    <row r="62" spans="1:16">
      <c r="A62" s="72"/>
      <c r="B62" s="72"/>
      <c r="C62" s="72"/>
      <c r="D62" s="72"/>
      <c r="E62" s="72"/>
      <c r="F62" s="72"/>
      <c r="G62" s="72"/>
      <c r="H62" s="72"/>
      <c r="I62" s="72"/>
      <c r="J62" s="72"/>
      <c r="K62" s="72"/>
      <c r="L62" s="72"/>
      <c r="M62" s="72"/>
      <c r="N62" s="72"/>
      <c r="O62" s="72"/>
      <c r="P62" s="72"/>
    </row>
    <row r="63" spans="1:16">
      <c r="A63" s="72"/>
      <c r="B63" s="72"/>
      <c r="C63" s="72"/>
      <c r="D63" s="72"/>
      <c r="E63" s="72"/>
      <c r="F63" s="72"/>
      <c r="G63" s="72"/>
      <c r="H63" s="72"/>
      <c r="I63" s="72"/>
      <c r="J63" s="72"/>
      <c r="K63" s="72"/>
      <c r="L63" s="72"/>
      <c r="M63" s="72"/>
      <c r="N63" s="72"/>
      <c r="O63" s="72"/>
      <c r="P63" s="72"/>
    </row>
    <row r="64" spans="1:16">
      <c r="A64" s="72"/>
      <c r="B64" s="72"/>
      <c r="C64" s="72"/>
      <c r="D64" s="72"/>
      <c r="E64" s="72"/>
      <c r="F64" s="72"/>
      <c r="G64" s="72"/>
      <c r="H64" s="72"/>
      <c r="I64" s="72"/>
      <c r="J64" s="72"/>
      <c r="K64" s="72"/>
      <c r="L64" s="72"/>
      <c r="M64" s="72"/>
      <c r="N64" s="72"/>
      <c r="O64" s="72"/>
      <c r="P64" s="72"/>
    </row>
    <row r="65" spans="1:16">
      <c r="A65" s="72"/>
      <c r="B65" s="72"/>
      <c r="C65" s="72"/>
      <c r="D65" s="72"/>
      <c r="E65" s="72"/>
      <c r="F65" s="72"/>
      <c r="G65" s="72"/>
      <c r="H65" s="72"/>
      <c r="I65" s="72"/>
      <c r="J65" s="72"/>
      <c r="K65" s="72"/>
      <c r="L65" s="72"/>
      <c r="M65" s="72"/>
      <c r="N65" s="72"/>
      <c r="O65" s="72"/>
      <c r="P65" s="72"/>
    </row>
    <row r="66" spans="1:16">
      <c r="A66" s="72"/>
      <c r="B66" s="72"/>
      <c r="C66" s="72"/>
      <c r="D66" s="72"/>
      <c r="E66" s="72"/>
      <c r="F66" s="72"/>
      <c r="G66" s="72"/>
      <c r="H66" s="72"/>
      <c r="I66" s="72"/>
      <c r="J66" s="72"/>
      <c r="K66" s="72"/>
      <c r="L66" s="72"/>
      <c r="M66" s="72"/>
      <c r="N66" s="72"/>
      <c r="O66" s="72"/>
      <c r="P66" s="72"/>
    </row>
    <row r="67" spans="1:16">
      <c r="A67" s="72"/>
      <c r="B67" s="72"/>
      <c r="C67" s="72"/>
      <c r="D67" s="72"/>
      <c r="E67" s="72"/>
      <c r="F67" s="72"/>
      <c r="G67" s="72"/>
      <c r="H67" s="72"/>
      <c r="I67" s="72"/>
      <c r="J67" s="72"/>
      <c r="K67" s="72"/>
      <c r="L67" s="72"/>
      <c r="M67" s="72"/>
      <c r="N67" s="72"/>
      <c r="O67" s="72"/>
      <c r="P67" s="72"/>
    </row>
    <row r="68" spans="1:16">
      <c r="A68" s="72"/>
      <c r="B68" s="72"/>
      <c r="C68" s="72"/>
      <c r="D68" s="72"/>
      <c r="E68" s="72"/>
      <c r="F68" s="72"/>
      <c r="G68" s="72"/>
      <c r="H68" s="72"/>
      <c r="I68" s="72"/>
      <c r="J68" s="72"/>
      <c r="K68" s="72"/>
      <c r="L68" s="72"/>
      <c r="M68" s="72"/>
      <c r="N68" s="72"/>
      <c r="O68" s="72"/>
      <c r="P68" s="72"/>
    </row>
    <row r="69" spans="1:16">
      <c r="A69" s="72"/>
      <c r="B69" s="72"/>
      <c r="C69" s="72"/>
      <c r="D69" s="72"/>
      <c r="E69" s="72"/>
      <c r="F69" s="72"/>
      <c r="G69" s="72"/>
      <c r="H69" s="72"/>
      <c r="I69" s="72"/>
      <c r="J69" s="72"/>
      <c r="K69" s="72"/>
      <c r="L69" s="72"/>
      <c r="M69" s="72"/>
      <c r="N69" s="72"/>
      <c r="O69" s="72"/>
      <c r="P69" s="72"/>
    </row>
    <row r="70" spans="1:16">
      <c r="A70" s="72"/>
      <c r="B70" s="72"/>
      <c r="C70" s="72"/>
      <c r="D70" s="72"/>
      <c r="E70" s="72"/>
      <c r="F70" s="72"/>
      <c r="G70" s="72"/>
      <c r="H70" s="72"/>
      <c r="I70" s="72"/>
      <c r="J70" s="72"/>
      <c r="K70" s="72"/>
      <c r="L70" s="72"/>
      <c r="M70" s="72"/>
      <c r="N70" s="72"/>
      <c r="O70" s="72"/>
      <c r="P70" s="72"/>
    </row>
    <row r="71" spans="1:16">
      <c r="A71" s="72"/>
      <c r="B71" s="72"/>
      <c r="C71" s="72"/>
      <c r="D71" s="72"/>
      <c r="E71" s="72"/>
      <c r="F71" s="72"/>
      <c r="G71" s="72"/>
      <c r="H71" s="72"/>
      <c r="I71" s="72"/>
      <c r="J71" s="72"/>
      <c r="K71" s="72"/>
      <c r="L71" s="72"/>
      <c r="M71" s="72"/>
      <c r="N71" s="72"/>
      <c r="O71" s="72"/>
      <c r="P71" s="72"/>
    </row>
    <row r="72" spans="1:16">
      <c r="A72" s="72"/>
      <c r="B72" s="72"/>
      <c r="C72" s="72"/>
      <c r="D72" s="72"/>
      <c r="E72" s="72"/>
      <c r="F72" s="72"/>
      <c r="G72" s="72"/>
      <c r="H72" s="72"/>
      <c r="I72" s="72"/>
      <c r="J72" s="72"/>
      <c r="K72" s="72"/>
      <c r="L72" s="72"/>
      <c r="M72" s="72"/>
      <c r="N72" s="72"/>
      <c r="O72" s="72"/>
      <c r="P72" s="72"/>
    </row>
  </sheetData>
  <pageMargins left="0.7" right="0.7" top="0.75" bottom="0.75" header="0.3" footer="0.3"/>
  <headerFooter>
    <oddHeader>&amp;C&amp;"Aptos"&amp;10&amp;K000000 Intern (Internal)&amp;1#_x000D_</oddHeader>
  </headerFooter>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60DCB-E015-427E-B997-3F6518550F82}">
  <sheetPr codeName="Sheet57"/>
  <dimension ref="A3:X56"/>
  <sheetViews>
    <sheetView workbookViewId="0">
      <selection activeCell="E24" sqref="E24"/>
    </sheetView>
  </sheetViews>
  <sheetFormatPr defaultColWidth="9.140625" defaultRowHeight="15"/>
  <cols>
    <col min="3" max="3" width="46.5703125" customWidth="1"/>
  </cols>
  <sheetData>
    <row r="3" spans="1:24">
      <c r="A3" s="19"/>
      <c r="B3" s="19"/>
      <c r="C3" s="19"/>
      <c r="D3" s="19"/>
      <c r="E3" s="19"/>
      <c r="F3" s="19"/>
      <c r="G3" s="19"/>
      <c r="H3" s="19"/>
      <c r="I3" s="19"/>
      <c r="J3" s="19"/>
      <c r="K3" s="19"/>
      <c r="L3" s="19"/>
      <c r="M3" s="19"/>
      <c r="N3" s="19"/>
      <c r="O3" s="19"/>
      <c r="P3" s="19"/>
      <c r="Q3" s="19"/>
      <c r="R3" s="19"/>
      <c r="S3" s="19"/>
      <c r="T3" s="19"/>
      <c r="U3" s="19"/>
      <c r="V3" s="19"/>
      <c r="W3" s="19"/>
      <c r="X3" s="19"/>
    </row>
    <row r="4" spans="1:24">
      <c r="A4" s="19"/>
      <c r="B4" s="71" t="s">
        <v>107</v>
      </c>
      <c r="C4" s="72" t="s">
        <v>154</v>
      </c>
      <c r="D4" s="71">
        <v>2030</v>
      </c>
      <c r="E4" s="71">
        <v>2035</v>
      </c>
      <c r="F4" s="71">
        <v>2040</v>
      </c>
      <c r="G4" s="71">
        <v>2050</v>
      </c>
      <c r="H4" s="19"/>
      <c r="I4" s="19"/>
      <c r="J4" s="19"/>
      <c r="K4" s="19"/>
      <c r="L4" s="19"/>
      <c r="M4" s="19"/>
      <c r="N4" s="19"/>
      <c r="O4" s="19"/>
      <c r="P4" s="19"/>
      <c r="Q4" s="19"/>
      <c r="R4" s="19"/>
      <c r="S4" s="19"/>
      <c r="T4" s="19"/>
      <c r="U4" s="19"/>
      <c r="V4" s="19"/>
      <c r="W4" s="19"/>
      <c r="X4" s="19"/>
    </row>
    <row r="5" spans="1:24">
      <c r="A5" s="19"/>
      <c r="B5" s="426" t="s">
        <v>154</v>
      </c>
      <c r="C5" s="72" t="s">
        <v>209</v>
      </c>
      <c r="D5" s="282">
        <v>2224</v>
      </c>
      <c r="E5" s="288">
        <v>1852</v>
      </c>
      <c r="F5" s="288">
        <v>1499</v>
      </c>
      <c r="G5" s="288">
        <v>1032</v>
      </c>
      <c r="H5" s="71"/>
      <c r="I5" s="19"/>
      <c r="J5" s="19"/>
      <c r="K5" s="19"/>
      <c r="L5" s="19"/>
      <c r="M5" s="19"/>
      <c r="N5" s="19"/>
      <c r="O5" s="19"/>
      <c r="P5" s="19"/>
      <c r="Q5" s="19"/>
      <c r="R5" s="19"/>
      <c r="S5" s="19"/>
      <c r="T5" s="19"/>
      <c r="U5" s="19"/>
      <c r="V5" s="19"/>
      <c r="W5" s="19"/>
      <c r="X5" s="19"/>
    </row>
    <row r="6" spans="1:24" ht="15" customHeight="1">
      <c r="A6" s="19"/>
      <c r="B6" s="426"/>
      <c r="C6" s="72" t="s">
        <v>183</v>
      </c>
      <c r="D6" s="283">
        <v>604</v>
      </c>
      <c r="E6" s="289">
        <v>281</v>
      </c>
      <c r="F6" s="289">
        <v>190</v>
      </c>
      <c r="G6" s="289">
        <v>156</v>
      </c>
      <c r="H6" s="73"/>
      <c r="I6" s="19"/>
      <c r="J6" s="19"/>
      <c r="K6" s="19"/>
      <c r="L6" s="19"/>
      <c r="M6" s="19"/>
      <c r="N6" s="19"/>
      <c r="O6" s="19"/>
      <c r="P6" s="19"/>
      <c r="Q6" s="19"/>
      <c r="R6" s="19"/>
      <c r="S6" s="19"/>
      <c r="T6" s="19"/>
      <c r="U6" s="19"/>
      <c r="V6" s="19"/>
      <c r="W6" s="19"/>
      <c r="X6" s="19"/>
    </row>
    <row r="7" spans="1:24" ht="15" customHeight="1">
      <c r="A7" s="19"/>
      <c r="B7" s="426"/>
      <c r="C7" s="72" t="s">
        <v>187</v>
      </c>
      <c r="D7" s="283">
        <v>311</v>
      </c>
      <c r="E7" s="289">
        <v>237</v>
      </c>
      <c r="F7" s="289">
        <v>177</v>
      </c>
      <c r="G7" s="289">
        <v>138</v>
      </c>
      <c r="H7" s="73"/>
      <c r="I7" s="19"/>
      <c r="J7" s="19"/>
      <c r="K7" s="19"/>
      <c r="L7" s="19"/>
      <c r="M7" s="19"/>
      <c r="N7" s="19"/>
      <c r="O7" s="19"/>
      <c r="P7" s="19"/>
      <c r="Q7" s="19"/>
      <c r="R7" s="19"/>
      <c r="S7" s="19"/>
      <c r="T7" s="19"/>
      <c r="U7" s="19"/>
      <c r="V7" s="19"/>
      <c r="W7" s="19"/>
      <c r="X7" s="19"/>
    </row>
    <row r="8" spans="1:24" ht="15" customHeight="1">
      <c r="A8" s="19"/>
      <c r="B8" s="426"/>
      <c r="C8" s="72" t="s">
        <v>210</v>
      </c>
      <c r="D8" s="283">
        <v>48</v>
      </c>
      <c r="E8" s="289">
        <v>127</v>
      </c>
      <c r="F8" s="289">
        <v>110</v>
      </c>
      <c r="G8" s="289">
        <v>206</v>
      </c>
      <c r="H8" s="73"/>
      <c r="I8" s="19"/>
      <c r="J8" s="19"/>
      <c r="K8" s="19"/>
      <c r="L8" s="19"/>
      <c r="M8" s="19"/>
      <c r="N8" s="19"/>
      <c r="O8" s="19"/>
      <c r="P8" s="19"/>
      <c r="Q8" s="19"/>
      <c r="R8" s="19"/>
      <c r="S8" s="19"/>
      <c r="T8" s="19"/>
      <c r="U8" s="19"/>
      <c r="V8" s="19"/>
      <c r="W8" s="19"/>
      <c r="X8" s="19"/>
    </row>
    <row r="9" spans="1:24" ht="15" customHeight="1">
      <c r="A9" s="19"/>
      <c r="B9" s="426"/>
      <c r="C9" s="73" t="s">
        <v>211</v>
      </c>
      <c r="D9" s="290">
        <v>0</v>
      </c>
      <c r="E9" s="291">
        <v>9</v>
      </c>
      <c r="F9" s="291">
        <v>9</v>
      </c>
      <c r="G9" s="291">
        <v>0</v>
      </c>
      <c r="H9" s="73"/>
      <c r="I9" s="19"/>
      <c r="J9" s="19"/>
      <c r="K9" s="19"/>
      <c r="L9" s="19"/>
      <c r="M9" s="19"/>
      <c r="N9" s="19"/>
      <c r="O9" s="19"/>
      <c r="P9" s="19"/>
      <c r="Q9" s="19"/>
      <c r="R9" s="19"/>
      <c r="S9" s="19"/>
      <c r="T9" s="19"/>
      <c r="U9" s="19"/>
      <c r="V9" s="19"/>
      <c r="W9" s="19"/>
      <c r="X9" s="19"/>
    </row>
    <row r="10" spans="1:24">
      <c r="A10" s="19"/>
      <c r="B10" s="19"/>
      <c r="C10" s="19"/>
      <c r="D10" s="19"/>
      <c r="E10" s="19"/>
      <c r="F10" s="19"/>
      <c r="G10" s="19"/>
      <c r="H10" s="19"/>
      <c r="I10" s="19"/>
      <c r="J10" s="19"/>
      <c r="K10" s="19"/>
      <c r="L10" s="19"/>
      <c r="M10" s="19"/>
      <c r="N10" s="19"/>
      <c r="O10" s="19"/>
      <c r="P10" s="19"/>
      <c r="Q10" s="19"/>
      <c r="R10" s="19"/>
      <c r="S10" s="19"/>
      <c r="T10" s="19"/>
      <c r="U10" s="19"/>
      <c r="V10" s="19"/>
      <c r="W10" s="19"/>
      <c r="X10" s="19"/>
    </row>
    <row r="11" spans="1:24">
      <c r="A11" s="19"/>
      <c r="B11" s="19"/>
      <c r="C11" s="19"/>
      <c r="D11" s="419"/>
      <c r="E11" s="419"/>
      <c r="F11" s="419"/>
      <c r="G11" s="419"/>
      <c r="H11" s="419"/>
      <c r="I11" s="419"/>
      <c r="J11" s="19"/>
      <c r="K11" s="19"/>
      <c r="L11" s="19"/>
      <c r="M11" s="19"/>
      <c r="N11" s="19"/>
      <c r="O11" s="19"/>
      <c r="P11" s="19"/>
      <c r="Q11" s="19"/>
      <c r="R11" s="19"/>
      <c r="S11" s="19"/>
      <c r="T11" s="19"/>
      <c r="U11" s="19"/>
      <c r="V11" s="19"/>
      <c r="W11" s="19"/>
      <c r="X11" s="19"/>
    </row>
    <row r="12" spans="1:24" ht="15.75">
      <c r="A12" s="19"/>
      <c r="B12" s="70"/>
      <c r="C12" s="71"/>
      <c r="D12" s="71"/>
      <c r="E12" s="71"/>
      <c r="F12" s="71"/>
      <c r="G12" s="71"/>
      <c r="H12" s="71"/>
      <c r="I12" s="71"/>
      <c r="J12" s="19"/>
      <c r="K12" s="19"/>
      <c r="L12" s="19"/>
      <c r="M12" s="19"/>
      <c r="N12" s="19"/>
      <c r="O12" s="19"/>
      <c r="P12" s="19"/>
      <c r="Q12" s="19"/>
      <c r="R12" s="19"/>
      <c r="S12" s="19"/>
      <c r="T12" s="19"/>
      <c r="U12" s="19"/>
      <c r="V12" s="19"/>
      <c r="W12" s="19"/>
      <c r="X12" s="19"/>
    </row>
    <row r="13" spans="1:24">
      <c r="A13" s="19"/>
      <c r="B13" s="426"/>
      <c r="C13" s="72"/>
      <c r="D13" s="73"/>
      <c r="E13" s="73"/>
      <c r="F13" s="19"/>
      <c r="G13" s="73"/>
      <c r="H13" s="73"/>
      <c r="I13" s="73"/>
      <c r="J13" s="19"/>
      <c r="K13" s="19"/>
      <c r="L13" s="19"/>
      <c r="M13" s="19"/>
      <c r="N13" s="19"/>
      <c r="O13" s="19"/>
      <c r="P13" s="19"/>
      <c r="Q13" s="19"/>
      <c r="R13" s="19"/>
      <c r="S13" s="19"/>
      <c r="T13" s="19"/>
      <c r="U13" s="19"/>
      <c r="V13" s="19"/>
      <c r="W13" s="19"/>
      <c r="X13" s="19"/>
    </row>
    <row r="14" spans="1:24">
      <c r="A14" s="19"/>
      <c r="B14" s="426"/>
      <c r="C14" s="72"/>
      <c r="D14" s="73"/>
      <c r="E14" s="73"/>
      <c r="F14" s="19"/>
      <c r="G14" s="73"/>
      <c r="H14" s="73"/>
      <c r="I14" s="73"/>
      <c r="J14" s="19"/>
      <c r="K14" s="19"/>
      <c r="L14" s="19"/>
      <c r="M14" s="19"/>
      <c r="N14" s="19"/>
      <c r="O14" s="19"/>
      <c r="P14" s="19"/>
      <c r="Q14" s="19"/>
      <c r="R14" s="19"/>
      <c r="S14" s="19"/>
      <c r="T14" s="19"/>
      <c r="U14" s="19"/>
      <c r="V14" s="19"/>
      <c r="W14" s="19"/>
      <c r="X14" s="19"/>
    </row>
    <row r="15" spans="1:24">
      <c r="A15" s="19"/>
      <c r="B15" s="426"/>
      <c r="C15" s="72"/>
      <c r="D15" s="73"/>
      <c r="E15" s="73"/>
      <c r="F15" s="19"/>
      <c r="G15" s="73"/>
      <c r="H15" s="73"/>
      <c r="I15" s="73"/>
      <c r="J15" s="19"/>
      <c r="K15" s="19"/>
      <c r="L15" s="19"/>
      <c r="M15" s="19"/>
      <c r="N15" s="19"/>
      <c r="O15" s="19"/>
      <c r="P15" s="19"/>
      <c r="Q15" s="19"/>
      <c r="R15" s="19"/>
      <c r="S15" s="19"/>
      <c r="T15" s="19"/>
      <c r="U15" s="19"/>
      <c r="V15" s="19"/>
      <c r="W15" s="19"/>
      <c r="X15" s="19"/>
    </row>
    <row r="16" spans="1:24">
      <c r="A16" s="19"/>
      <c r="B16" s="426"/>
      <c r="C16" s="73"/>
      <c r="D16" s="73"/>
      <c r="E16" s="73"/>
      <c r="F16" s="19"/>
      <c r="G16" s="73"/>
      <c r="H16" s="73"/>
      <c r="I16" s="73"/>
      <c r="J16" s="19"/>
      <c r="K16" s="19"/>
      <c r="L16" s="19"/>
      <c r="M16" s="19"/>
      <c r="N16" s="19"/>
      <c r="O16" s="19"/>
      <c r="P16" s="19"/>
      <c r="Q16" s="19"/>
      <c r="R16" s="19"/>
      <c r="S16" s="19"/>
      <c r="T16" s="19"/>
      <c r="U16" s="19"/>
      <c r="V16" s="19"/>
      <c r="W16" s="19"/>
      <c r="X16" s="19"/>
    </row>
    <row r="17" spans="1:24">
      <c r="A17" s="19"/>
      <c r="B17" s="19"/>
      <c r="C17" s="19"/>
      <c r="D17" s="19"/>
      <c r="E17" s="19"/>
      <c r="F17" s="19"/>
      <c r="G17" s="19"/>
      <c r="H17" s="19"/>
      <c r="I17" s="19"/>
      <c r="J17" s="19"/>
      <c r="K17" s="19"/>
      <c r="L17" s="19"/>
      <c r="M17" s="19"/>
      <c r="N17" s="19"/>
      <c r="O17" s="19"/>
      <c r="P17" s="19"/>
      <c r="Q17" s="19"/>
      <c r="R17" s="19"/>
      <c r="S17" s="19"/>
      <c r="T17" s="19"/>
      <c r="U17" s="19"/>
      <c r="V17" s="19"/>
      <c r="W17" s="19"/>
      <c r="X17" s="19"/>
    </row>
    <row r="18" spans="1:24">
      <c r="A18" s="19"/>
      <c r="B18" s="19"/>
      <c r="C18" s="19"/>
      <c r="D18" s="19"/>
      <c r="E18" s="19"/>
      <c r="F18" s="19"/>
      <c r="G18" s="19"/>
      <c r="H18" s="19"/>
      <c r="I18" s="19"/>
      <c r="J18" s="19"/>
      <c r="K18" s="19"/>
      <c r="L18" s="19"/>
      <c r="M18" s="19"/>
      <c r="N18" s="19"/>
      <c r="O18" s="19"/>
      <c r="P18" s="19"/>
      <c r="Q18" s="19"/>
      <c r="R18" s="19"/>
      <c r="S18" s="19"/>
      <c r="T18" s="19"/>
      <c r="U18" s="19"/>
      <c r="V18" s="19"/>
      <c r="W18" s="19"/>
      <c r="X18" s="19"/>
    </row>
    <row r="19" spans="1:24">
      <c r="A19" s="19"/>
      <c r="B19" s="19"/>
      <c r="C19" s="19"/>
      <c r="D19" s="19"/>
      <c r="E19" s="19"/>
      <c r="F19" s="19"/>
      <c r="G19" s="19"/>
      <c r="H19" s="19"/>
      <c r="I19" s="19"/>
      <c r="J19" s="19"/>
      <c r="K19" s="19"/>
      <c r="L19" s="19"/>
      <c r="M19" s="19"/>
      <c r="N19" s="19"/>
      <c r="O19" s="19"/>
      <c r="P19" s="19"/>
      <c r="Q19" s="19"/>
      <c r="R19" s="19"/>
      <c r="S19" s="19"/>
      <c r="T19" s="19"/>
      <c r="U19" s="19"/>
      <c r="V19" s="19"/>
      <c r="W19" s="19"/>
      <c r="X19" s="19"/>
    </row>
    <row r="20" spans="1:24">
      <c r="A20" s="19"/>
      <c r="B20" s="19"/>
      <c r="C20" s="19"/>
      <c r="D20" s="19"/>
      <c r="E20" s="19"/>
      <c r="F20" s="19"/>
      <c r="G20" s="19"/>
      <c r="H20" s="19"/>
      <c r="I20" s="19"/>
      <c r="J20" s="19"/>
      <c r="K20" s="19"/>
      <c r="L20" s="19"/>
      <c r="M20" s="19"/>
      <c r="N20" s="19"/>
      <c r="O20" s="19"/>
      <c r="P20" s="19"/>
      <c r="Q20" s="19"/>
      <c r="R20" s="19"/>
      <c r="S20" s="19"/>
      <c r="T20" s="19"/>
      <c r="U20" s="19"/>
      <c r="V20" s="19"/>
      <c r="W20" s="19"/>
      <c r="X20" s="19"/>
    </row>
    <row r="21" spans="1:24">
      <c r="A21" s="19"/>
      <c r="B21" s="19"/>
      <c r="C21" s="19"/>
      <c r="D21" s="19"/>
      <c r="E21" s="19"/>
      <c r="F21" s="19"/>
      <c r="G21" s="19"/>
      <c r="H21" s="19"/>
      <c r="I21" s="19"/>
      <c r="J21" s="19"/>
      <c r="K21" s="19"/>
      <c r="L21" s="19"/>
      <c r="M21" s="19"/>
      <c r="N21" s="19"/>
      <c r="O21" s="19"/>
      <c r="P21" s="19"/>
      <c r="Q21" s="19"/>
      <c r="R21" s="19"/>
      <c r="S21" s="19"/>
      <c r="T21" s="19"/>
      <c r="U21" s="19"/>
      <c r="V21" s="19"/>
      <c r="W21" s="19"/>
      <c r="X21" s="19"/>
    </row>
    <row r="22" spans="1:24">
      <c r="A22" s="19"/>
      <c r="B22" s="19"/>
      <c r="C22" s="19"/>
      <c r="D22" s="19"/>
      <c r="E22" s="19"/>
      <c r="F22" s="19"/>
      <c r="G22" s="19"/>
      <c r="H22" s="19"/>
      <c r="I22" s="19"/>
      <c r="J22" s="19"/>
      <c r="K22" s="19"/>
      <c r="L22" s="19"/>
      <c r="M22" s="19"/>
      <c r="N22" s="19"/>
      <c r="O22" s="19"/>
      <c r="P22" s="19"/>
      <c r="Q22" s="19"/>
      <c r="R22" s="19"/>
      <c r="S22" s="19"/>
      <c r="T22" s="19"/>
      <c r="U22" s="19"/>
      <c r="V22" s="19"/>
      <c r="W22" s="19"/>
      <c r="X22" s="19"/>
    </row>
    <row r="23" spans="1:24">
      <c r="A23" s="19"/>
      <c r="B23" s="19"/>
      <c r="C23" s="19"/>
      <c r="D23" s="19"/>
      <c r="E23" s="19"/>
      <c r="F23" s="19"/>
      <c r="G23" s="19"/>
      <c r="H23" s="19"/>
      <c r="I23" s="19"/>
      <c r="J23" s="19"/>
      <c r="K23" s="19"/>
      <c r="L23" s="19"/>
      <c r="M23" s="19"/>
      <c r="N23" s="19"/>
      <c r="O23" s="19"/>
      <c r="P23" s="19"/>
      <c r="Q23" s="19"/>
      <c r="R23" s="19"/>
      <c r="S23" s="19"/>
      <c r="T23" s="19"/>
      <c r="U23" s="19"/>
      <c r="V23" s="19"/>
      <c r="W23" s="19"/>
      <c r="X23" s="19"/>
    </row>
    <row r="24" spans="1:24">
      <c r="A24" s="19"/>
      <c r="B24" s="19"/>
      <c r="C24" s="19"/>
      <c r="D24" s="19"/>
      <c r="E24" s="19"/>
      <c r="F24" s="19"/>
      <c r="G24" s="19"/>
      <c r="H24" s="19"/>
      <c r="I24" s="19"/>
      <c r="J24" s="19"/>
      <c r="K24" s="19"/>
      <c r="L24" s="19"/>
      <c r="M24" s="19"/>
      <c r="N24" s="19"/>
      <c r="O24" s="19"/>
      <c r="P24" s="19"/>
      <c r="Q24" s="19"/>
      <c r="R24" s="19"/>
      <c r="S24" s="19"/>
      <c r="T24" s="19"/>
      <c r="U24" s="19"/>
      <c r="V24" s="19"/>
      <c r="W24" s="19"/>
      <c r="X24" s="19"/>
    </row>
    <row r="25" spans="1:24" ht="15.75">
      <c r="A25" s="19"/>
      <c r="B25" s="70"/>
      <c r="C25" s="72"/>
      <c r="D25" s="71"/>
      <c r="E25" s="71"/>
      <c r="F25" s="71"/>
      <c r="G25" s="71"/>
      <c r="H25" s="19"/>
      <c r="I25" s="19"/>
      <c r="J25" s="19"/>
      <c r="K25" s="19"/>
      <c r="L25" s="19"/>
      <c r="M25" s="19"/>
      <c r="N25" s="19"/>
      <c r="O25" s="19"/>
      <c r="P25" s="19"/>
      <c r="Q25" s="19"/>
      <c r="R25" s="19"/>
      <c r="S25" s="19"/>
      <c r="T25" s="19"/>
      <c r="U25" s="19"/>
      <c r="V25" s="19"/>
      <c r="W25" s="19"/>
      <c r="X25" s="19"/>
    </row>
    <row r="26" spans="1:24">
      <c r="A26" s="19"/>
      <c r="B26" s="426"/>
      <c r="C26" s="72"/>
      <c r="D26" s="73"/>
      <c r="E26" s="73"/>
      <c r="F26" s="73"/>
      <c r="G26" s="73"/>
      <c r="H26" s="19"/>
      <c r="I26" s="19"/>
      <c r="J26" s="19"/>
      <c r="K26" s="19"/>
      <c r="L26" s="19"/>
      <c r="M26" s="19"/>
      <c r="N26" s="19"/>
      <c r="O26" s="19"/>
      <c r="P26" s="19"/>
      <c r="Q26" s="19"/>
      <c r="R26" s="19"/>
      <c r="S26" s="19"/>
      <c r="T26" s="19"/>
      <c r="U26" s="19"/>
      <c r="V26" s="19"/>
      <c r="W26" s="19"/>
      <c r="X26" s="19"/>
    </row>
    <row r="27" spans="1:24">
      <c r="A27" s="19"/>
      <c r="B27" s="426"/>
      <c r="C27" s="73"/>
      <c r="D27" s="73"/>
      <c r="E27" s="73"/>
      <c r="F27" s="73"/>
      <c r="G27" s="73"/>
      <c r="H27" s="19"/>
      <c r="I27" s="19"/>
      <c r="J27" s="19"/>
      <c r="K27" s="19"/>
      <c r="L27" s="19"/>
      <c r="M27" s="19"/>
      <c r="N27" s="19"/>
      <c r="O27" s="19"/>
      <c r="P27" s="19"/>
      <c r="Q27" s="19"/>
      <c r="R27" s="19"/>
      <c r="S27" s="19"/>
      <c r="T27" s="19"/>
      <c r="U27" s="19"/>
      <c r="V27" s="19"/>
      <c r="W27" s="19"/>
      <c r="X27" s="19"/>
    </row>
    <row r="28" spans="1:24">
      <c r="A28" s="19"/>
      <c r="B28" s="426"/>
      <c r="C28" s="73"/>
      <c r="D28" s="73"/>
      <c r="E28" s="73"/>
      <c r="F28" s="73"/>
      <c r="G28" s="73"/>
      <c r="H28" s="19"/>
      <c r="I28" s="19"/>
      <c r="J28" s="19"/>
      <c r="K28" s="19"/>
      <c r="L28" s="19"/>
      <c r="M28" s="19"/>
      <c r="N28" s="19"/>
      <c r="O28" s="19"/>
      <c r="P28" s="19"/>
      <c r="Q28" s="19"/>
      <c r="R28" s="19"/>
      <c r="S28" s="19"/>
      <c r="T28" s="19"/>
      <c r="U28" s="19"/>
      <c r="V28" s="19"/>
      <c r="W28" s="19"/>
      <c r="X28" s="19"/>
    </row>
    <row r="29" spans="1:24">
      <c r="A29" s="19"/>
      <c r="B29" s="426"/>
      <c r="C29" s="73"/>
      <c r="D29" s="73"/>
      <c r="E29" s="73"/>
      <c r="F29" s="73"/>
      <c r="G29" s="73"/>
      <c r="H29" s="19"/>
      <c r="I29" s="19"/>
      <c r="J29" s="19"/>
      <c r="K29" s="19"/>
      <c r="L29" s="19"/>
      <c r="M29" s="19"/>
      <c r="N29" s="19"/>
      <c r="O29" s="19"/>
      <c r="P29" s="19"/>
      <c r="Q29" s="19"/>
      <c r="R29" s="19"/>
      <c r="S29" s="19"/>
      <c r="T29" s="19"/>
      <c r="U29" s="19"/>
      <c r="V29" s="19"/>
      <c r="W29" s="19"/>
      <c r="X29" s="19"/>
    </row>
    <row r="30" spans="1:24">
      <c r="A30" s="19"/>
      <c r="B30" s="426"/>
      <c r="C30" s="73"/>
      <c r="D30" s="73"/>
      <c r="E30" s="73"/>
      <c r="F30" s="73"/>
      <c r="G30" s="73"/>
      <c r="H30" s="19"/>
      <c r="I30" s="19"/>
      <c r="J30" s="19"/>
      <c r="K30" s="19"/>
      <c r="L30" s="19"/>
      <c r="M30" s="19"/>
      <c r="N30" s="19"/>
      <c r="O30" s="19"/>
      <c r="P30" s="19"/>
      <c r="Q30" s="19"/>
      <c r="R30" s="19"/>
      <c r="S30" s="19"/>
      <c r="T30" s="19"/>
      <c r="U30" s="19"/>
      <c r="V30" s="19"/>
      <c r="W30" s="19"/>
      <c r="X30" s="19"/>
    </row>
    <row r="31" spans="1:24">
      <c r="A31" s="19"/>
      <c r="B31" s="426"/>
      <c r="C31" s="73"/>
      <c r="D31" s="73"/>
      <c r="E31" s="73"/>
      <c r="F31" s="73"/>
      <c r="G31" s="73"/>
      <c r="H31" s="19"/>
      <c r="I31" s="19"/>
      <c r="J31" s="19"/>
      <c r="K31" s="19"/>
      <c r="L31" s="19"/>
      <c r="M31" s="19"/>
      <c r="N31" s="19"/>
      <c r="O31" s="19"/>
      <c r="P31" s="19"/>
      <c r="Q31" s="19"/>
      <c r="R31" s="19"/>
      <c r="S31" s="19"/>
      <c r="T31" s="19"/>
      <c r="U31" s="19"/>
      <c r="V31" s="19"/>
      <c r="W31" s="19"/>
      <c r="X31" s="19"/>
    </row>
    <row r="32" spans="1:24">
      <c r="A32" s="19"/>
      <c r="B32" s="19"/>
      <c r="C32" s="19"/>
      <c r="D32" s="19"/>
      <c r="E32" s="19"/>
      <c r="F32" s="19"/>
      <c r="G32" s="19"/>
      <c r="H32" s="19"/>
      <c r="I32" s="19"/>
      <c r="J32" s="19"/>
      <c r="K32" s="19"/>
      <c r="L32" s="19"/>
      <c r="M32" s="19"/>
      <c r="N32" s="19"/>
      <c r="O32" s="19"/>
      <c r="P32" s="19"/>
      <c r="Q32" s="19"/>
      <c r="R32" s="19"/>
      <c r="S32" s="19"/>
      <c r="T32" s="19"/>
      <c r="U32" s="19"/>
      <c r="V32" s="19"/>
      <c r="W32" s="19"/>
      <c r="X32" s="19"/>
    </row>
    <row r="33" spans="1:24">
      <c r="A33" s="19"/>
      <c r="B33" s="19"/>
      <c r="C33" s="19"/>
      <c r="D33" s="419"/>
      <c r="E33" s="419"/>
      <c r="F33" s="419"/>
      <c r="G33" s="419"/>
      <c r="H33" s="419"/>
      <c r="I33" s="419"/>
      <c r="J33" s="19"/>
      <c r="K33" s="19"/>
      <c r="L33" s="19"/>
      <c r="M33" s="19"/>
      <c r="N33" s="19"/>
      <c r="O33" s="19"/>
      <c r="P33" s="19"/>
      <c r="Q33" s="19"/>
      <c r="R33" s="19"/>
      <c r="S33" s="19"/>
      <c r="T33" s="19"/>
      <c r="U33" s="19"/>
      <c r="V33" s="19"/>
      <c r="W33" s="19"/>
      <c r="X33" s="19"/>
    </row>
    <row r="34" spans="1:24" ht="15.75">
      <c r="A34" s="19"/>
      <c r="B34" s="70"/>
      <c r="C34" s="72"/>
      <c r="D34" s="71"/>
      <c r="E34" s="71"/>
      <c r="F34" s="71"/>
      <c r="G34" s="71"/>
      <c r="H34" s="71"/>
      <c r="I34" s="71"/>
      <c r="J34" s="19"/>
      <c r="K34" s="19"/>
      <c r="L34" s="19"/>
      <c r="M34" s="19"/>
      <c r="N34" s="19"/>
      <c r="O34" s="19"/>
      <c r="P34" s="19"/>
      <c r="Q34" s="19"/>
      <c r="R34" s="19"/>
      <c r="S34" s="19"/>
      <c r="T34" s="19"/>
      <c r="U34" s="19"/>
      <c r="V34" s="19"/>
      <c r="W34" s="19"/>
      <c r="X34" s="19"/>
    </row>
    <row r="35" spans="1:24">
      <c r="A35" s="19"/>
      <c r="B35" s="426"/>
      <c r="C35" s="72"/>
      <c r="D35" s="73"/>
      <c r="E35" s="73"/>
      <c r="F35" s="73"/>
      <c r="G35" s="73"/>
      <c r="H35" s="73"/>
      <c r="I35" s="73"/>
      <c r="J35" s="19"/>
      <c r="K35" s="19"/>
      <c r="L35" s="19"/>
      <c r="M35" s="19"/>
      <c r="N35" s="19"/>
      <c r="O35" s="19"/>
      <c r="P35" s="19"/>
      <c r="Q35" s="19"/>
      <c r="R35" s="19"/>
      <c r="S35" s="19"/>
      <c r="T35" s="19"/>
      <c r="U35" s="19"/>
      <c r="V35" s="19"/>
      <c r="W35" s="19"/>
      <c r="X35" s="19"/>
    </row>
    <row r="36" spans="1:24">
      <c r="A36" s="19"/>
      <c r="B36" s="426"/>
      <c r="C36" s="73"/>
      <c r="D36" s="73"/>
      <c r="E36" s="73"/>
      <c r="F36" s="73"/>
      <c r="G36" s="73"/>
      <c r="H36" s="73"/>
      <c r="I36" s="73"/>
      <c r="J36" s="19"/>
      <c r="K36" s="19"/>
      <c r="L36" s="19"/>
      <c r="M36" s="19"/>
      <c r="N36" s="19"/>
      <c r="O36" s="19"/>
      <c r="P36" s="19"/>
      <c r="Q36" s="19"/>
      <c r="R36" s="19"/>
      <c r="S36" s="19"/>
      <c r="T36" s="19"/>
      <c r="U36" s="19"/>
      <c r="V36" s="19"/>
      <c r="W36" s="19"/>
      <c r="X36" s="19"/>
    </row>
    <row r="37" spans="1:24">
      <c r="A37" s="19"/>
      <c r="B37" s="426"/>
      <c r="C37" s="73"/>
      <c r="D37" s="73"/>
      <c r="E37" s="73"/>
      <c r="F37" s="73"/>
      <c r="G37" s="73"/>
      <c r="H37" s="73"/>
      <c r="I37" s="73"/>
      <c r="J37" s="19"/>
      <c r="K37" s="19"/>
      <c r="L37" s="19"/>
      <c r="M37" s="19"/>
      <c r="N37" s="19"/>
      <c r="O37" s="19"/>
      <c r="P37" s="19"/>
      <c r="Q37" s="19"/>
      <c r="R37" s="19"/>
      <c r="S37" s="19"/>
      <c r="T37" s="19"/>
      <c r="U37" s="19"/>
      <c r="V37" s="19"/>
      <c r="W37" s="19"/>
      <c r="X37" s="19"/>
    </row>
    <row r="38" spans="1:24">
      <c r="A38" s="19"/>
      <c r="B38" s="426"/>
      <c r="C38" s="73"/>
      <c r="D38" s="73"/>
      <c r="E38" s="73"/>
      <c r="F38" s="73"/>
      <c r="G38" s="73"/>
      <c r="H38" s="73"/>
      <c r="I38" s="73"/>
      <c r="J38" s="19"/>
      <c r="K38" s="19"/>
      <c r="L38" s="19"/>
      <c r="M38" s="19"/>
      <c r="N38" s="19"/>
      <c r="O38" s="19"/>
      <c r="P38" s="19"/>
      <c r="Q38" s="19"/>
      <c r="R38" s="19"/>
      <c r="S38" s="19"/>
      <c r="T38" s="19"/>
      <c r="U38" s="19"/>
      <c r="V38" s="19"/>
      <c r="W38" s="19"/>
      <c r="X38" s="19"/>
    </row>
    <row r="39" spans="1:24">
      <c r="A39" s="19"/>
      <c r="B39" s="426"/>
      <c r="C39" s="73"/>
      <c r="D39" s="73"/>
      <c r="E39" s="73"/>
      <c r="F39" s="73"/>
      <c r="G39" s="73"/>
      <c r="H39" s="73"/>
      <c r="I39" s="73"/>
      <c r="J39" s="19"/>
      <c r="K39" s="19"/>
      <c r="L39" s="19"/>
      <c r="M39" s="19"/>
      <c r="N39" s="19"/>
      <c r="O39" s="19"/>
      <c r="P39" s="19"/>
      <c r="Q39" s="19"/>
      <c r="R39" s="19"/>
      <c r="S39" s="19"/>
      <c r="T39" s="19"/>
      <c r="U39" s="19"/>
      <c r="V39" s="19"/>
      <c r="W39" s="19"/>
      <c r="X39" s="19"/>
    </row>
    <row r="40" spans="1:24">
      <c r="A40" s="19"/>
      <c r="B40" s="426"/>
      <c r="C40" s="73"/>
      <c r="D40" s="73"/>
      <c r="E40" s="73"/>
      <c r="F40" s="73"/>
      <c r="G40" s="73"/>
      <c r="H40" s="73"/>
      <c r="I40" s="73"/>
      <c r="J40" s="19"/>
      <c r="K40" s="19"/>
      <c r="L40" s="19"/>
      <c r="M40" s="19"/>
      <c r="N40" s="19"/>
      <c r="O40" s="19"/>
      <c r="P40" s="19"/>
      <c r="Q40" s="19"/>
      <c r="R40" s="19"/>
      <c r="S40" s="19"/>
      <c r="T40" s="19"/>
      <c r="U40" s="19"/>
      <c r="V40" s="19"/>
      <c r="W40" s="19"/>
      <c r="X40" s="19"/>
    </row>
    <row r="41" spans="1:24">
      <c r="A41" s="19"/>
      <c r="B41" s="19"/>
      <c r="C41" s="19"/>
      <c r="D41" s="19"/>
      <c r="E41" s="19"/>
      <c r="F41" s="19"/>
      <c r="G41" s="19"/>
      <c r="H41" s="19"/>
      <c r="I41" s="19"/>
      <c r="J41" s="19"/>
      <c r="K41" s="19"/>
      <c r="L41" s="19"/>
      <c r="M41" s="19"/>
      <c r="N41" s="19"/>
      <c r="O41" s="19"/>
      <c r="P41" s="19"/>
      <c r="Q41" s="19"/>
      <c r="R41" s="19"/>
      <c r="S41" s="19"/>
      <c r="T41" s="19"/>
      <c r="U41" s="19"/>
      <c r="V41" s="19"/>
      <c r="W41" s="19"/>
      <c r="X41" s="19"/>
    </row>
    <row r="42" spans="1:24">
      <c r="A42" s="19"/>
      <c r="B42" s="19"/>
      <c r="C42" s="19"/>
      <c r="D42" s="19"/>
      <c r="E42" s="19"/>
      <c r="F42" s="19"/>
      <c r="G42" s="19"/>
      <c r="H42" s="19"/>
      <c r="I42" s="19"/>
      <c r="J42" s="19"/>
      <c r="K42" s="19"/>
      <c r="L42" s="19"/>
      <c r="M42" s="19"/>
      <c r="N42" s="19"/>
      <c r="O42" s="19"/>
      <c r="P42" s="19"/>
      <c r="Q42" s="19"/>
      <c r="R42" s="19"/>
      <c r="S42" s="19"/>
      <c r="T42" s="19"/>
      <c r="U42" s="19"/>
      <c r="V42" s="19"/>
      <c r="W42" s="19"/>
      <c r="X42" s="19"/>
    </row>
    <row r="43" spans="1:24">
      <c r="A43" s="19"/>
      <c r="H43" s="19"/>
      <c r="I43" s="19"/>
      <c r="J43" s="19"/>
      <c r="K43" s="19"/>
      <c r="L43" s="19"/>
      <c r="M43" s="19"/>
      <c r="N43" s="19"/>
      <c r="O43" s="19"/>
      <c r="P43" s="19"/>
      <c r="Q43" s="19"/>
      <c r="R43" s="19"/>
      <c r="S43" s="19"/>
      <c r="T43" s="19"/>
      <c r="U43" s="19"/>
      <c r="V43" s="19"/>
      <c r="W43" s="19"/>
      <c r="X43" s="19"/>
    </row>
    <row r="44" spans="1:24">
      <c r="A44" s="19"/>
      <c r="H44" s="19"/>
      <c r="I44" s="19"/>
      <c r="J44" s="19"/>
      <c r="K44" s="19"/>
      <c r="L44" s="19"/>
      <c r="M44" s="19"/>
      <c r="N44" s="19"/>
      <c r="O44" s="19"/>
      <c r="P44" s="19"/>
      <c r="Q44" s="19"/>
      <c r="R44" s="19"/>
      <c r="S44" s="19"/>
      <c r="T44" s="19"/>
      <c r="U44" s="19"/>
      <c r="V44" s="19"/>
      <c r="W44" s="19"/>
      <c r="X44" s="19"/>
    </row>
    <row r="45" spans="1:24">
      <c r="A45" s="19"/>
      <c r="H45" s="19"/>
      <c r="I45" s="19"/>
      <c r="J45" s="19"/>
      <c r="K45" s="19"/>
      <c r="L45" s="19"/>
      <c r="M45" s="19"/>
      <c r="N45" s="19"/>
      <c r="O45" s="19"/>
      <c r="P45" s="19"/>
      <c r="Q45" s="19"/>
      <c r="R45" s="19"/>
      <c r="S45" s="19"/>
      <c r="T45" s="19"/>
      <c r="U45" s="19"/>
      <c r="V45" s="19"/>
      <c r="W45" s="19"/>
      <c r="X45" s="19"/>
    </row>
    <row r="46" spans="1:24">
      <c r="A46" s="19"/>
      <c r="H46" s="19"/>
      <c r="I46" s="19"/>
      <c r="J46" s="19"/>
      <c r="K46" s="19"/>
      <c r="L46" s="19"/>
      <c r="M46" s="19"/>
      <c r="N46" s="19"/>
      <c r="O46" s="19"/>
      <c r="P46" s="19"/>
      <c r="Q46" s="19"/>
      <c r="R46" s="19"/>
      <c r="S46" s="19"/>
      <c r="T46" s="19"/>
      <c r="U46" s="19"/>
      <c r="V46" s="19"/>
      <c r="W46" s="19"/>
      <c r="X46" s="19"/>
    </row>
    <row r="47" spans="1:24">
      <c r="A47" s="19"/>
      <c r="H47" s="19"/>
      <c r="I47" s="19"/>
      <c r="J47" s="19"/>
      <c r="K47" s="19"/>
      <c r="L47" s="19"/>
      <c r="M47" s="19"/>
      <c r="N47" s="19"/>
      <c r="O47" s="19"/>
      <c r="P47" s="19"/>
      <c r="Q47" s="19"/>
      <c r="R47" s="19"/>
      <c r="S47" s="19"/>
      <c r="T47" s="19"/>
      <c r="U47" s="19"/>
      <c r="V47" s="19"/>
      <c r="W47" s="19"/>
      <c r="X47" s="19"/>
    </row>
    <row r="48" spans="1:24">
      <c r="A48" s="19"/>
      <c r="H48" s="19"/>
      <c r="I48" s="19"/>
      <c r="J48" s="19"/>
      <c r="K48" s="19"/>
      <c r="L48" s="19"/>
      <c r="M48" s="19"/>
      <c r="N48" s="19"/>
      <c r="O48" s="19"/>
      <c r="P48" s="19"/>
      <c r="Q48" s="19"/>
      <c r="R48" s="19"/>
      <c r="S48" s="19"/>
      <c r="T48" s="19"/>
      <c r="U48" s="19"/>
      <c r="V48" s="19"/>
      <c r="W48" s="19"/>
      <c r="X48" s="19"/>
    </row>
    <row r="49" spans="1:24">
      <c r="A49" s="19"/>
      <c r="B49" s="19"/>
      <c r="C49" s="19"/>
      <c r="D49" s="19"/>
      <c r="E49" s="19"/>
      <c r="F49" s="19"/>
      <c r="G49" s="19"/>
      <c r="H49" s="19"/>
      <c r="I49" s="19"/>
      <c r="J49" s="19"/>
      <c r="K49" s="19"/>
      <c r="L49" s="19"/>
      <c r="M49" s="19"/>
      <c r="N49" s="19"/>
      <c r="O49" s="19"/>
      <c r="P49" s="19"/>
      <c r="Q49" s="19"/>
      <c r="R49" s="19"/>
      <c r="S49" s="19"/>
      <c r="T49" s="19"/>
      <c r="U49" s="19"/>
      <c r="V49" s="19"/>
      <c r="W49" s="19"/>
      <c r="X49" s="19"/>
    </row>
    <row r="50" spans="1:24">
      <c r="A50" s="19"/>
      <c r="B50" s="19"/>
      <c r="C50" s="19"/>
      <c r="D50" s="419"/>
      <c r="E50" s="419"/>
      <c r="F50" s="419"/>
      <c r="G50" s="419"/>
      <c r="H50" s="419"/>
      <c r="I50" s="419"/>
      <c r="J50" s="19"/>
      <c r="K50" s="19"/>
      <c r="L50" s="19"/>
      <c r="M50" s="19"/>
      <c r="N50" s="19"/>
      <c r="O50" s="19"/>
      <c r="P50" s="19"/>
      <c r="Q50" s="19"/>
      <c r="R50" s="19"/>
      <c r="S50" s="19"/>
      <c r="T50" s="19"/>
      <c r="U50" s="19"/>
      <c r="V50" s="19"/>
      <c r="W50" s="19"/>
      <c r="X50" s="19"/>
    </row>
    <row r="51" spans="1:24">
      <c r="A51" s="19"/>
      <c r="B51" s="71"/>
      <c r="C51" s="72"/>
      <c r="D51" s="71"/>
      <c r="E51" s="71"/>
      <c r="F51" s="71"/>
      <c r="G51" s="71"/>
      <c r="H51" s="71"/>
      <c r="I51" s="71"/>
      <c r="J51" s="19"/>
      <c r="K51" s="19"/>
      <c r="L51" s="19"/>
      <c r="M51" s="19"/>
      <c r="N51" s="19"/>
      <c r="O51" s="19"/>
      <c r="P51" s="19"/>
      <c r="Q51" s="19"/>
      <c r="R51" s="19"/>
      <c r="S51" s="19"/>
      <c r="T51" s="19"/>
      <c r="U51" s="19"/>
      <c r="V51" s="19"/>
      <c r="W51" s="19"/>
      <c r="X51" s="19"/>
    </row>
    <row r="52" spans="1:24">
      <c r="A52" s="19"/>
      <c r="B52" s="426"/>
      <c r="C52" s="72"/>
      <c r="D52" s="73"/>
      <c r="E52" s="73"/>
      <c r="F52" s="73"/>
      <c r="G52" s="73"/>
      <c r="H52" s="73"/>
      <c r="I52" s="73"/>
      <c r="J52" s="19"/>
      <c r="K52" s="19"/>
      <c r="L52" s="19"/>
      <c r="M52" s="19"/>
      <c r="N52" s="19"/>
      <c r="O52" s="19"/>
      <c r="P52" s="19"/>
      <c r="Q52" s="19"/>
      <c r="R52" s="19"/>
      <c r="S52" s="19"/>
      <c r="T52" s="19"/>
      <c r="U52" s="19"/>
      <c r="V52" s="19"/>
      <c r="W52" s="19"/>
      <c r="X52" s="19"/>
    </row>
    <row r="53" spans="1:24">
      <c r="A53" s="19"/>
      <c r="B53" s="426"/>
      <c r="C53" s="72"/>
      <c r="D53" s="73"/>
      <c r="E53" s="73"/>
      <c r="F53" s="73"/>
      <c r="G53" s="73"/>
      <c r="H53" s="73"/>
      <c r="I53" s="73"/>
      <c r="J53" s="19"/>
      <c r="K53" s="19"/>
      <c r="L53" s="19"/>
      <c r="M53" s="19"/>
      <c r="N53" s="19"/>
      <c r="O53" s="19"/>
      <c r="P53" s="19"/>
      <c r="Q53" s="19"/>
      <c r="R53" s="19"/>
      <c r="S53" s="19"/>
      <c r="T53" s="19"/>
      <c r="U53" s="19"/>
      <c r="V53" s="19"/>
      <c r="W53" s="19"/>
      <c r="X53" s="19"/>
    </row>
    <row r="54" spans="1:24">
      <c r="A54" s="19"/>
      <c r="B54" s="426"/>
      <c r="C54" s="72"/>
      <c r="D54" s="73"/>
      <c r="E54" s="73"/>
      <c r="F54" s="73"/>
      <c r="G54" s="73"/>
      <c r="H54" s="73"/>
      <c r="I54" s="73"/>
      <c r="J54" s="19"/>
      <c r="K54" s="19"/>
      <c r="L54" s="19"/>
      <c r="M54" s="19"/>
      <c r="N54" s="19"/>
      <c r="O54" s="19"/>
      <c r="P54" s="19"/>
      <c r="Q54" s="19"/>
      <c r="R54" s="19"/>
      <c r="S54" s="19"/>
      <c r="T54" s="19"/>
      <c r="U54" s="19"/>
      <c r="V54" s="19"/>
      <c r="W54" s="19"/>
      <c r="X54" s="19"/>
    </row>
    <row r="55" spans="1:24">
      <c r="A55" s="19"/>
      <c r="B55" s="426"/>
      <c r="C55" s="72"/>
      <c r="D55" s="73"/>
      <c r="E55" s="73"/>
      <c r="F55" s="73"/>
      <c r="G55" s="73"/>
      <c r="H55" s="73"/>
      <c r="I55" s="73"/>
      <c r="J55" s="19"/>
      <c r="K55" s="19"/>
      <c r="L55" s="19"/>
      <c r="M55" s="19"/>
      <c r="N55" s="19"/>
      <c r="O55" s="19"/>
      <c r="P55" s="19"/>
      <c r="Q55" s="19"/>
      <c r="R55" s="19"/>
      <c r="S55" s="19"/>
      <c r="T55" s="19"/>
      <c r="U55" s="19"/>
      <c r="V55" s="19"/>
      <c r="W55" s="19"/>
      <c r="X55" s="19"/>
    </row>
    <row r="56" spans="1:24">
      <c r="A56" s="19"/>
      <c r="B56" s="426"/>
      <c r="C56" s="73"/>
      <c r="D56" s="73"/>
      <c r="E56" s="73"/>
      <c r="F56" s="73"/>
      <c r="G56" s="73"/>
      <c r="H56" s="73"/>
      <c r="I56" s="73"/>
      <c r="J56" s="19"/>
      <c r="K56" s="19"/>
      <c r="L56" s="19"/>
      <c r="M56" s="19"/>
      <c r="N56" s="19"/>
      <c r="O56" s="19"/>
      <c r="P56" s="19"/>
      <c r="Q56" s="19"/>
      <c r="R56" s="19"/>
      <c r="S56" s="19"/>
      <c r="T56" s="19"/>
      <c r="U56" s="19"/>
      <c r="V56" s="19"/>
      <c r="W56" s="19"/>
      <c r="X56" s="19"/>
    </row>
  </sheetData>
  <mergeCells count="11">
    <mergeCell ref="B35:B40"/>
    <mergeCell ref="B5:B9"/>
    <mergeCell ref="D50:F50"/>
    <mergeCell ref="G50:I50"/>
    <mergeCell ref="B52:B56"/>
    <mergeCell ref="D11:F11"/>
    <mergeCell ref="G11:I11"/>
    <mergeCell ref="B13:B16"/>
    <mergeCell ref="B26:B31"/>
    <mergeCell ref="D33:F33"/>
    <mergeCell ref="G33:I33"/>
  </mergeCells>
  <pageMargins left="0.7" right="0.7" top="0.75" bottom="0.75" header="0.3" footer="0.3"/>
  <headerFooter>
    <oddHeader>&amp;C&amp;"Aptos"&amp;10&amp;K000000 Intern (Internal)&amp;1#_x000D_</oddHeader>
  </headerFooter>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7D243-6692-4BE1-B7B3-4F857AA5D012}">
  <sheetPr codeName="Sheet58"/>
  <dimension ref="A3:X56"/>
  <sheetViews>
    <sheetView workbookViewId="0">
      <selection activeCell="H8" sqref="H8"/>
    </sheetView>
  </sheetViews>
  <sheetFormatPr defaultColWidth="9.140625" defaultRowHeight="15"/>
  <cols>
    <col min="3" max="3" width="43.85546875" customWidth="1"/>
  </cols>
  <sheetData>
    <row r="3" spans="1:24">
      <c r="A3" s="19"/>
      <c r="B3" s="19"/>
      <c r="C3" s="19"/>
      <c r="D3" s="19"/>
      <c r="E3" s="19"/>
      <c r="F3" s="19"/>
      <c r="G3" s="19"/>
      <c r="H3" s="19"/>
      <c r="I3" s="19"/>
      <c r="J3" s="19"/>
      <c r="K3" s="19"/>
      <c r="L3" s="19"/>
      <c r="M3" s="19"/>
      <c r="N3" s="19"/>
      <c r="O3" s="19"/>
      <c r="P3" s="19"/>
      <c r="Q3" s="19"/>
      <c r="R3" s="19"/>
      <c r="S3" s="19"/>
      <c r="T3" s="19"/>
      <c r="U3" s="19"/>
      <c r="V3" s="19"/>
      <c r="W3" s="19"/>
      <c r="X3" s="19"/>
    </row>
    <row r="4" spans="1:24">
      <c r="A4" s="19"/>
      <c r="B4" s="19"/>
      <c r="C4" s="19"/>
      <c r="D4" s="419">
        <v>2035</v>
      </c>
      <c r="E4" s="419"/>
      <c r="F4" s="419"/>
      <c r="G4" s="419">
        <v>2040</v>
      </c>
      <c r="H4" s="419"/>
      <c r="I4" s="419"/>
      <c r="J4" s="19"/>
      <c r="K4" s="19"/>
      <c r="L4" s="19"/>
      <c r="M4" s="19"/>
      <c r="N4" s="19"/>
      <c r="O4" s="19"/>
      <c r="P4" s="19"/>
      <c r="Q4" s="19"/>
      <c r="R4" s="19"/>
      <c r="S4" s="19"/>
      <c r="T4" s="19"/>
      <c r="U4" s="19"/>
      <c r="V4" s="19"/>
      <c r="W4" s="19"/>
      <c r="X4" s="19"/>
    </row>
    <row r="5" spans="1:24">
      <c r="A5" s="19"/>
      <c r="B5" s="71" t="s">
        <v>107</v>
      </c>
      <c r="C5" s="72" t="s">
        <v>154</v>
      </c>
      <c r="D5" s="71" t="s">
        <v>121</v>
      </c>
      <c r="E5" s="71" t="s">
        <v>159</v>
      </c>
      <c r="F5" s="71" t="s">
        <v>123</v>
      </c>
      <c r="G5" s="71" t="s">
        <v>121</v>
      </c>
      <c r="H5" s="71" t="s">
        <v>159</v>
      </c>
      <c r="I5" s="71" t="s">
        <v>123</v>
      </c>
      <c r="J5" s="19"/>
      <c r="K5" s="19"/>
      <c r="L5" s="19"/>
      <c r="M5" s="19"/>
      <c r="N5" s="19"/>
      <c r="O5" s="19"/>
      <c r="P5" s="19"/>
      <c r="Q5" s="19"/>
      <c r="R5" s="19"/>
      <c r="S5" s="19"/>
      <c r="T5" s="19"/>
      <c r="U5" s="19"/>
      <c r="V5" s="19"/>
      <c r="W5" s="19"/>
      <c r="X5" s="19"/>
    </row>
    <row r="6" spans="1:24" ht="15" customHeight="1">
      <c r="A6" s="19"/>
      <c r="B6" s="426" t="s">
        <v>154</v>
      </c>
      <c r="C6" s="72" t="s">
        <v>209</v>
      </c>
      <c r="D6" s="282">
        <v>1949</v>
      </c>
      <c r="E6" s="288">
        <v>1852</v>
      </c>
      <c r="F6" s="282">
        <v>1767</v>
      </c>
      <c r="G6" s="282">
        <v>1635</v>
      </c>
      <c r="H6" s="288">
        <v>1499</v>
      </c>
      <c r="I6" s="282">
        <v>1367</v>
      </c>
      <c r="J6" s="19"/>
      <c r="K6" s="19"/>
      <c r="L6" s="19"/>
      <c r="M6" s="19"/>
      <c r="N6" s="19"/>
      <c r="O6" s="19"/>
      <c r="P6" s="19"/>
      <c r="Q6" s="19"/>
      <c r="R6" s="19"/>
      <c r="S6" s="19"/>
      <c r="T6" s="19"/>
      <c r="U6" s="19"/>
      <c r="V6" s="19"/>
      <c r="W6" s="19"/>
      <c r="X6" s="19"/>
    </row>
    <row r="7" spans="1:24" ht="15" customHeight="1">
      <c r="A7" s="19"/>
      <c r="B7" s="426"/>
      <c r="C7" s="72" t="s">
        <v>183</v>
      </c>
      <c r="D7" s="283">
        <v>146</v>
      </c>
      <c r="E7" s="289">
        <v>281</v>
      </c>
      <c r="F7" s="283">
        <v>510</v>
      </c>
      <c r="G7" s="283">
        <v>69</v>
      </c>
      <c r="H7" s="289">
        <v>190</v>
      </c>
      <c r="I7" s="283">
        <v>375</v>
      </c>
      <c r="J7" s="19"/>
      <c r="K7" s="19"/>
      <c r="L7" s="19"/>
      <c r="M7" s="19"/>
      <c r="N7" s="19"/>
      <c r="O7" s="19"/>
      <c r="P7" s="19"/>
      <c r="Q7" s="19"/>
      <c r="R7" s="19"/>
      <c r="S7" s="19"/>
      <c r="T7" s="19"/>
      <c r="U7" s="19"/>
      <c r="V7" s="19"/>
      <c r="W7" s="19"/>
      <c r="X7" s="19"/>
    </row>
    <row r="8" spans="1:24" ht="15" customHeight="1">
      <c r="A8" s="19"/>
      <c r="B8" s="426"/>
      <c r="C8" s="72" t="s">
        <v>187</v>
      </c>
      <c r="D8" s="283">
        <v>224</v>
      </c>
      <c r="E8" s="289">
        <v>237</v>
      </c>
      <c r="F8" s="283">
        <v>266</v>
      </c>
      <c r="G8" s="283">
        <v>151</v>
      </c>
      <c r="H8" s="289">
        <v>177</v>
      </c>
      <c r="I8" s="283">
        <v>199</v>
      </c>
      <c r="J8" s="19"/>
      <c r="K8" s="19"/>
      <c r="L8" s="19"/>
      <c r="M8" s="19"/>
      <c r="N8" s="19"/>
      <c r="O8" s="19"/>
      <c r="P8" s="19"/>
      <c r="Q8" s="19"/>
      <c r="R8" s="19"/>
      <c r="S8" s="19"/>
      <c r="T8" s="19"/>
      <c r="U8" s="19"/>
      <c r="V8" s="19"/>
      <c r="W8" s="19"/>
      <c r="X8" s="19"/>
    </row>
    <row r="9" spans="1:24" ht="15" customHeight="1">
      <c r="A9" s="19"/>
      <c r="B9" s="426"/>
      <c r="C9" s="72" t="s">
        <v>210</v>
      </c>
      <c r="D9" s="283">
        <v>26</v>
      </c>
      <c r="E9" s="289">
        <v>127</v>
      </c>
      <c r="F9" s="283">
        <v>141</v>
      </c>
      <c r="G9" s="283">
        <v>46</v>
      </c>
      <c r="H9" s="289">
        <v>110</v>
      </c>
      <c r="I9" s="283">
        <v>159</v>
      </c>
      <c r="J9" s="19"/>
      <c r="K9" s="19"/>
      <c r="L9" s="19"/>
      <c r="M9" s="19"/>
      <c r="N9" s="19"/>
      <c r="O9" s="19"/>
      <c r="P9" s="19"/>
      <c r="Q9" s="19"/>
      <c r="R9" s="19"/>
      <c r="S9" s="19"/>
      <c r="T9" s="19"/>
      <c r="U9" s="19"/>
      <c r="V9" s="19"/>
      <c r="W9" s="19"/>
      <c r="X9" s="19"/>
    </row>
    <row r="10" spans="1:24">
      <c r="A10" s="19"/>
      <c r="B10" s="426"/>
      <c r="C10" s="73" t="s">
        <v>211</v>
      </c>
      <c r="D10" s="292">
        <v>1</v>
      </c>
      <c r="E10" s="293">
        <v>9</v>
      </c>
      <c r="F10" s="290">
        <v>28</v>
      </c>
      <c r="G10" s="290">
        <v>2</v>
      </c>
      <c r="H10" s="291">
        <v>9</v>
      </c>
      <c r="I10" s="290">
        <v>17</v>
      </c>
      <c r="J10" s="19"/>
      <c r="K10" s="19"/>
      <c r="L10" s="19"/>
      <c r="M10" s="19"/>
      <c r="N10" s="19"/>
      <c r="O10" s="19"/>
      <c r="P10" s="19"/>
      <c r="Q10" s="19"/>
      <c r="R10" s="19"/>
      <c r="S10" s="19"/>
      <c r="T10" s="19"/>
      <c r="U10" s="19"/>
      <c r="V10" s="19"/>
      <c r="W10" s="19"/>
      <c r="X10" s="19"/>
    </row>
    <row r="11" spans="1:24">
      <c r="A11" s="19"/>
      <c r="D11" s="73"/>
      <c r="J11" s="19"/>
      <c r="K11" s="19"/>
      <c r="L11" s="19"/>
      <c r="M11" s="19"/>
      <c r="N11" s="19"/>
      <c r="O11" s="19"/>
      <c r="P11" s="19"/>
      <c r="Q11" s="19"/>
      <c r="R11" s="19"/>
      <c r="S11" s="19"/>
      <c r="T11" s="19"/>
      <c r="U11" s="19"/>
      <c r="V11" s="19"/>
      <c r="W11" s="19"/>
      <c r="X11" s="19"/>
    </row>
    <row r="12" spans="1:24" ht="15.75">
      <c r="A12" s="19"/>
      <c r="B12" s="70"/>
      <c r="C12" s="71"/>
      <c r="D12" s="71"/>
      <c r="E12" s="71"/>
      <c r="F12" s="71"/>
      <c r="G12" s="71"/>
      <c r="H12" s="71"/>
      <c r="I12" s="71"/>
      <c r="J12" s="19"/>
      <c r="K12" s="19"/>
      <c r="L12" s="19"/>
      <c r="M12" s="19"/>
      <c r="N12" s="19"/>
      <c r="O12" s="19"/>
      <c r="P12" s="19"/>
      <c r="Q12" s="19"/>
      <c r="R12" s="19"/>
      <c r="S12" s="19"/>
      <c r="T12" s="19"/>
      <c r="U12" s="19"/>
      <c r="V12" s="19"/>
      <c r="W12" s="19"/>
      <c r="X12" s="19"/>
    </row>
    <row r="13" spans="1:24">
      <c r="A13" s="19"/>
      <c r="B13" s="426"/>
      <c r="C13" s="72"/>
      <c r="D13" s="73"/>
      <c r="E13" s="73"/>
      <c r="F13" s="19"/>
      <c r="G13" s="73"/>
      <c r="H13" s="73"/>
      <c r="I13" s="73"/>
      <c r="J13" s="19"/>
      <c r="K13" s="19"/>
      <c r="L13" s="19"/>
      <c r="M13" s="19"/>
      <c r="N13" s="19"/>
      <c r="O13" s="19"/>
      <c r="P13" s="19"/>
      <c r="Q13" s="19"/>
      <c r="R13" s="19"/>
      <c r="S13" s="19"/>
      <c r="T13" s="19"/>
      <c r="U13" s="19"/>
      <c r="V13" s="19"/>
      <c r="W13" s="19"/>
      <c r="X13" s="19"/>
    </row>
    <row r="14" spans="1:24">
      <c r="A14" s="19"/>
      <c r="B14" s="426"/>
      <c r="C14" s="72"/>
      <c r="D14" s="73"/>
      <c r="E14" s="73"/>
      <c r="F14" s="19"/>
      <c r="G14" s="73"/>
      <c r="H14" s="73"/>
      <c r="I14" s="73"/>
      <c r="J14" s="19"/>
      <c r="K14" s="19"/>
      <c r="L14" s="19"/>
      <c r="M14" s="19"/>
      <c r="N14" s="19"/>
      <c r="O14" s="19"/>
      <c r="P14" s="19"/>
      <c r="Q14" s="19"/>
      <c r="R14" s="19"/>
      <c r="S14" s="19"/>
      <c r="T14" s="19"/>
      <c r="U14" s="19"/>
      <c r="V14" s="19"/>
      <c r="W14" s="19"/>
      <c r="X14" s="19"/>
    </row>
    <row r="15" spans="1:24">
      <c r="A15" s="19"/>
      <c r="B15" s="426"/>
      <c r="C15" s="72"/>
      <c r="D15" s="73"/>
      <c r="E15" s="73"/>
      <c r="F15" s="73"/>
      <c r="G15" s="73"/>
      <c r="H15" s="73"/>
      <c r="I15" s="73"/>
      <c r="J15" s="19"/>
      <c r="K15" s="19"/>
      <c r="L15" s="19"/>
      <c r="M15" s="19"/>
      <c r="N15" s="19"/>
      <c r="O15" s="19"/>
      <c r="P15" s="19"/>
      <c r="Q15" s="19"/>
      <c r="R15" s="19"/>
      <c r="S15" s="19"/>
      <c r="T15" s="19"/>
      <c r="U15" s="19"/>
      <c r="V15" s="19"/>
      <c r="W15" s="19"/>
      <c r="X15" s="19"/>
    </row>
    <row r="16" spans="1:24">
      <c r="A16" s="19"/>
      <c r="B16" s="426"/>
      <c r="C16" s="73"/>
      <c r="D16" s="73"/>
      <c r="E16" s="73"/>
      <c r="F16" s="73"/>
      <c r="G16" s="73"/>
      <c r="H16" s="73"/>
      <c r="I16" s="73"/>
      <c r="J16" s="19"/>
      <c r="K16" s="19"/>
      <c r="L16" s="19"/>
      <c r="M16" s="19"/>
      <c r="N16" s="19"/>
      <c r="O16" s="19"/>
      <c r="P16" s="19"/>
      <c r="Q16" s="19"/>
      <c r="R16" s="19"/>
      <c r="S16" s="19"/>
      <c r="T16" s="19"/>
      <c r="U16" s="19"/>
      <c r="V16" s="19"/>
      <c r="W16" s="19"/>
      <c r="X16" s="19"/>
    </row>
    <row r="17" spans="1:24">
      <c r="A17" s="19"/>
      <c r="B17" s="19"/>
      <c r="C17" s="19"/>
      <c r="D17" s="19"/>
      <c r="E17" s="73"/>
      <c r="F17" s="73"/>
      <c r="G17" s="19"/>
      <c r="H17" s="19"/>
      <c r="I17" s="19"/>
      <c r="J17" s="19"/>
      <c r="K17" s="19"/>
      <c r="L17" s="19"/>
      <c r="M17" s="19"/>
      <c r="N17" s="19"/>
      <c r="O17" s="19"/>
      <c r="P17" s="19"/>
      <c r="Q17" s="19"/>
      <c r="R17" s="19"/>
      <c r="S17" s="19"/>
      <c r="T17" s="19"/>
      <c r="U17" s="19"/>
      <c r="V17" s="19"/>
      <c r="W17" s="19"/>
      <c r="X17" s="19"/>
    </row>
    <row r="18" spans="1:24">
      <c r="A18" s="19"/>
      <c r="B18" s="19"/>
      <c r="C18" s="19"/>
      <c r="D18" s="19"/>
      <c r="E18" s="73"/>
      <c r="F18" s="73"/>
      <c r="G18" s="19"/>
      <c r="H18" s="19"/>
      <c r="I18" s="19"/>
      <c r="J18" s="19"/>
      <c r="K18" s="19"/>
      <c r="L18" s="19"/>
      <c r="M18" s="19"/>
      <c r="N18" s="19"/>
      <c r="O18" s="19"/>
      <c r="P18" s="19"/>
      <c r="Q18" s="19"/>
      <c r="R18" s="19"/>
      <c r="S18" s="19"/>
      <c r="T18" s="19"/>
      <c r="U18" s="19"/>
      <c r="V18" s="19"/>
      <c r="W18" s="19"/>
      <c r="X18" s="19"/>
    </row>
    <row r="19" spans="1:24">
      <c r="A19" s="19"/>
      <c r="B19" s="19"/>
      <c r="C19" s="19"/>
      <c r="D19" s="19"/>
      <c r="E19" s="73"/>
      <c r="F19" s="73"/>
      <c r="G19" s="19"/>
      <c r="H19" s="19"/>
      <c r="I19" s="19"/>
      <c r="J19" s="19"/>
      <c r="K19" s="19"/>
      <c r="L19" s="19"/>
      <c r="M19" s="19"/>
      <c r="N19" s="19"/>
      <c r="O19" s="19"/>
      <c r="P19" s="19"/>
      <c r="Q19" s="19"/>
      <c r="R19" s="19"/>
      <c r="S19" s="19"/>
      <c r="T19" s="19"/>
      <c r="U19" s="19"/>
      <c r="V19" s="19"/>
      <c r="W19" s="19"/>
      <c r="X19" s="19"/>
    </row>
    <row r="20" spans="1:24">
      <c r="A20" s="19"/>
      <c r="B20" s="19"/>
      <c r="C20" s="19"/>
      <c r="D20" s="19"/>
      <c r="E20" s="19"/>
      <c r="F20" s="19"/>
      <c r="G20" s="19"/>
      <c r="H20" s="19"/>
      <c r="I20" s="19"/>
      <c r="J20" s="19"/>
      <c r="K20" s="19"/>
      <c r="L20" s="19"/>
      <c r="M20" s="19"/>
      <c r="N20" s="19"/>
      <c r="O20" s="19"/>
      <c r="P20" s="19"/>
      <c r="Q20" s="19"/>
      <c r="R20" s="19"/>
      <c r="S20" s="19"/>
      <c r="T20" s="19"/>
      <c r="U20" s="19"/>
      <c r="V20" s="19"/>
      <c r="W20" s="19"/>
      <c r="X20" s="19"/>
    </row>
    <row r="21" spans="1:24">
      <c r="A21" s="19"/>
      <c r="B21" s="19"/>
      <c r="C21" s="19"/>
      <c r="D21" s="19"/>
      <c r="E21" s="19"/>
      <c r="F21" s="19"/>
      <c r="G21" s="19"/>
      <c r="H21" s="19"/>
      <c r="I21" s="19"/>
      <c r="J21" s="19"/>
      <c r="K21" s="19"/>
      <c r="L21" s="19"/>
      <c r="M21" s="19"/>
      <c r="N21" s="19"/>
      <c r="O21" s="19"/>
      <c r="P21" s="19"/>
      <c r="Q21" s="19"/>
      <c r="R21" s="19"/>
      <c r="S21" s="19"/>
      <c r="T21" s="19"/>
      <c r="U21" s="19"/>
      <c r="V21" s="19"/>
      <c r="W21" s="19"/>
      <c r="X21" s="19"/>
    </row>
    <row r="22" spans="1:24">
      <c r="A22" s="19"/>
      <c r="B22" s="19"/>
      <c r="C22" s="19"/>
      <c r="D22" s="19"/>
      <c r="E22" s="19"/>
      <c r="F22" s="19"/>
      <c r="G22" s="19"/>
      <c r="H22" s="19"/>
      <c r="I22" s="19"/>
      <c r="J22" s="19"/>
      <c r="K22" s="19"/>
      <c r="L22" s="19"/>
      <c r="M22" s="19"/>
      <c r="N22" s="19"/>
      <c r="O22" s="19"/>
      <c r="P22" s="19"/>
      <c r="Q22" s="19"/>
      <c r="R22" s="19"/>
      <c r="S22" s="19"/>
      <c r="T22" s="19"/>
      <c r="U22" s="19"/>
      <c r="V22" s="19"/>
      <c r="W22" s="19"/>
      <c r="X22" s="19"/>
    </row>
    <row r="23" spans="1:24">
      <c r="A23" s="19"/>
      <c r="B23" s="19"/>
      <c r="C23" s="19"/>
      <c r="D23" s="19"/>
      <c r="E23" s="19"/>
      <c r="F23" s="19"/>
      <c r="G23" s="19"/>
      <c r="H23" s="19"/>
      <c r="I23" s="19"/>
      <c r="J23" s="19"/>
      <c r="K23" s="19"/>
      <c r="L23" s="19"/>
      <c r="M23" s="19"/>
      <c r="N23" s="19"/>
      <c r="O23" s="19"/>
      <c r="P23" s="19"/>
      <c r="Q23" s="19"/>
      <c r="R23" s="19"/>
      <c r="S23" s="19"/>
      <c r="T23" s="19"/>
      <c r="U23" s="19"/>
      <c r="V23" s="19"/>
      <c r="W23" s="19"/>
      <c r="X23" s="19"/>
    </row>
    <row r="24" spans="1:24">
      <c r="A24" s="19"/>
      <c r="B24" s="19"/>
      <c r="C24" s="19"/>
      <c r="D24" s="19"/>
      <c r="E24" s="19"/>
      <c r="F24" s="19"/>
      <c r="G24" s="19"/>
      <c r="H24" s="19"/>
      <c r="I24" s="19"/>
      <c r="J24" s="19"/>
      <c r="K24" s="19"/>
      <c r="L24" s="19"/>
      <c r="M24" s="19"/>
      <c r="N24" s="19"/>
      <c r="O24" s="19"/>
      <c r="P24" s="19"/>
      <c r="Q24" s="19"/>
      <c r="R24" s="19"/>
      <c r="S24" s="19"/>
      <c r="T24" s="19"/>
      <c r="U24" s="19"/>
      <c r="V24" s="19"/>
      <c r="W24" s="19"/>
      <c r="X24" s="19"/>
    </row>
    <row r="25" spans="1:24" ht="15.75">
      <c r="A25" s="19"/>
      <c r="B25" s="70"/>
      <c r="C25" s="72"/>
      <c r="D25" s="71"/>
      <c r="E25" s="71"/>
      <c r="F25" s="71"/>
      <c r="G25" s="71"/>
      <c r="H25" s="19"/>
      <c r="I25" s="19"/>
      <c r="J25" s="19"/>
      <c r="K25" s="19"/>
      <c r="L25" s="19"/>
      <c r="M25" s="19"/>
      <c r="N25" s="19"/>
      <c r="O25" s="19"/>
      <c r="P25" s="19"/>
      <c r="Q25" s="19"/>
      <c r="R25" s="19"/>
      <c r="S25" s="19"/>
      <c r="T25" s="19"/>
      <c r="U25" s="19"/>
      <c r="V25" s="19"/>
      <c r="W25" s="19"/>
      <c r="X25" s="19"/>
    </row>
    <row r="26" spans="1:24">
      <c r="A26" s="19"/>
      <c r="B26" s="426"/>
      <c r="C26" s="72"/>
      <c r="D26" s="73"/>
      <c r="E26" s="73"/>
      <c r="F26" s="73"/>
      <c r="G26" s="73"/>
      <c r="H26" s="19"/>
      <c r="I26" s="19"/>
      <c r="J26" s="19"/>
      <c r="K26" s="19"/>
      <c r="L26" s="19"/>
      <c r="M26" s="19"/>
      <c r="N26" s="19"/>
      <c r="O26" s="19"/>
      <c r="P26" s="19"/>
      <c r="Q26" s="19"/>
      <c r="R26" s="19"/>
      <c r="S26" s="19"/>
      <c r="T26" s="19"/>
      <c r="U26" s="19"/>
      <c r="V26" s="19"/>
      <c r="W26" s="19"/>
      <c r="X26" s="19"/>
    </row>
    <row r="27" spans="1:24">
      <c r="A27" s="19"/>
      <c r="B27" s="426"/>
      <c r="C27" s="73"/>
      <c r="D27" s="73"/>
      <c r="E27" s="73"/>
      <c r="F27" s="73"/>
      <c r="G27" s="73"/>
      <c r="H27" s="19"/>
      <c r="I27" s="19"/>
      <c r="J27" s="19"/>
      <c r="K27" s="19"/>
      <c r="L27" s="19"/>
      <c r="M27" s="19"/>
      <c r="N27" s="19"/>
      <c r="O27" s="19"/>
      <c r="P27" s="19"/>
      <c r="Q27" s="19"/>
      <c r="R27" s="19"/>
      <c r="S27" s="19"/>
      <c r="T27" s="19"/>
      <c r="U27" s="19"/>
      <c r="V27" s="19"/>
      <c r="W27" s="19"/>
      <c r="X27" s="19"/>
    </row>
    <row r="28" spans="1:24">
      <c r="A28" s="19"/>
      <c r="B28" s="426"/>
      <c r="C28" s="73"/>
      <c r="D28" s="73"/>
      <c r="E28" s="73"/>
      <c r="F28" s="73"/>
      <c r="G28" s="73"/>
      <c r="H28" s="19"/>
      <c r="I28" s="19"/>
      <c r="J28" s="19"/>
      <c r="K28" s="19"/>
      <c r="L28" s="19"/>
      <c r="M28" s="19"/>
      <c r="N28" s="19"/>
      <c r="O28" s="19"/>
      <c r="P28" s="19"/>
      <c r="Q28" s="19"/>
      <c r="R28" s="19"/>
      <c r="S28" s="19"/>
      <c r="T28" s="19"/>
      <c r="U28" s="19"/>
      <c r="V28" s="19"/>
      <c r="W28" s="19"/>
      <c r="X28" s="19"/>
    </row>
    <row r="29" spans="1:24">
      <c r="A29" s="19"/>
      <c r="B29" s="426"/>
      <c r="C29" s="73"/>
      <c r="D29" s="73"/>
      <c r="E29" s="73"/>
      <c r="F29" s="73"/>
      <c r="G29" s="73"/>
      <c r="H29" s="19"/>
      <c r="I29" s="19"/>
      <c r="J29" s="19"/>
      <c r="K29" s="19"/>
      <c r="L29" s="19"/>
      <c r="M29" s="19"/>
      <c r="N29" s="19"/>
      <c r="O29" s="19"/>
      <c r="P29" s="19"/>
      <c r="Q29" s="19"/>
      <c r="R29" s="19"/>
      <c r="S29" s="19"/>
      <c r="T29" s="19"/>
      <c r="U29" s="19"/>
      <c r="V29" s="19"/>
      <c r="W29" s="19"/>
      <c r="X29" s="19"/>
    </row>
    <row r="30" spans="1:24">
      <c r="A30" s="19"/>
      <c r="B30" s="426"/>
      <c r="C30" s="73"/>
      <c r="D30" s="73"/>
      <c r="E30" s="73"/>
      <c r="F30" s="73"/>
      <c r="G30" s="73"/>
      <c r="H30" s="19"/>
      <c r="I30" s="19"/>
      <c r="J30" s="19"/>
      <c r="K30" s="19"/>
      <c r="L30" s="19"/>
      <c r="M30" s="19"/>
      <c r="N30" s="19"/>
      <c r="O30" s="19"/>
      <c r="P30" s="19"/>
      <c r="Q30" s="19"/>
      <c r="R30" s="19"/>
      <c r="S30" s="19"/>
      <c r="T30" s="19"/>
      <c r="U30" s="19"/>
      <c r="V30" s="19"/>
      <c r="W30" s="19"/>
      <c r="X30" s="19"/>
    </row>
    <row r="31" spans="1:24">
      <c r="A31" s="19"/>
      <c r="B31" s="426"/>
      <c r="C31" s="73"/>
      <c r="D31" s="73"/>
      <c r="E31" s="73"/>
      <c r="F31" s="73"/>
      <c r="G31" s="73"/>
      <c r="H31" s="19"/>
      <c r="I31" s="19"/>
      <c r="J31" s="19"/>
      <c r="K31" s="19"/>
      <c r="L31" s="19"/>
      <c r="M31" s="19"/>
      <c r="N31" s="19"/>
      <c r="O31" s="19"/>
      <c r="P31" s="19"/>
      <c r="Q31" s="19"/>
      <c r="R31" s="19"/>
      <c r="S31" s="19"/>
      <c r="T31" s="19"/>
      <c r="U31" s="19"/>
      <c r="V31" s="19"/>
      <c r="W31" s="19"/>
      <c r="X31" s="19"/>
    </row>
    <row r="32" spans="1:24">
      <c r="A32" s="19"/>
      <c r="B32" s="19"/>
      <c r="C32" s="19"/>
      <c r="D32" s="19"/>
      <c r="E32" s="19"/>
      <c r="F32" s="19"/>
      <c r="G32" s="19"/>
      <c r="H32" s="19"/>
      <c r="I32" s="19"/>
      <c r="J32" s="19"/>
      <c r="K32" s="19"/>
      <c r="L32" s="19"/>
      <c r="M32" s="19"/>
      <c r="N32" s="19"/>
      <c r="O32" s="19"/>
      <c r="P32" s="19"/>
      <c r="Q32" s="19"/>
      <c r="R32" s="19"/>
      <c r="S32" s="19"/>
      <c r="T32" s="19"/>
      <c r="U32" s="19"/>
      <c r="V32" s="19"/>
      <c r="W32" s="19"/>
      <c r="X32" s="19"/>
    </row>
    <row r="33" spans="1:24">
      <c r="A33" s="19"/>
      <c r="B33" s="19"/>
      <c r="C33" s="19"/>
      <c r="D33" s="419"/>
      <c r="E33" s="419"/>
      <c r="F33" s="419"/>
      <c r="G33" s="419"/>
      <c r="H33" s="419"/>
      <c r="I33" s="419"/>
      <c r="J33" s="19"/>
      <c r="K33" s="19"/>
      <c r="L33" s="19"/>
      <c r="M33" s="19"/>
      <c r="N33" s="19"/>
      <c r="O33" s="19"/>
      <c r="P33" s="19"/>
      <c r="Q33" s="19"/>
      <c r="R33" s="19"/>
      <c r="S33" s="19"/>
      <c r="T33" s="19"/>
      <c r="U33" s="19"/>
      <c r="V33" s="19"/>
      <c r="W33" s="19"/>
      <c r="X33" s="19"/>
    </row>
    <row r="34" spans="1:24" ht="15.75">
      <c r="A34" s="19"/>
      <c r="B34" s="70"/>
      <c r="C34" s="72"/>
      <c r="D34" s="71"/>
      <c r="E34" s="71"/>
      <c r="F34" s="71"/>
      <c r="G34" s="71"/>
      <c r="H34" s="71"/>
      <c r="I34" s="71"/>
      <c r="J34" s="19"/>
      <c r="K34" s="19"/>
      <c r="L34" s="19"/>
      <c r="M34" s="19"/>
      <c r="N34" s="19"/>
      <c r="O34" s="19"/>
      <c r="P34" s="19"/>
      <c r="Q34" s="19"/>
      <c r="R34" s="19"/>
      <c r="S34" s="19"/>
      <c r="T34" s="19"/>
      <c r="U34" s="19"/>
      <c r="V34" s="19"/>
      <c r="W34" s="19"/>
      <c r="X34" s="19"/>
    </row>
    <row r="35" spans="1:24">
      <c r="A35" s="19"/>
      <c r="B35" s="426"/>
      <c r="C35" s="72"/>
      <c r="D35" s="73"/>
      <c r="E35" s="73"/>
      <c r="F35" s="73"/>
      <c r="G35" s="73"/>
      <c r="H35" s="73"/>
      <c r="I35" s="73"/>
      <c r="J35" s="19"/>
      <c r="K35" s="19"/>
      <c r="L35" s="19"/>
      <c r="M35" s="19"/>
      <c r="N35" s="19"/>
      <c r="O35" s="19"/>
      <c r="P35" s="19"/>
      <c r="Q35" s="19"/>
      <c r="R35" s="19"/>
      <c r="S35" s="19"/>
      <c r="T35" s="19"/>
      <c r="U35" s="19"/>
      <c r="V35" s="19"/>
      <c r="W35" s="19"/>
      <c r="X35" s="19"/>
    </row>
    <row r="36" spans="1:24">
      <c r="A36" s="19"/>
      <c r="B36" s="426"/>
      <c r="C36" s="73"/>
      <c r="D36" s="73"/>
      <c r="E36" s="73"/>
      <c r="F36" s="73"/>
      <c r="G36" s="73"/>
      <c r="H36" s="73"/>
      <c r="I36" s="73"/>
      <c r="J36" s="19"/>
      <c r="K36" s="19"/>
      <c r="L36" s="19"/>
      <c r="M36" s="19"/>
      <c r="N36" s="19"/>
      <c r="O36" s="19"/>
      <c r="P36" s="19"/>
      <c r="Q36" s="19"/>
      <c r="R36" s="19"/>
      <c r="S36" s="19"/>
      <c r="T36" s="19"/>
      <c r="U36" s="19"/>
      <c r="V36" s="19"/>
      <c r="W36" s="19"/>
      <c r="X36" s="19"/>
    </row>
    <row r="37" spans="1:24">
      <c r="A37" s="19"/>
      <c r="B37" s="426"/>
      <c r="C37" s="73"/>
      <c r="D37" s="73"/>
      <c r="E37" s="73"/>
      <c r="F37" s="73"/>
      <c r="G37" s="73"/>
      <c r="H37" s="73"/>
      <c r="I37" s="73"/>
      <c r="J37" s="19"/>
      <c r="K37" s="19"/>
      <c r="L37" s="19"/>
      <c r="M37" s="19"/>
      <c r="N37" s="19"/>
      <c r="O37" s="19"/>
      <c r="P37" s="19"/>
      <c r="Q37" s="19"/>
      <c r="R37" s="19"/>
      <c r="S37" s="19"/>
      <c r="T37" s="19"/>
      <c r="U37" s="19"/>
      <c r="V37" s="19"/>
      <c r="W37" s="19"/>
      <c r="X37" s="19"/>
    </row>
    <row r="38" spans="1:24">
      <c r="A38" s="19"/>
      <c r="B38" s="426"/>
      <c r="C38" s="73"/>
      <c r="D38" s="73"/>
      <c r="E38" s="73"/>
      <c r="F38" s="73"/>
      <c r="G38" s="73"/>
      <c r="H38" s="73"/>
      <c r="I38" s="73"/>
      <c r="J38" s="19"/>
      <c r="K38" s="19"/>
      <c r="L38" s="19"/>
      <c r="M38" s="19"/>
      <c r="N38" s="19"/>
      <c r="O38" s="19"/>
      <c r="P38" s="19"/>
      <c r="Q38" s="19"/>
      <c r="R38" s="19"/>
      <c r="S38" s="19"/>
      <c r="T38" s="19"/>
      <c r="U38" s="19"/>
      <c r="V38" s="19"/>
      <c r="W38" s="19"/>
      <c r="X38" s="19"/>
    </row>
    <row r="39" spans="1:24">
      <c r="A39" s="19"/>
      <c r="B39" s="426"/>
      <c r="C39" s="73"/>
      <c r="D39" s="73"/>
      <c r="E39" s="73"/>
      <c r="F39" s="73"/>
      <c r="G39" s="73"/>
      <c r="H39" s="73"/>
      <c r="I39" s="73"/>
      <c r="J39" s="19"/>
      <c r="K39" s="19"/>
      <c r="L39" s="19"/>
      <c r="M39" s="19"/>
      <c r="N39" s="19"/>
      <c r="O39" s="19"/>
      <c r="P39" s="19"/>
      <c r="Q39" s="19"/>
      <c r="R39" s="19"/>
      <c r="S39" s="19"/>
      <c r="T39" s="19"/>
      <c r="U39" s="19"/>
      <c r="V39" s="19"/>
      <c r="W39" s="19"/>
      <c r="X39" s="19"/>
    </row>
    <row r="40" spans="1:24">
      <c r="A40" s="19"/>
      <c r="B40" s="426"/>
      <c r="C40" s="73"/>
      <c r="D40" s="73"/>
      <c r="E40" s="73"/>
      <c r="F40" s="73"/>
      <c r="G40" s="73"/>
      <c r="H40" s="73"/>
      <c r="I40" s="73"/>
      <c r="J40" s="19"/>
      <c r="K40" s="19"/>
      <c r="L40" s="19"/>
      <c r="M40" s="19"/>
      <c r="N40" s="19"/>
      <c r="O40" s="19"/>
      <c r="P40" s="19"/>
      <c r="Q40" s="19"/>
      <c r="R40" s="19"/>
      <c r="S40" s="19"/>
      <c r="T40" s="19"/>
      <c r="U40" s="19"/>
      <c r="V40" s="19"/>
      <c r="W40" s="19"/>
      <c r="X40" s="19"/>
    </row>
    <row r="41" spans="1:24">
      <c r="A41" s="19"/>
      <c r="B41" s="19"/>
      <c r="C41" s="19"/>
      <c r="D41" s="19"/>
      <c r="E41" s="19"/>
      <c r="F41" s="19"/>
      <c r="G41" s="19"/>
      <c r="H41" s="19"/>
      <c r="I41" s="19"/>
      <c r="J41" s="19"/>
      <c r="K41" s="19"/>
      <c r="L41" s="19"/>
      <c r="M41" s="19"/>
      <c r="N41" s="19"/>
      <c r="O41" s="19"/>
      <c r="P41" s="19"/>
      <c r="Q41" s="19"/>
      <c r="R41" s="19"/>
      <c r="S41" s="19"/>
      <c r="T41" s="19"/>
      <c r="U41" s="19"/>
      <c r="V41" s="19"/>
      <c r="W41" s="19"/>
      <c r="X41" s="19"/>
    </row>
    <row r="42" spans="1:24">
      <c r="A42" s="19"/>
      <c r="B42" s="19"/>
      <c r="C42" s="19"/>
      <c r="D42" s="19"/>
      <c r="E42" s="19"/>
      <c r="F42" s="19"/>
      <c r="G42" s="19"/>
      <c r="H42" s="19"/>
      <c r="I42" s="19"/>
      <c r="J42" s="19"/>
      <c r="K42" s="19"/>
      <c r="L42" s="19"/>
      <c r="M42" s="19"/>
      <c r="N42" s="19"/>
      <c r="O42" s="19"/>
      <c r="P42" s="19"/>
      <c r="Q42" s="19"/>
      <c r="R42" s="19"/>
      <c r="S42" s="19"/>
      <c r="T42" s="19"/>
      <c r="U42" s="19"/>
      <c r="V42" s="19"/>
      <c r="W42" s="19"/>
      <c r="X42" s="19"/>
    </row>
    <row r="43" spans="1:24">
      <c r="A43" s="19"/>
      <c r="B43" s="71"/>
      <c r="C43" s="72"/>
      <c r="D43" s="71"/>
      <c r="E43" s="71"/>
      <c r="F43" s="71"/>
      <c r="G43" s="71"/>
      <c r="H43" s="19"/>
      <c r="I43" s="19"/>
      <c r="J43" s="19"/>
      <c r="K43" s="19"/>
      <c r="L43" s="19"/>
      <c r="M43" s="19"/>
      <c r="N43" s="19"/>
      <c r="O43" s="19"/>
      <c r="P43" s="19"/>
      <c r="Q43" s="19"/>
      <c r="R43" s="19"/>
      <c r="S43" s="19"/>
      <c r="T43" s="19"/>
      <c r="U43" s="19"/>
      <c r="V43" s="19"/>
      <c r="W43" s="19"/>
      <c r="X43" s="19"/>
    </row>
    <row r="44" spans="1:24">
      <c r="A44" s="19"/>
      <c r="B44" s="426"/>
      <c r="C44" s="72"/>
      <c r="D44" s="73"/>
      <c r="E44" s="73"/>
      <c r="F44" s="73"/>
      <c r="G44" s="73"/>
      <c r="H44" s="19"/>
      <c r="I44" s="19"/>
      <c r="J44" s="19"/>
      <c r="K44" s="19"/>
      <c r="L44" s="19"/>
      <c r="M44" s="19"/>
      <c r="N44" s="19"/>
      <c r="O44" s="19"/>
      <c r="P44" s="19"/>
      <c r="Q44" s="19"/>
      <c r="R44" s="19"/>
      <c r="S44" s="19"/>
      <c r="T44" s="19"/>
      <c r="U44" s="19"/>
      <c r="V44" s="19"/>
      <c r="W44" s="19"/>
      <c r="X44" s="19"/>
    </row>
    <row r="45" spans="1:24">
      <c r="A45" s="19"/>
      <c r="B45" s="426"/>
      <c r="C45" s="72"/>
      <c r="D45" s="73"/>
      <c r="E45" s="73"/>
      <c r="F45" s="73"/>
      <c r="G45" s="73"/>
      <c r="H45" s="19"/>
      <c r="I45" s="19"/>
      <c r="J45" s="19"/>
      <c r="K45" s="19"/>
      <c r="L45" s="19"/>
      <c r="M45" s="19"/>
      <c r="N45" s="19"/>
      <c r="O45" s="19"/>
      <c r="P45" s="19"/>
      <c r="Q45" s="19"/>
      <c r="R45" s="19"/>
      <c r="S45" s="19"/>
      <c r="T45" s="19"/>
      <c r="U45" s="19"/>
      <c r="V45" s="19"/>
      <c r="W45" s="19"/>
      <c r="X45" s="19"/>
    </row>
    <row r="46" spans="1:24">
      <c r="A46" s="19"/>
      <c r="B46" s="426"/>
      <c r="C46" s="72"/>
      <c r="D46" s="73"/>
      <c r="E46" s="73"/>
      <c r="F46" s="73"/>
      <c r="G46" s="73"/>
      <c r="H46" s="19"/>
      <c r="I46" s="19"/>
      <c r="J46" s="19"/>
      <c r="K46" s="19"/>
      <c r="L46" s="19"/>
      <c r="M46" s="19"/>
      <c r="N46" s="19"/>
      <c r="O46" s="19"/>
      <c r="P46" s="19"/>
      <c r="Q46" s="19"/>
      <c r="R46" s="19"/>
      <c r="S46" s="19"/>
      <c r="T46" s="19"/>
      <c r="U46" s="19"/>
      <c r="V46" s="19"/>
      <c r="W46" s="19"/>
      <c r="X46" s="19"/>
    </row>
    <row r="47" spans="1:24">
      <c r="A47" s="19"/>
      <c r="B47" s="426"/>
      <c r="C47" s="72"/>
      <c r="D47" s="73"/>
      <c r="E47" s="73"/>
      <c r="F47" s="73"/>
      <c r="G47" s="73"/>
      <c r="H47" s="19"/>
      <c r="I47" s="19"/>
      <c r="J47" s="19"/>
      <c r="K47" s="19"/>
      <c r="L47" s="19"/>
      <c r="M47" s="19"/>
      <c r="N47" s="19"/>
      <c r="O47" s="19"/>
      <c r="P47" s="19"/>
      <c r="Q47" s="19"/>
      <c r="R47" s="19"/>
      <c r="S47" s="19"/>
      <c r="T47" s="19"/>
      <c r="U47" s="19"/>
      <c r="V47" s="19"/>
      <c r="W47" s="19"/>
      <c r="X47" s="19"/>
    </row>
    <row r="48" spans="1:24">
      <c r="A48" s="19"/>
      <c r="B48" s="426"/>
      <c r="C48" s="73"/>
      <c r="D48" s="73"/>
      <c r="E48" s="73"/>
      <c r="F48" s="73"/>
      <c r="G48" s="73"/>
      <c r="H48" s="19"/>
      <c r="I48" s="19"/>
      <c r="J48" s="19"/>
      <c r="K48" s="19"/>
      <c r="L48" s="19"/>
      <c r="M48" s="19"/>
      <c r="N48" s="19"/>
      <c r="O48" s="19"/>
      <c r="P48" s="19"/>
      <c r="Q48" s="19"/>
      <c r="R48" s="19"/>
      <c r="S48" s="19"/>
      <c r="T48" s="19"/>
      <c r="U48" s="19"/>
      <c r="V48" s="19"/>
      <c r="W48" s="19"/>
      <c r="X48" s="19"/>
    </row>
    <row r="49" spans="1:24">
      <c r="A49" s="19"/>
      <c r="B49" s="19"/>
      <c r="C49" s="19"/>
      <c r="D49" s="19"/>
      <c r="E49" s="19"/>
      <c r="F49" s="19"/>
      <c r="G49" s="19"/>
      <c r="H49" s="19"/>
      <c r="I49" s="19"/>
      <c r="J49" s="19"/>
      <c r="K49" s="19"/>
      <c r="L49" s="19"/>
      <c r="M49" s="19"/>
      <c r="N49" s="19"/>
      <c r="O49" s="19"/>
      <c r="P49" s="19"/>
      <c r="Q49" s="19"/>
      <c r="R49" s="19"/>
      <c r="S49" s="19"/>
      <c r="T49" s="19"/>
      <c r="U49" s="19"/>
      <c r="V49" s="19"/>
      <c r="W49" s="19"/>
      <c r="X49" s="19"/>
    </row>
    <row r="50" spans="1:24">
      <c r="A50" s="19"/>
      <c r="J50" s="19"/>
      <c r="K50" s="19"/>
      <c r="L50" s="19"/>
      <c r="M50" s="19"/>
      <c r="N50" s="19"/>
      <c r="O50" s="19"/>
      <c r="P50" s="19"/>
      <c r="Q50" s="19"/>
      <c r="R50" s="19"/>
      <c r="S50" s="19"/>
      <c r="T50" s="19"/>
      <c r="U50" s="19"/>
      <c r="V50" s="19"/>
      <c r="W50" s="19"/>
      <c r="X50" s="19"/>
    </row>
    <row r="51" spans="1:24">
      <c r="A51" s="19"/>
      <c r="J51" s="19"/>
      <c r="K51" s="19"/>
      <c r="L51" s="19"/>
      <c r="M51" s="19"/>
      <c r="N51" s="19"/>
      <c r="O51" s="19"/>
      <c r="P51" s="19"/>
      <c r="Q51" s="19"/>
      <c r="R51" s="19"/>
      <c r="S51" s="19"/>
      <c r="T51" s="19"/>
      <c r="U51" s="19"/>
      <c r="V51" s="19"/>
      <c r="W51" s="19"/>
      <c r="X51" s="19"/>
    </row>
    <row r="52" spans="1:24">
      <c r="A52" s="19"/>
      <c r="J52" s="19"/>
      <c r="K52" s="19"/>
      <c r="L52" s="19"/>
      <c r="M52" s="19"/>
      <c r="N52" s="19"/>
      <c r="O52" s="19"/>
      <c r="P52" s="19"/>
      <c r="Q52" s="19"/>
      <c r="R52" s="19"/>
      <c r="S52" s="19"/>
      <c r="T52" s="19"/>
      <c r="U52" s="19"/>
      <c r="V52" s="19"/>
      <c r="W52" s="19"/>
      <c r="X52" s="19"/>
    </row>
    <row r="53" spans="1:24">
      <c r="A53" s="19"/>
      <c r="J53" s="19"/>
      <c r="K53" s="19"/>
      <c r="L53" s="19"/>
      <c r="M53" s="19"/>
      <c r="N53" s="19"/>
      <c r="O53" s="19"/>
      <c r="P53" s="19"/>
      <c r="Q53" s="19"/>
      <c r="R53" s="19"/>
      <c r="S53" s="19"/>
      <c r="T53" s="19"/>
      <c r="U53" s="19"/>
      <c r="V53" s="19"/>
      <c r="W53" s="19"/>
      <c r="X53" s="19"/>
    </row>
    <row r="54" spans="1:24">
      <c r="A54" s="19"/>
      <c r="J54" s="19"/>
      <c r="K54" s="19"/>
      <c r="L54" s="19"/>
      <c r="M54" s="19"/>
      <c r="N54" s="19"/>
      <c r="O54" s="19"/>
      <c r="P54" s="19"/>
      <c r="Q54" s="19"/>
      <c r="R54" s="19"/>
      <c r="S54" s="19"/>
      <c r="T54" s="19"/>
      <c r="U54" s="19"/>
      <c r="V54" s="19"/>
      <c r="W54" s="19"/>
      <c r="X54" s="19"/>
    </row>
    <row r="55" spans="1:24">
      <c r="A55" s="19"/>
      <c r="J55" s="19"/>
      <c r="K55" s="19"/>
      <c r="L55" s="19"/>
      <c r="M55" s="19"/>
      <c r="N55" s="19"/>
      <c r="O55" s="19"/>
      <c r="P55" s="19"/>
      <c r="Q55" s="19"/>
      <c r="R55" s="19"/>
      <c r="S55" s="19"/>
      <c r="T55" s="19"/>
      <c r="U55" s="19"/>
      <c r="V55" s="19"/>
      <c r="W55" s="19"/>
      <c r="X55" s="19"/>
    </row>
    <row r="56" spans="1:24">
      <c r="A56" s="19"/>
      <c r="J56" s="19"/>
      <c r="K56" s="19"/>
      <c r="L56" s="19"/>
      <c r="M56" s="19"/>
      <c r="N56" s="19"/>
      <c r="O56" s="19"/>
      <c r="P56" s="19"/>
      <c r="Q56" s="19"/>
      <c r="R56" s="19"/>
      <c r="S56" s="19"/>
      <c r="T56" s="19"/>
      <c r="U56" s="19"/>
      <c r="V56" s="19"/>
      <c r="W56" s="19"/>
      <c r="X56" s="19"/>
    </row>
  </sheetData>
  <mergeCells count="9">
    <mergeCell ref="B13:B16"/>
    <mergeCell ref="B44:B48"/>
    <mergeCell ref="D4:F4"/>
    <mergeCell ref="G4:I4"/>
    <mergeCell ref="B6:B10"/>
    <mergeCell ref="B26:B31"/>
    <mergeCell ref="D33:F33"/>
    <mergeCell ref="G33:I33"/>
    <mergeCell ref="B35:B40"/>
  </mergeCells>
  <pageMargins left="0.7" right="0.7" top="0.75" bottom="0.75" header="0.3" footer="0.3"/>
  <headerFooter>
    <oddHeader>&amp;C&amp;"Aptos"&amp;10&amp;K000000 Intern (Internal)&amp;1#_x000D_</oddHeader>
  </headerFooter>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E3B1D-70E9-4773-9E17-5D553B57A953}">
  <sheetPr codeName="Sheet103"/>
  <dimension ref="A1:J9"/>
  <sheetViews>
    <sheetView zoomScale="81" workbookViewId="0">
      <selection activeCell="H29" sqref="H29"/>
    </sheetView>
  </sheetViews>
  <sheetFormatPr defaultColWidth="9.140625" defaultRowHeight="15"/>
  <cols>
    <col min="1" max="1" width="22.28515625" customWidth="1"/>
    <col min="2" max="2" width="18.5703125" customWidth="1"/>
    <col min="3" max="3" width="28.85546875" hidden="1" customWidth="1"/>
    <col min="4" max="4" width="18.7109375" hidden="1" customWidth="1"/>
    <col min="5" max="5" width="22.5703125" customWidth="1"/>
    <col min="6" max="6" width="24.140625" customWidth="1"/>
    <col min="7" max="7" width="23.5703125" customWidth="1"/>
    <col min="8" max="8" width="25.42578125" customWidth="1"/>
  </cols>
  <sheetData>
    <row r="1" spans="1:10">
      <c r="A1" s="355" t="s">
        <v>166</v>
      </c>
      <c r="B1" s="355" t="s">
        <v>189</v>
      </c>
      <c r="C1" s="355" t="s">
        <v>188</v>
      </c>
      <c r="D1" s="355" t="s">
        <v>190</v>
      </c>
      <c r="E1" s="355" t="s">
        <v>212</v>
      </c>
      <c r="F1" s="355" t="s">
        <v>213</v>
      </c>
      <c r="G1" s="355" t="s">
        <v>214</v>
      </c>
      <c r="H1" s="355" t="s">
        <v>215</v>
      </c>
    </row>
    <row r="2" spans="1:10">
      <c r="A2">
        <v>2030</v>
      </c>
      <c r="B2" t="s">
        <v>173</v>
      </c>
      <c r="C2" t="s">
        <v>202</v>
      </c>
      <c r="D2" s="301">
        <v>47828</v>
      </c>
      <c r="E2">
        <v>17947</v>
      </c>
      <c r="F2" s="3">
        <v>6757.0494885739581</v>
      </c>
      <c r="G2" s="3">
        <v>258.55034640000002</v>
      </c>
      <c r="H2" s="3">
        <v>367.83689067966952</v>
      </c>
      <c r="J2" s="3"/>
    </row>
    <row r="3" spans="1:10">
      <c r="B3" t="s">
        <v>174</v>
      </c>
      <c r="C3" t="s">
        <v>202</v>
      </c>
      <c r="D3" s="301"/>
      <c r="E3">
        <v>7034</v>
      </c>
      <c r="F3" s="3">
        <v>2212.579223453768</v>
      </c>
      <c r="G3" s="3">
        <v>122.3991011747012</v>
      </c>
      <c r="H3" s="3">
        <v>84.949705655897063</v>
      </c>
      <c r="J3" s="3"/>
    </row>
    <row r="4" spans="1:10">
      <c r="A4">
        <v>2035</v>
      </c>
      <c r="B4" t="s">
        <v>173</v>
      </c>
      <c r="C4" t="s">
        <v>203</v>
      </c>
      <c r="D4" s="301">
        <v>49314</v>
      </c>
      <c r="E4">
        <v>14595</v>
      </c>
      <c r="F4" s="3">
        <v>6281.2317071559346</v>
      </c>
      <c r="G4" s="3">
        <v>485.30492749856109</v>
      </c>
      <c r="H4" s="3">
        <v>569.4447713645028</v>
      </c>
      <c r="J4" s="3"/>
    </row>
    <row r="5" spans="1:10">
      <c r="B5" t="s">
        <v>174</v>
      </c>
      <c r="C5" t="s">
        <v>203</v>
      </c>
      <c r="D5" s="301"/>
      <c r="E5">
        <v>5804</v>
      </c>
      <c r="F5" s="3">
        <v>1211.8631338979581</v>
      </c>
      <c r="G5" s="3">
        <v>414.86486114619839</v>
      </c>
      <c r="H5" s="3">
        <v>90.522037133768862</v>
      </c>
      <c r="J5" s="3"/>
    </row>
    <row r="6" spans="1:10">
      <c r="A6">
        <v>2040</v>
      </c>
      <c r="B6" t="s">
        <v>173</v>
      </c>
      <c r="C6" t="s">
        <v>194</v>
      </c>
      <c r="D6" s="301">
        <v>51160</v>
      </c>
      <c r="E6">
        <v>11617</v>
      </c>
      <c r="F6" s="3">
        <v>4289.2582724295444</v>
      </c>
      <c r="G6" s="3">
        <v>504.74986523175278</v>
      </c>
      <c r="H6" s="3">
        <v>840.41072473436384</v>
      </c>
      <c r="J6" s="3"/>
    </row>
    <row r="7" spans="1:10">
      <c r="B7" t="s">
        <v>174</v>
      </c>
      <c r="C7" t="s">
        <v>194</v>
      </c>
      <c r="D7" s="301"/>
      <c r="E7">
        <v>4459</v>
      </c>
      <c r="F7" s="3">
        <v>541.77547010004071</v>
      </c>
      <c r="G7" s="3">
        <v>318.47064147842877</v>
      </c>
      <c r="H7" s="3">
        <v>120.4802623824181</v>
      </c>
      <c r="J7" s="3"/>
    </row>
    <row r="8" spans="1:10">
      <c r="A8">
        <v>2050</v>
      </c>
      <c r="B8" t="s">
        <v>173</v>
      </c>
      <c r="C8" t="s">
        <v>195</v>
      </c>
      <c r="D8" s="301">
        <v>54796</v>
      </c>
      <c r="E8">
        <v>8335</v>
      </c>
      <c r="F8" s="3">
        <v>2986.0121305256398</v>
      </c>
      <c r="G8" s="3">
        <v>582.55769620000001</v>
      </c>
      <c r="H8" s="3">
        <v>1248.880852936489</v>
      </c>
      <c r="J8" s="3"/>
    </row>
    <row r="9" spans="1:10">
      <c r="B9" t="s">
        <v>174</v>
      </c>
      <c r="C9" t="s">
        <v>195</v>
      </c>
      <c r="D9" s="301"/>
      <c r="E9">
        <v>3114</v>
      </c>
      <c r="F9" s="3">
        <v>491.24302555863761</v>
      </c>
      <c r="G9" s="3">
        <v>548.4695753762727</v>
      </c>
      <c r="H9" s="3">
        <v>89.335563653940767</v>
      </c>
      <c r="J9" s="3"/>
    </row>
  </sheetData>
  <pageMargins left="0.7" right="0.7" top="0.75" bottom="0.75" header="0.3" footer="0.3"/>
  <headerFooter>
    <oddHeader>&amp;C&amp;"Aptos"&amp;10&amp;K000000 Intern (Internal)&amp;1#_x000D_</oddHeader>
  </headerFooter>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E3FEB-2A3B-4E88-B7A6-0080CFC93B53}">
  <sheetPr codeName="Sheet31"/>
  <dimension ref="A2:AC24"/>
  <sheetViews>
    <sheetView topLeftCell="B1" zoomScale="90" zoomScaleNormal="90" workbookViewId="0">
      <selection activeCell="G25" sqref="G25"/>
    </sheetView>
  </sheetViews>
  <sheetFormatPr defaultColWidth="9.140625" defaultRowHeight="15"/>
  <cols>
    <col min="3" max="3" width="33" customWidth="1"/>
    <col min="4" max="4" width="9.42578125" customWidth="1"/>
    <col min="21" max="21" width="7.42578125" bestFit="1" customWidth="1"/>
  </cols>
  <sheetData>
    <row r="2" spans="1:29">
      <c r="K2" s="314"/>
    </row>
    <row r="3" spans="1:29">
      <c r="A3" s="72"/>
      <c r="B3" s="72"/>
      <c r="C3" s="206"/>
      <c r="D3" s="427" t="s">
        <v>216</v>
      </c>
      <c r="E3" s="427"/>
      <c r="F3" s="427"/>
      <c r="G3" s="427"/>
      <c r="H3" s="427"/>
    </row>
    <row r="4" spans="1:29">
      <c r="A4" s="72"/>
      <c r="B4" s="72"/>
      <c r="C4" s="314"/>
      <c r="D4" s="308" t="s">
        <v>217</v>
      </c>
      <c r="E4" s="428" t="s">
        <v>218</v>
      </c>
      <c r="F4" s="428"/>
      <c r="G4" s="428"/>
      <c r="H4" s="429"/>
    </row>
    <row r="5" spans="1:29">
      <c r="A5" s="72"/>
      <c r="B5" s="72"/>
      <c r="C5" s="325" t="s">
        <v>154</v>
      </c>
      <c r="D5" s="321">
        <v>2023</v>
      </c>
      <c r="E5" s="321">
        <v>2030</v>
      </c>
      <c r="F5" s="321">
        <v>2035</v>
      </c>
      <c r="G5" s="321">
        <v>2040</v>
      </c>
      <c r="H5" s="321">
        <v>2050</v>
      </c>
    </row>
    <row r="6" spans="1:29">
      <c r="A6" s="72"/>
      <c r="B6" s="72"/>
      <c r="C6" s="83" t="s">
        <v>219</v>
      </c>
      <c r="D6" s="309">
        <v>3340.2779999999998</v>
      </c>
      <c r="E6" s="309">
        <v>2884.4115973423459</v>
      </c>
      <c r="F6" s="309">
        <v>2062.5228993306673</v>
      </c>
      <c r="G6" s="309">
        <v>1333.5557553233434</v>
      </c>
      <c r="H6" s="309">
        <v>619.02568106065667</v>
      </c>
      <c r="Z6" s="4"/>
      <c r="AA6" s="4"/>
      <c r="AB6" s="4"/>
      <c r="AC6" s="4"/>
    </row>
    <row r="7" spans="1:29">
      <c r="A7" s="72"/>
      <c r="B7" s="72"/>
      <c r="C7" s="83" t="s">
        <v>220</v>
      </c>
      <c r="D7" s="309" t="s">
        <v>221</v>
      </c>
      <c r="E7" s="309">
        <v>1.8932697041351316</v>
      </c>
      <c r="F7" s="309">
        <v>10.287926610595633</v>
      </c>
      <c r="G7" s="309">
        <v>22.950406278560347</v>
      </c>
      <c r="H7" s="309">
        <v>47.813576201318959</v>
      </c>
    </row>
    <row r="8" spans="1:29">
      <c r="A8" s="72"/>
      <c r="B8" s="72"/>
      <c r="C8" s="83" t="s">
        <v>222</v>
      </c>
      <c r="D8" s="309" t="s">
        <v>221</v>
      </c>
      <c r="E8" s="309">
        <v>69.083349023435275</v>
      </c>
      <c r="F8" s="309">
        <v>113.72615293158952</v>
      </c>
      <c r="G8" s="309">
        <v>245.79942884342262</v>
      </c>
      <c r="H8" s="309">
        <v>309.97475486944444</v>
      </c>
    </row>
    <row r="9" spans="1:29">
      <c r="A9" s="72"/>
      <c r="B9" s="72"/>
      <c r="C9" s="83" t="s">
        <v>146</v>
      </c>
      <c r="D9" s="309">
        <v>5857.67</v>
      </c>
      <c r="E9" s="309">
        <v>3403.5119944194525</v>
      </c>
      <c r="F9" s="309">
        <v>2866.4578422579693</v>
      </c>
      <c r="G9" s="309">
        <v>2004.4353564618852</v>
      </c>
      <c r="H9" s="309">
        <v>533.30613193343959</v>
      </c>
    </row>
    <row r="10" spans="1:29">
      <c r="A10" s="72"/>
      <c r="B10" s="72"/>
      <c r="C10" s="83" t="s">
        <v>223</v>
      </c>
      <c r="D10" s="309">
        <v>150.53</v>
      </c>
      <c r="E10" s="309">
        <v>223.68778303129568</v>
      </c>
      <c r="F10" s="309">
        <v>307.53501216636892</v>
      </c>
      <c r="G10" s="309">
        <v>426.19265963738599</v>
      </c>
      <c r="H10" s="309">
        <v>635.34996752843267</v>
      </c>
      <c r="Z10" s="84"/>
    </row>
    <row r="11" spans="1:29">
      <c r="A11" s="72"/>
      <c r="B11" s="72"/>
      <c r="C11" s="83" t="s">
        <v>145</v>
      </c>
      <c r="D11" s="309">
        <v>1455.2</v>
      </c>
      <c r="E11" s="309">
        <v>143.49172938458551</v>
      </c>
      <c r="F11" s="309">
        <v>79.114837569462338</v>
      </c>
      <c r="G11" s="309">
        <v>43.292521148084241</v>
      </c>
      <c r="H11" s="309">
        <v>27.388906853981609</v>
      </c>
      <c r="Z11" s="84"/>
    </row>
    <row r="12" spans="1:29">
      <c r="A12" s="72"/>
      <c r="B12" s="72"/>
      <c r="C12" s="83" t="s">
        <v>109</v>
      </c>
      <c r="D12" s="309">
        <v>1222.8399999999999</v>
      </c>
      <c r="E12" s="309">
        <v>1854.888255037765</v>
      </c>
      <c r="F12" s="309">
        <v>2066.4593134678389</v>
      </c>
      <c r="G12" s="309">
        <v>2460.5226016308575</v>
      </c>
      <c r="H12" s="309">
        <v>2689.7845388089881</v>
      </c>
    </row>
    <row r="13" spans="1:29">
      <c r="A13" s="72"/>
      <c r="B13" s="72"/>
      <c r="C13" s="83" t="s">
        <v>113</v>
      </c>
      <c r="D13" s="309" t="s">
        <v>221</v>
      </c>
      <c r="E13" s="309">
        <v>30.21722536265813</v>
      </c>
      <c r="F13" s="309">
        <v>31.650765423661838</v>
      </c>
      <c r="G13" s="309">
        <v>40.272509893723488</v>
      </c>
      <c r="H13" s="309">
        <v>35.980689143107789</v>
      </c>
    </row>
    <row r="14" spans="1:29">
      <c r="A14" s="72"/>
      <c r="B14" s="72"/>
      <c r="C14" s="83" t="s">
        <v>224</v>
      </c>
      <c r="D14" s="309">
        <v>1836.9657222300002</v>
      </c>
      <c r="E14" s="364">
        <v>1755.9932272727272</v>
      </c>
      <c r="F14" s="364">
        <v>1666.5072848484847</v>
      </c>
      <c r="G14" s="364">
        <v>2080.2578575757575</v>
      </c>
      <c r="H14" s="364">
        <v>2194.230121212121</v>
      </c>
    </row>
    <row r="15" spans="1:29">
      <c r="A15" s="72"/>
      <c r="B15" s="72"/>
      <c r="C15" s="83" t="s">
        <v>225</v>
      </c>
      <c r="D15" s="309">
        <v>330.43834029000004</v>
      </c>
      <c r="E15" s="309">
        <v>318.95</v>
      </c>
      <c r="F15" s="309">
        <v>319.10000000000002</v>
      </c>
      <c r="G15" s="309">
        <v>325.67</v>
      </c>
      <c r="H15" s="309">
        <v>307.42</v>
      </c>
    </row>
    <row r="16" spans="1:29">
      <c r="A16" s="72"/>
      <c r="B16" s="72"/>
      <c r="C16" s="83" t="s">
        <v>226</v>
      </c>
      <c r="D16" s="309">
        <v>297.10000000000002</v>
      </c>
      <c r="E16" s="309">
        <v>696.3</v>
      </c>
      <c r="F16" s="309">
        <v>954.61</v>
      </c>
      <c r="G16" s="309">
        <v>1201.9100000000001</v>
      </c>
      <c r="H16" s="309">
        <v>1654.54</v>
      </c>
    </row>
    <row r="17" spans="1:8">
      <c r="A17" s="72"/>
      <c r="B17" s="72"/>
      <c r="C17" s="83" t="s">
        <v>227</v>
      </c>
      <c r="D17" s="309">
        <v>480.45076790000002</v>
      </c>
      <c r="E17" s="309">
        <v>1103.98</v>
      </c>
      <c r="F17" s="309">
        <v>1819.21</v>
      </c>
      <c r="G17" s="309">
        <v>2243.33</v>
      </c>
      <c r="H17" s="309">
        <v>2942.35</v>
      </c>
    </row>
    <row r="18" spans="1:8">
      <c r="A18" s="72"/>
      <c r="B18" s="72"/>
      <c r="C18" s="83" t="s">
        <v>228</v>
      </c>
      <c r="D18" s="309">
        <v>285.65503093000001</v>
      </c>
      <c r="E18" s="309">
        <v>196.79</v>
      </c>
      <c r="F18" s="309">
        <v>177.4</v>
      </c>
      <c r="G18" s="309">
        <v>168.54</v>
      </c>
      <c r="H18" s="309">
        <v>164.67</v>
      </c>
    </row>
    <row r="19" spans="1:8">
      <c r="A19" s="72"/>
      <c r="B19" s="72"/>
      <c r="C19" s="307" t="s">
        <v>153</v>
      </c>
      <c r="D19" s="310">
        <f>SUM(D6:D18)</f>
        <v>15257.127861350002</v>
      </c>
      <c r="E19" s="310">
        <f>SUM(E6:E18)</f>
        <v>12683.198430578401</v>
      </c>
      <c r="F19" s="310">
        <f t="shared" ref="F19:H19" si="0">SUM(F6:F18)</f>
        <v>12474.582034606638</v>
      </c>
      <c r="G19" s="310">
        <f t="shared" si="0"/>
        <v>12596.72909679302</v>
      </c>
      <c r="H19" s="310">
        <f t="shared" si="0"/>
        <v>12161.834367611493</v>
      </c>
    </row>
    <row r="20" spans="1:8">
      <c r="A20" s="72"/>
      <c r="B20" s="72"/>
      <c r="C20" s="6" t="s">
        <v>229</v>
      </c>
      <c r="D20" s="306"/>
      <c r="E20" s="312"/>
      <c r="F20" s="312"/>
      <c r="G20" s="312"/>
      <c r="H20" s="312"/>
    </row>
    <row r="21" spans="1:8">
      <c r="A21" s="72"/>
      <c r="B21" s="72"/>
      <c r="C21" s="6" t="s">
        <v>230</v>
      </c>
    </row>
    <row r="22" spans="1:8">
      <c r="A22" s="72"/>
      <c r="B22" s="72"/>
      <c r="C22" s="6" t="s">
        <v>231</v>
      </c>
      <c r="D22" s="72"/>
      <c r="E22" s="72"/>
      <c r="F22" s="72"/>
      <c r="G22" s="72"/>
      <c r="H22" s="72"/>
    </row>
    <row r="23" spans="1:8">
      <c r="A23" s="72"/>
      <c r="B23" s="72"/>
      <c r="C23" s="6" t="s">
        <v>232</v>
      </c>
      <c r="D23" s="72"/>
      <c r="E23" s="72"/>
      <c r="F23" s="72"/>
      <c r="G23" s="72"/>
      <c r="H23" s="72"/>
    </row>
    <row r="24" spans="1:8">
      <c r="A24" s="72"/>
      <c r="B24" s="72"/>
      <c r="C24" s="313"/>
      <c r="E24" s="72"/>
      <c r="F24" s="72"/>
      <c r="G24" s="72"/>
      <c r="H24" s="72"/>
    </row>
  </sheetData>
  <mergeCells count="2">
    <mergeCell ref="D3:H3"/>
    <mergeCell ref="E4:H4"/>
  </mergeCells>
  <pageMargins left="0.7" right="0.7" top="0.75" bottom="0.75" header="0.3" footer="0.3"/>
  <headerFooter>
    <oddHeader>&amp;C&amp;"Aptos"&amp;10&amp;K000000 Intern (Internal)&amp;1#_x000D_</oddHeader>
  </headerFooter>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5530B-C17F-4F52-8AB5-81DC96559D28}">
  <dimension ref="A2:W23"/>
  <sheetViews>
    <sheetView workbookViewId="0">
      <selection activeCell="C5" sqref="C5"/>
    </sheetView>
  </sheetViews>
  <sheetFormatPr defaultColWidth="9.140625" defaultRowHeight="15"/>
  <cols>
    <col min="4" max="4" width="24" customWidth="1"/>
  </cols>
  <sheetData>
    <row r="2" spans="1:9">
      <c r="A2" s="72"/>
      <c r="B2" s="72"/>
      <c r="D2" s="206"/>
      <c r="E2" s="427" t="s">
        <v>233</v>
      </c>
      <c r="F2" s="427"/>
      <c r="G2" s="427"/>
      <c r="H2" s="427"/>
      <c r="I2" s="427"/>
    </row>
    <row r="3" spans="1:9">
      <c r="A3" s="72"/>
      <c r="B3" s="72"/>
      <c r="D3" s="322"/>
      <c r="E3" s="308" t="s">
        <v>217</v>
      </c>
      <c r="F3" s="428" t="s">
        <v>218</v>
      </c>
      <c r="G3" s="428"/>
      <c r="H3" s="428"/>
      <c r="I3" s="429"/>
    </row>
    <row r="4" spans="1:9">
      <c r="A4" s="72"/>
      <c r="B4" s="72"/>
      <c r="D4" s="323" t="s">
        <v>154</v>
      </c>
      <c r="E4" s="324">
        <v>2023</v>
      </c>
      <c r="F4" s="324">
        <v>2030</v>
      </c>
      <c r="G4" s="324">
        <v>2035</v>
      </c>
      <c r="H4" s="324">
        <v>2040</v>
      </c>
      <c r="I4" s="324">
        <v>2050</v>
      </c>
    </row>
    <row r="5" spans="1:9">
      <c r="A5" s="72"/>
      <c r="B5" s="72"/>
      <c r="D5" s="296" t="s">
        <v>219</v>
      </c>
      <c r="E5" s="297">
        <v>0.21893229383373869</v>
      </c>
      <c r="F5" s="390">
        <v>0.22741989042670888</v>
      </c>
      <c r="G5" s="390">
        <v>0.16533803646558048</v>
      </c>
      <c r="H5" s="390">
        <v>0.10586524049825372</v>
      </c>
      <c r="I5" s="390">
        <v>5.0899038940145455E-2</v>
      </c>
    </row>
    <row r="6" spans="1:9">
      <c r="A6" s="72"/>
      <c r="B6" s="72"/>
      <c r="D6" s="296" t="s">
        <v>220</v>
      </c>
      <c r="E6" s="297" t="s">
        <v>221</v>
      </c>
      <c r="F6" s="390">
        <v>1.4927383770725974E-4</v>
      </c>
      <c r="G6" s="390">
        <v>8.2471112715882221E-4</v>
      </c>
      <c r="H6" s="390">
        <v>1.8219337815562971E-3</v>
      </c>
      <c r="I6" s="390">
        <v>3.9314444479405649E-3</v>
      </c>
    </row>
    <row r="7" spans="1:9">
      <c r="A7" s="72"/>
      <c r="B7" s="72"/>
      <c r="D7" s="296" t="s">
        <v>222</v>
      </c>
      <c r="E7" s="297" t="s">
        <v>221</v>
      </c>
      <c r="F7" s="390">
        <v>5.4468397227689525E-3</v>
      </c>
      <c r="G7" s="390">
        <v>9.1166303300658572E-3</v>
      </c>
      <c r="H7" s="390">
        <v>1.9512956653644338E-2</v>
      </c>
      <c r="I7" s="390">
        <v>2.5487500117165426E-2</v>
      </c>
    </row>
    <row r="8" spans="1:9">
      <c r="A8" s="72"/>
      <c r="B8" s="72"/>
      <c r="D8" s="296" t="s">
        <v>146</v>
      </c>
      <c r="E8" s="297">
        <v>0.38393005900139937</v>
      </c>
      <c r="F8" s="390">
        <v>0.26834808373050423</v>
      </c>
      <c r="G8" s="390">
        <v>0.22978387847431858</v>
      </c>
      <c r="H8" s="390">
        <v>0.159123478885657</v>
      </c>
      <c r="I8" s="390">
        <v>4.3850797158831688E-2</v>
      </c>
    </row>
    <row r="9" spans="1:9">
      <c r="A9" s="72"/>
      <c r="B9" s="72"/>
      <c r="D9" s="296" t="s">
        <v>223</v>
      </c>
      <c r="E9" s="297">
        <v>9.8662081990758509E-3</v>
      </c>
      <c r="F9" s="390">
        <v>1.7636543672769352E-2</v>
      </c>
      <c r="G9" s="390">
        <v>2.4652931161397943E-2</v>
      </c>
      <c r="H9" s="390">
        <v>3.3833597306295142E-2</v>
      </c>
      <c r="I9" s="390">
        <v>5.2241294226177772E-2</v>
      </c>
    </row>
    <row r="10" spans="1:9">
      <c r="A10" s="72"/>
      <c r="B10" s="72"/>
      <c r="D10" s="296" t="s">
        <v>145</v>
      </c>
      <c r="E10" s="297">
        <v>9.5378370898127812E-2</v>
      </c>
      <c r="F10" s="390">
        <v>1.1313528694673411E-2</v>
      </c>
      <c r="G10" s="390">
        <v>6.342083233729528E-3</v>
      </c>
      <c r="H10" s="390">
        <v>3.4368065563231023E-3</v>
      </c>
      <c r="I10" s="390">
        <v>2.2520374826779208E-3</v>
      </c>
    </row>
    <row r="11" spans="1:9">
      <c r="A11" s="72"/>
      <c r="B11" s="72"/>
      <c r="D11" s="296" t="s">
        <v>109</v>
      </c>
      <c r="E11" s="297">
        <v>8.0148767914421798E-2</v>
      </c>
      <c r="F11" s="390">
        <v>0.14624767287135909</v>
      </c>
      <c r="G11" s="390">
        <v>0.16565359125741649</v>
      </c>
      <c r="H11" s="390">
        <v>0.19533027841785355</v>
      </c>
      <c r="I11" s="390">
        <v>0.22116602294570181</v>
      </c>
    </row>
    <row r="12" spans="1:9">
      <c r="A12" s="72"/>
      <c r="B12" s="72"/>
      <c r="D12" s="296" t="s">
        <v>113</v>
      </c>
      <c r="E12" s="297" t="s">
        <v>221</v>
      </c>
      <c r="F12" s="390">
        <v>2.3824609800163878E-3</v>
      </c>
      <c r="G12" s="390">
        <v>2.5372205125476083E-3</v>
      </c>
      <c r="H12" s="390">
        <v>3.1970608865420783E-3</v>
      </c>
      <c r="I12" s="390">
        <v>2.9584919556978118E-3</v>
      </c>
    </row>
    <row r="13" spans="1:9">
      <c r="A13" s="72"/>
      <c r="B13" s="72"/>
      <c r="D13" s="296" t="s">
        <v>224</v>
      </c>
      <c r="E13" s="297">
        <v>0.12040049339059936</v>
      </c>
      <c r="F13" s="390">
        <v>0.13845034727511138</v>
      </c>
      <c r="G13" s="390">
        <v>0.13359223421075805</v>
      </c>
      <c r="H13" s="390">
        <v>0.16514270026695793</v>
      </c>
      <c r="I13" s="390">
        <v>0.18041933929437767</v>
      </c>
    </row>
    <row r="14" spans="1:9">
      <c r="A14" s="72"/>
      <c r="B14" s="72"/>
      <c r="D14" s="296" t="s">
        <v>225</v>
      </c>
      <c r="E14" s="297">
        <v>2.1657964938937187E-2</v>
      </c>
      <c r="F14" s="390">
        <v>2.5147442243829556E-2</v>
      </c>
      <c r="G14" s="390">
        <v>2.558001535560564E-2</v>
      </c>
      <c r="H14" s="390">
        <v>2.5853536858462072E-2</v>
      </c>
      <c r="I14" s="390">
        <v>2.5277436832941785E-2</v>
      </c>
    </row>
    <row r="15" spans="1:9">
      <c r="A15" s="72"/>
      <c r="B15" s="72"/>
      <c r="D15" s="296" t="s">
        <v>226</v>
      </c>
      <c r="E15" s="297">
        <v>1.9472865581249159E-2</v>
      </c>
      <c r="F15" s="390">
        <v>5.4899401267842977E-2</v>
      </c>
      <c r="G15" s="390">
        <v>7.6524407579488238E-2</v>
      </c>
      <c r="H15" s="390">
        <v>9.5414451701274758E-2</v>
      </c>
      <c r="I15" s="390">
        <v>0.13604362220276983</v>
      </c>
    </row>
    <row r="16" spans="1:9">
      <c r="A16" s="72"/>
      <c r="B16" s="72"/>
      <c r="D16" s="296" t="s">
        <v>227</v>
      </c>
      <c r="E16" s="297">
        <v>3.1490249820682048E-2</v>
      </c>
      <c r="F16" s="390">
        <v>8.7042712927866292E-2</v>
      </c>
      <c r="G16" s="390">
        <v>0.14583334294914238</v>
      </c>
      <c r="H16" s="390">
        <v>0.17808829441058041</v>
      </c>
      <c r="I16" s="390">
        <v>0.24193307613494977</v>
      </c>
    </row>
    <row r="17" spans="1:23">
      <c r="A17" s="72"/>
      <c r="B17" s="72"/>
      <c r="D17" s="296" t="s">
        <v>228</v>
      </c>
      <c r="E17" s="297">
        <v>1.8722726421768632E-2</v>
      </c>
      <c r="F17" s="390">
        <v>1.5515802348842195E-2</v>
      </c>
      <c r="G17" s="390">
        <v>1.4220917342790474E-2</v>
      </c>
      <c r="H17" s="390">
        <v>1.3379663776599618E-2</v>
      </c>
      <c r="I17" s="390">
        <v>1.3539898260622352E-2</v>
      </c>
    </row>
    <row r="18" spans="1:23">
      <c r="A18" s="72"/>
      <c r="B18" s="72"/>
      <c r="D18" s="311" t="s">
        <v>153</v>
      </c>
      <c r="E18" s="327">
        <v>1</v>
      </c>
      <c r="F18" s="327">
        <v>1</v>
      </c>
      <c r="G18" s="327">
        <v>1</v>
      </c>
      <c r="H18" s="327">
        <v>1</v>
      </c>
      <c r="I18" s="327">
        <v>1</v>
      </c>
    </row>
    <row r="19" spans="1:23">
      <c r="A19" s="72"/>
      <c r="B19" s="72"/>
      <c r="D19" s="6" t="s">
        <v>229</v>
      </c>
    </row>
    <row r="20" spans="1:23">
      <c r="A20" s="72"/>
      <c r="B20" s="72"/>
      <c r="D20" s="6" t="s">
        <v>230</v>
      </c>
    </row>
    <row r="21" spans="1:23">
      <c r="A21" s="72"/>
      <c r="B21" s="72"/>
      <c r="D21" s="6" t="s">
        <v>231</v>
      </c>
    </row>
    <row r="22" spans="1:23">
      <c r="A22" s="72"/>
      <c r="B22" s="72"/>
      <c r="D22" s="6" t="s">
        <v>232</v>
      </c>
    </row>
    <row r="23" spans="1:23">
      <c r="A23" s="72"/>
      <c r="B23" s="72"/>
      <c r="D23" s="78"/>
      <c r="E23" s="78"/>
      <c r="F23" s="78"/>
      <c r="G23" s="78"/>
      <c r="H23" s="78"/>
      <c r="I23" s="78"/>
      <c r="J23" s="78"/>
      <c r="K23" s="78"/>
      <c r="L23" s="78"/>
      <c r="M23" s="78"/>
      <c r="N23" s="78"/>
      <c r="O23" s="78"/>
      <c r="P23" s="78"/>
      <c r="Q23" s="78"/>
      <c r="R23" s="78"/>
      <c r="S23" s="78"/>
      <c r="T23" s="78"/>
      <c r="U23" s="78"/>
      <c r="V23" s="78"/>
      <c r="W23" s="78"/>
    </row>
  </sheetData>
  <mergeCells count="2">
    <mergeCell ref="E2:I2"/>
    <mergeCell ref="F3:I3"/>
  </mergeCells>
  <pageMargins left="0.7" right="0.7" top="0.75" bottom="0.75" header="0.3" footer="0.3"/>
  <headerFooter>
    <oddHeader>&amp;C&amp;"Aptos"&amp;10&amp;K000000 Intern (Internal)&amp;1#_x000D_</oddHeader>
  </headerFooter>
  <drawing r:id="rId1"/>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20095-1CDE-40BD-A61F-BB1078750B6B}">
  <dimension ref="C2:L21"/>
  <sheetViews>
    <sheetView topLeftCell="B1" zoomScale="90" zoomScaleNormal="90" workbookViewId="0">
      <selection activeCell="N29" sqref="N29"/>
    </sheetView>
  </sheetViews>
  <sheetFormatPr defaultColWidth="9.140625" defaultRowHeight="15"/>
  <cols>
    <col min="3" max="3" width="33" customWidth="1"/>
    <col min="4" max="4" width="9.42578125" customWidth="1"/>
  </cols>
  <sheetData>
    <row r="2" spans="3:12">
      <c r="C2" s="314"/>
      <c r="D2" s="430">
        <v>2035</v>
      </c>
      <c r="E2" s="431"/>
      <c r="F2" s="432"/>
      <c r="G2" s="430">
        <v>2040</v>
      </c>
      <c r="H2" s="431"/>
      <c r="I2" s="432"/>
    </row>
    <row r="3" spans="3:12">
      <c r="C3" s="326"/>
      <c r="D3" s="326" t="s">
        <v>121</v>
      </c>
      <c r="E3" s="326" t="s">
        <v>234</v>
      </c>
      <c r="F3" s="326" t="s">
        <v>123</v>
      </c>
      <c r="G3" s="326" t="s">
        <v>121</v>
      </c>
      <c r="H3" s="326" t="s">
        <v>234</v>
      </c>
      <c r="I3" s="326" t="s">
        <v>123</v>
      </c>
      <c r="L3" s="71"/>
    </row>
    <row r="4" spans="3:12">
      <c r="C4" s="137" t="s">
        <v>219</v>
      </c>
      <c r="D4" s="359">
        <v>1900.5153701183085</v>
      </c>
      <c r="E4" s="359">
        <v>2062.5228993306673</v>
      </c>
      <c r="F4" s="360">
        <v>2266.1707878092338</v>
      </c>
      <c r="G4" s="359">
        <v>1251.394174650593</v>
      </c>
      <c r="H4" s="359">
        <v>1333.5557553233434</v>
      </c>
      <c r="I4" s="360">
        <v>1464.6367735363788</v>
      </c>
    </row>
    <row r="5" spans="3:12">
      <c r="C5" s="137" t="s">
        <v>220</v>
      </c>
      <c r="D5" s="359">
        <v>10.031454450537282</v>
      </c>
      <c r="E5" s="359">
        <v>10.287926610595633</v>
      </c>
      <c r="F5" s="360">
        <v>11.68038051269248</v>
      </c>
      <c r="G5" s="359">
        <v>20.779304507637075</v>
      </c>
      <c r="H5" s="359">
        <v>22.950406278560347</v>
      </c>
      <c r="I5" s="360">
        <v>25.84088865877866</v>
      </c>
    </row>
    <row r="6" spans="3:12">
      <c r="C6" s="137" t="s">
        <v>222</v>
      </c>
      <c r="D6" s="359">
        <v>110.9583868427284</v>
      </c>
      <c r="E6" s="359">
        <v>113.72615293158952</v>
      </c>
      <c r="F6" s="360">
        <v>149.56623127209667</v>
      </c>
      <c r="G6" s="359">
        <v>227.46524154042959</v>
      </c>
      <c r="H6" s="359">
        <v>245.79942884342262</v>
      </c>
      <c r="I6" s="360">
        <v>295.69873832609352</v>
      </c>
    </row>
    <row r="7" spans="3:12">
      <c r="C7" s="137" t="s">
        <v>146</v>
      </c>
      <c r="D7" s="359">
        <v>3491.8018056059664</v>
      </c>
      <c r="E7" s="359">
        <v>3372.1910003459361</v>
      </c>
      <c r="F7" s="360">
        <v>3253.8920762460407</v>
      </c>
      <c r="G7" s="359">
        <v>2514.8062572896288</v>
      </c>
      <c r="H7" s="359">
        <v>2326.8009540972557</v>
      </c>
      <c r="I7" s="360">
        <v>2139.2515478485302</v>
      </c>
    </row>
    <row r="8" spans="3:12">
      <c r="C8" s="137" t="s">
        <v>223</v>
      </c>
      <c r="D8" s="359">
        <v>306.95754318680986</v>
      </c>
      <c r="E8" s="359">
        <v>307.53501216636892</v>
      </c>
      <c r="F8" s="360">
        <v>310.66255584761075</v>
      </c>
      <c r="G8" s="360">
        <v>414.83723434945335</v>
      </c>
      <c r="H8" s="360">
        <v>426.19265963738599</v>
      </c>
      <c r="I8" s="360">
        <v>458.5119091933289</v>
      </c>
    </row>
    <row r="9" spans="3:12">
      <c r="C9" s="137" t="s">
        <v>145</v>
      </c>
      <c r="D9" s="359">
        <v>219.14069098131026</v>
      </c>
      <c r="E9" s="359">
        <v>203.22912653567522</v>
      </c>
      <c r="F9" s="360">
        <v>198.83296164219618</v>
      </c>
      <c r="G9" s="360">
        <v>121.09308615623594</v>
      </c>
      <c r="H9" s="360">
        <v>106.13929173568971</v>
      </c>
      <c r="I9" s="360">
        <v>100.4292054712903</v>
      </c>
    </row>
    <row r="10" spans="3:12">
      <c r="C10" s="137" t="s">
        <v>109</v>
      </c>
      <c r="D10" s="359">
        <v>2019.850287797922</v>
      </c>
      <c r="E10" s="359">
        <v>2066.4593134678389</v>
      </c>
      <c r="F10" s="360">
        <v>2104.9906815464983</v>
      </c>
      <c r="G10" s="360">
        <v>2406.0837341248002</v>
      </c>
      <c r="H10" s="360">
        <v>2460.5226016308575</v>
      </c>
      <c r="I10" s="360">
        <v>2502.9262008426531</v>
      </c>
    </row>
    <row r="11" spans="3:12">
      <c r="C11" s="315" t="s">
        <v>113</v>
      </c>
      <c r="D11" s="359">
        <v>27.814837969543966</v>
      </c>
      <c r="E11" s="359">
        <v>31.650765423661838</v>
      </c>
      <c r="F11" s="360">
        <v>35.487377263676869</v>
      </c>
      <c r="G11" s="360">
        <v>34.593759367272654</v>
      </c>
      <c r="H11" s="360">
        <v>40.272509893723488</v>
      </c>
      <c r="I11" s="360">
        <v>45.980994468959679</v>
      </c>
    </row>
    <row r="12" spans="3:12">
      <c r="C12" s="316" t="s">
        <v>224</v>
      </c>
      <c r="D12" s="359">
        <v>1458.2269382851073</v>
      </c>
      <c r="E12" s="359">
        <v>1666.5072848484847</v>
      </c>
      <c r="F12" s="360">
        <v>1788.7384405290861</v>
      </c>
      <c r="G12" s="360">
        <v>1799.4558199809944</v>
      </c>
      <c r="H12" s="360">
        <v>2080.2578575757575</v>
      </c>
      <c r="I12" s="360">
        <v>2213.0791295976728</v>
      </c>
    </row>
    <row r="13" spans="3:12">
      <c r="C13" s="316" t="s">
        <v>225</v>
      </c>
      <c r="D13" s="359">
        <v>317.43998069162632</v>
      </c>
      <c r="E13" s="359">
        <v>319.10000000000002</v>
      </c>
      <c r="F13" s="359">
        <v>320.10042023976916</v>
      </c>
      <c r="G13" s="359">
        <v>323.987846644988</v>
      </c>
      <c r="H13" s="359">
        <v>325.67</v>
      </c>
      <c r="I13" s="359">
        <v>326.711432847948</v>
      </c>
    </row>
    <row r="14" spans="3:12">
      <c r="C14" s="316" t="s">
        <v>226</v>
      </c>
      <c r="D14" s="359">
        <v>927.43867887978854</v>
      </c>
      <c r="E14" s="359">
        <v>954.61</v>
      </c>
      <c r="F14" s="359">
        <v>973.36019197945643</v>
      </c>
      <c r="G14" s="359">
        <v>1169.1040776789771</v>
      </c>
      <c r="H14" s="359">
        <v>1201.9100000000001</v>
      </c>
      <c r="I14" s="359">
        <v>1225.832241414249</v>
      </c>
    </row>
    <row r="15" spans="3:12">
      <c r="C15" s="316" t="s">
        <v>227</v>
      </c>
      <c r="D15" s="359">
        <v>1784.3899864223877</v>
      </c>
      <c r="E15" s="359">
        <v>1819.21</v>
      </c>
      <c r="F15" s="359">
        <v>1846.2446307003602</v>
      </c>
      <c r="G15" s="359">
        <v>1786.3585257522921</v>
      </c>
      <c r="H15" s="359">
        <v>2243.33</v>
      </c>
      <c r="I15" s="359">
        <v>2274.1301411137206</v>
      </c>
    </row>
    <row r="16" spans="3:12">
      <c r="C16" s="317" t="s">
        <v>228</v>
      </c>
      <c r="D16" s="359">
        <v>173.35098966870279</v>
      </c>
      <c r="E16" s="359">
        <v>177.4</v>
      </c>
      <c r="F16" s="359">
        <v>179.82983645994651</v>
      </c>
      <c r="G16" s="359">
        <v>165.283446931752</v>
      </c>
      <c r="H16" s="359">
        <v>168.54</v>
      </c>
      <c r="I16" s="359">
        <v>170.52704353242399</v>
      </c>
    </row>
    <row r="17" spans="3:9">
      <c r="C17" s="318" t="s">
        <v>153</v>
      </c>
      <c r="D17" s="361">
        <f>SUM(D4:D16)</f>
        <v>12747.916950900739</v>
      </c>
      <c r="E17" s="361">
        <f>SUM(E4:E16)</f>
        <v>13104.429481660818</v>
      </c>
      <c r="F17" s="361">
        <f t="shared" ref="F17:I17" si="0">SUM(F4:F16)</f>
        <v>13439.556572048663</v>
      </c>
      <c r="G17" s="361">
        <f t="shared" si="0"/>
        <v>12235.242508975054</v>
      </c>
      <c r="H17" s="361">
        <f>SUM(H4:H16)</f>
        <v>12981.941465015996</v>
      </c>
      <c r="I17" s="361">
        <f t="shared" si="0"/>
        <v>13243.556246852027</v>
      </c>
    </row>
    <row r="18" spans="3:9">
      <c r="C18" s="6" t="s">
        <v>229</v>
      </c>
    </row>
    <row r="19" spans="3:9">
      <c r="C19" s="6" t="s">
        <v>230</v>
      </c>
    </row>
    <row r="20" spans="3:9">
      <c r="C20" s="6" t="s">
        <v>231</v>
      </c>
    </row>
    <row r="21" spans="3:9">
      <c r="C21" s="6" t="s">
        <v>232</v>
      </c>
    </row>
  </sheetData>
  <mergeCells count="2">
    <mergeCell ref="D2:F2"/>
    <mergeCell ref="G2:I2"/>
  </mergeCells>
  <pageMargins left="0.7" right="0.7" top="0.75" bottom="0.75" header="0.3" footer="0.3"/>
  <headerFooter>
    <oddHeader>&amp;C&amp;"Aptos"&amp;10&amp;K000000 Intern (Internal)&amp;1#_x000D_</oddHeader>
  </headerFooter>
  <drawing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287BA-3BE3-4B8D-A209-9E88467AAE4E}">
  <sheetPr codeName="Sheet6"/>
  <dimension ref="C2:M51"/>
  <sheetViews>
    <sheetView topLeftCell="C1" zoomScale="55" zoomScaleNormal="55" workbookViewId="0">
      <selection activeCell="O21" sqref="O21"/>
    </sheetView>
  </sheetViews>
  <sheetFormatPr defaultColWidth="8.85546875" defaultRowHeight="18"/>
  <cols>
    <col min="1" max="1" width="8.85546875" style="21"/>
    <col min="2" max="2" width="31.42578125" style="21" bestFit="1" customWidth="1"/>
    <col min="3" max="3" width="25.42578125" style="21" bestFit="1" customWidth="1"/>
    <col min="4" max="4" width="37.5703125" style="21" bestFit="1" customWidth="1"/>
    <col min="5" max="6" width="15.5703125" style="21" bestFit="1" customWidth="1"/>
    <col min="7" max="7" width="12.5703125" style="21" bestFit="1" customWidth="1"/>
    <col min="8" max="8" width="21.5703125" style="21" bestFit="1" customWidth="1"/>
    <col min="9" max="9" width="21.85546875" style="21" customWidth="1"/>
    <col min="10" max="10" width="13" style="21" bestFit="1" customWidth="1"/>
    <col min="11" max="11" width="20.42578125" style="21" bestFit="1" customWidth="1"/>
    <col min="12" max="12" width="17.42578125" style="21" bestFit="1" customWidth="1"/>
    <col min="13" max="13" width="15" style="21" bestFit="1" customWidth="1"/>
    <col min="14" max="14" width="15.5703125" style="21" bestFit="1" customWidth="1"/>
    <col min="15" max="30" width="15" style="21" bestFit="1" customWidth="1"/>
    <col min="31" max="31" width="19" style="21" bestFit="1" customWidth="1"/>
    <col min="32" max="32" width="15" style="21" bestFit="1" customWidth="1"/>
    <col min="33" max="16384" width="8.85546875" style="21"/>
  </cols>
  <sheetData>
    <row r="2" spans="3:13">
      <c r="E2" s="22"/>
      <c r="F2" s="22"/>
    </row>
    <row r="4" spans="3:13">
      <c r="F4" s="415" t="s">
        <v>114</v>
      </c>
      <c r="G4" s="416"/>
      <c r="H4" s="416"/>
      <c r="I4" s="417"/>
    </row>
    <row r="5" spans="3:13">
      <c r="C5" s="24"/>
      <c r="D5" s="21" t="s">
        <v>120</v>
      </c>
      <c r="E5" s="21" t="s">
        <v>104</v>
      </c>
      <c r="F5" s="25" t="s">
        <v>115</v>
      </c>
      <c r="G5" s="21" t="s">
        <v>124</v>
      </c>
      <c r="H5" s="21" t="s">
        <v>117</v>
      </c>
      <c r="I5" s="26" t="s">
        <v>118</v>
      </c>
      <c r="J5" s="21" t="s">
        <v>119</v>
      </c>
    </row>
    <row r="6" spans="3:13">
      <c r="D6" s="21" t="s">
        <v>121</v>
      </c>
      <c r="E6" s="21">
        <v>2035</v>
      </c>
      <c r="F6" s="63">
        <v>291.25084570064644</v>
      </c>
      <c r="G6" s="22">
        <v>3575.6235292499778</v>
      </c>
      <c r="H6" s="22">
        <v>2338.0237039357371</v>
      </c>
      <c r="I6" s="64">
        <v>3163.2632191670314</v>
      </c>
      <c r="J6" s="22">
        <v>1825.5545415766032</v>
      </c>
      <c r="L6" s="22"/>
      <c r="M6" s="22"/>
    </row>
    <row r="7" spans="3:13">
      <c r="D7" s="21" t="s">
        <v>122</v>
      </c>
      <c r="E7" s="21">
        <v>2035</v>
      </c>
      <c r="F7" s="63">
        <v>287.43383551035942</v>
      </c>
      <c r="G7" s="22">
        <v>3549.9326625656586</v>
      </c>
      <c r="H7" s="22">
        <v>2514.3446027713244</v>
      </c>
      <c r="I7" s="64">
        <v>3093.7000960143168</v>
      </c>
      <c r="J7" s="22">
        <v>1860.5957910209106</v>
      </c>
      <c r="L7" s="22"/>
      <c r="M7" s="22"/>
    </row>
    <row r="8" spans="3:13">
      <c r="D8" s="21" t="s">
        <v>123</v>
      </c>
      <c r="E8" s="21">
        <v>2035</v>
      </c>
      <c r="F8" s="63">
        <v>294.10551033276818</v>
      </c>
      <c r="G8" s="22">
        <v>3539.4152658527769</v>
      </c>
      <c r="H8" s="22">
        <v>2688.8959179765757</v>
      </c>
      <c r="I8" s="64">
        <v>3023.6471055765464</v>
      </c>
      <c r="J8" s="22">
        <v>1895.6901470453938</v>
      </c>
      <c r="L8" s="22"/>
      <c r="M8" s="22"/>
    </row>
    <row r="9" spans="3:13">
      <c r="D9" s="21" t="s">
        <v>121</v>
      </c>
      <c r="E9" s="21">
        <v>2040</v>
      </c>
      <c r="F9" s="63">
        <v>279.61913645541426</v>
      </c>
      <c r="G9" s="22">
        <v>3360.9426495238795</v>
      </c>
      <c r="H9" s="22">
        <v>2348.9899200041186</v>
      </c>
      <c r="I9" s="64">
        <v>2931.1897954750789</v>
      </c>
      <c r="J9" s="22">
        <v>1783.6702087036483</v>
      </c>
      <c r="L9" s="22"/>
      <c r="M9" s="22"/>
    </row>
    <row r="10" spans="3:13">
      <c r="D10" s="21" t="s">
        <v>122</v>
      </c>
      <c r="E10" s="21">
        <v>2040</v>
      </c>
      <c r="F10" s="63">
        <v>276.96094963332996</v>
      </c>
      <c r="G10" s="22">
        <v>3335.4786160694212</v>
      </c>
      <c r="H10" s="22">
        <v>2527.2257829722766</v>
      </c>
      <c r="I10" s="64">
        <v>2838.6200393965082</v>
      </c>
      <c r="J10" s="22">
        <v>1820.9234359434686</v>
      </c>
      <c r="L10" s="22"/>
      <c r="M10" s="22"/>
    </row>
    <row r="11" spans="3:13">
      <c r="D11" s="21" t="s">
        <v>123</v>
      </c>
      <c r="E11" s="21">
        <v>2040</v>
      </c>
      <c r="F11" s="65">
        <v>282.94760109255685</v>
      </c>
      <c r="G11" s="66">
        <v>3319.6219160275173</v>
      </c>
      <c r="H11" s="66">
        <v>2699.18856616322</v>
      </c>
      <c r="I11" s="67">
        <v>2747.2207694272147</v>
      </c>
      <c r="J11" s="22">
        <v>1857.9076876416625</v>
      </c>
      <c r="L11" s="22"/>
      <c r="M11" s="22"/>
    </row>
    <row r="18" spans="3:5">
      <c r="C18" s="61"/>
    </row>
    <row r="19" spans="3:5">
      <c r="C19" s="61"/>
    </row>
    <row r="22" spans="3:5">
      <c r="D22" s="62"/>
      <c r="E22" s="62"/>
    </row>
    <row r="23" spans="3:5">
      <c r="D23" s="62"/>
      <c r="E23" s="62"/>
    </row>
    <row r="24" spans="3:5">
      <c r="D24" s="62"/>
      <c r="E24" s="62"/>
    </row>
    <row r="25" spans="3:5">
      <c r="D25" s="62"/>
      <c r="E25" s="62"/>
    </row>
    <row r="26" spans="3:5">
      <c r="D26" s="62"/>
      <c r="E26" s="62"/>
    </row>
    <row r="27" spans="3:5">
      <c r="D27" s="62"/>
      <c r="E27" s="62"/>
    </row>
    <row r="28" spans="3:5">
      <c r="D28" s="62"/>
      <c r="E28" s="62"/>
    </row>
    <row r="29" spans="3:5">
      <c r="D29" s="62"/>
      <c r="E29" s="62"/>
    </row>
    <row r="30" spans="3:5">
      <c r="D30" s="62"/>
      <c r="E30" s="62"/>
    </row>
    <row r="31" spans="3:5">
      <c r="D31" s="62"/>
      <c r="E31" s="62"/>
    </row>
    <row r="32" spans="3:5">
      <c r="D32" s="62"/>
      <c r="E32" s="62"/>
    </row>
    <row r="33" spans="4:5">
      <c r="D33" s="62"/>
      <c r="E33" s="62"/>
    </row>
    <row r="34" spans="4:5">
      <c r="D34" s="62"/>
      <c r="E34" s="62"/>
    </row>
    <row r="35" spans="4:5">
      <c r="D35" s="62"/>
      <c r="E35" s="62"/>
    </row>
    <row r="36" spans="4:5">
      <c r="D36" s="62"/>
      <c r="E36" s="62"/>
    </row>
    <row r="37" spans="4:5">
      <c r="D37" s="62"/>
      <c r="E37" s="62"/>
    </row>
    <row r="38" spans="4:5">
      <c r="D38" s="62"/>
      <c r="E38" s="62"/>
    </row>
    <row r="39" spans="4:5">
      <c r="D39" s="62"/>
      <c r="E39" s="62"/>
    </row>
    <row r="40" spans="4:5">
      <c r="D40" s="62"/>
      <c r="E40" s="62"/>
    </row>
    <row r="41" spans="4:5">
      <c r="D41" s="62"/>
      <c r="E41" s="62"/>
    </row>
    <row r="42" spans="4:5">
      <c r="D42" s="62"/>
      <c r="E42" s="62"/>
    </row>
    <row r="43" spans="4:5">
      <c r="D43" s="62"/>
      <c r="E43" s="62"/>
    </row>
    <row r="44" spans="4:5">
      <c r="D44" s="62"/>
      <c r="E44" s="62"/>
    </row>
    <row r="45" spans="4:5">
      <c r="D45" s="62"/>
      <c r="E45" s="62"/>
    </row>
    <row r="46" spans="4:5">
      <c r="D46" s="62"/>
      <c r="E46" s="62"/>
    </row>
    <row r="47" spans="4:5">
      <c r="D47" s="62"/>
      <c r="E47" s="62"/>
    </row>
    <row r="48" spans="4:5">
      <c r="D48" s="62"/>
      <c r="E48" s="62"/>
    </row>
    <row r="49" spans="4:5">
      <c r="D49" s="62"/>
      <c r="E49" s="62"/>
    </row>
    <row r="50" spans="4:5">
      <c r="D50" s="62"/>
      <c r="E50" s="62"/>
    </row>
    <row r="51" spans="4:5">
      <c r="D51" s="62"/>
      <c r="E51" s="62"/>
    </row>
  </sheetData>
  <mergeCells count="1">
    <mergeCell ref="F4:I4"/>
  </mergeCells>
  <pageMargins left="0.7" right="0.7" top="0.75" bottom="0.75" header="0.3" footer="0.3"/>
  <headerFooter>
    <oddHeader>&amp;C&amp;"Aptos"&amp;10&amp;K000000 Intern (Internal)&amp;1#_x000D_</oddHeader>
  </headerFooter>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12B8F9-EFB5-4C2B-B97E-4E8976A42FE6}">
  <sheetPr codeName="Sheet32"/>
  <dimension ref="A1:J17"/>
  <sheetViews>
    <sheetView workbookViewId="0">
      <selection activeCell="D2" sqref="D2"/>
    </sheetView>
  </sheetViews>
  <sheetFormatPr defaultColWidth="9.140625" defaultRowHeight="15"/>
  <cols>
    <col min="4" max="4" width="24" customWidth="1"/>
  </cols>
  <sheetData>
    <row r="1" spans="1:10">
      <c r="A1" s="72"/>
      <c r="B1" s="72"/>
      <c r="E1" s="436" t="s">
        <v>233</v>
      </c>
      <c r="F1" s="437"/>
      <c r="G1" s="437"/>
      <c r="H1" s="437"/>
      <c r="I1" s="437"/>
      <c r="J1" s="437"/>
    </row>
    <row r="2" spans="1:10">
      <c r="A2" s="72"/>
      <c r="B2" s="72"/>
      <c r="D2" s="314"/>
      <c r="E2" s="433">
        <v>2035</v>
      </c>
      <c r="F2" s="434"/>
      <c r="G2" s="434"/>
      <c r="H2" s="434">
        <v>2040</v>
      </c>
      <c r="I2" s="434"/>
      <c r="J2" s="435"/>
    </row>
    <row r="3" spans="1:10">
      <c r="A3" s="72"/>
      <c r="B3" s="72"/>
      <c r="D3" s="331"/>
      <c r="E3" s="332" t="s">
        <v>121</v>
      </c>
      <c r="F3" s="332" t="s">
        <v>234</v>
      </c>
      <c r="G3" s="332" t="s">
        <v>123</v>
      </c>
      <c r="H3" s="332" t="s">
        <v>121</v>
      </c>
      <c r="I3" s="332" t="s">
        <v>234</v>
      </c>
      <c r="J3" s="332" t="s">
        <v>123</v>
      </c>
    </row>
    <row r="4" spans="1:10">
      <c r="A4" s="72"/>
      <c r="B4" s="72"/>
      <c r="D4" s="353" t="s">
        <v>219</v>
      </c>
      <c r="E4" s="393">
        <v>0.14908438589914272</v>
      </c>
      <c r="F4" s="393">
        <v>0.15739127767577327</v>
      </c>
      <c r="G4" s="393">
        <v>0.16861946118984114</v>
      </c>
      <c r="H4" s="393">
        <v>0.10227783991470898</v>
      </c>
      <c r="I4" s="393">
        <v>0.1027239075847813</v>
      </c>
      <c r="J4" s="393">
        <v>0.11059240782735533</v>
      </c>
    </row>
    <row r="5" spans="1:10">
      <c r="A5" s="72"/>
      <c r="B5" s="72"/>
      <c r="D5" s="296" t="s">
        <v>220</v>
      </c>
      <c r="E5" s="392">
        <v>7.8690930362771794E-4</v>
      </c>
      <c r="F5" s="392">
        <v>7.8507245393576424E-4</v>
      </c>
      <c r="G5" s="392">
        <v>8.6910460550351158E-4</v>
      </c>
      <c r="H5" s="392">
        <v>1.69831570501317E-3</v>
      </c>
      <c r="I5" s="392">
        <v>1.7678716500461487E-3</v>
      </c>
      <c r="J5" s="392">
        <v>1.9512046596185974E-3</v>
      </c>
    </row>
    <row r="6" spans="1:10">
      <c r="D6" s="296" t="s">
        <v>222</v>
      </c>
      <c r="E6" s="392">
        <v>8.7040406107201963E-3</v>
      </c>
      <c r="F6" s="392">
        <v>8.6784512893709129E-3</v>
      </c>
      <c r="G6" s="392">
        <v>1.1128807001204319E-2</v>
      </c>
      <c r="H6" s="392">
        <v>1.8590987581453694E-2</v>
      </c>
      <c r="I6" s="392">
        <v>1.8933949864572107E-2</v>
      </c>
      <c r="J6" s="392">
        <v>2.2327744362197324E-2</v>
      </c>
    </row>
    <row r="7" spans="1:10">
      <c r="D7" s="296" t="s">
        <v>146</v>
      </c>
      <c r="E7" s="392">
        <v>0.27391155896722746</v>
      </c>
      <c r="F7" s="392">
        <v>0.25733214903137885</v>
      </c>
      <c r="G7" s="392">
        <v>0.2421130532694378</v>
      </c>
      <c r="H7" s="392">
        <v>0.20553791683694989</v>
      </c>
      <c r="I7" s="392">
        <v>0.17923366550123238</v>
      </c>
      <c r="J7" s="392">
        <v>0.16153150316834475</v>
      </c>
    </row>
    <row r="8" spans="1:10">
      <c r="D8" s="296" t="s">
        <v>223</v>
      </c>
      <c r="E8" s="392">
        <v>2.40790353725297E-2</v>
      </c>
      <c r="F8" s="392">
        <v>2.3468019923854999E-2</v>
      </c>
      <c r="G8" s="392">
        <v>2.3115536154944345E-2</v>
      </c>
      <c r="H8" s="392">
        <v>3.39051092812548E-2</v>
      </c>
      <c r="I8" s="392">
        <v>3.2829655008528483E-2</v>
      </c>
      <c r="J8" s="392">
        <v>3.4621509558832919E-2</v>
      </c>
    </row>
    <row r="9" spans="1:10">
      <c r="D9" s="296" t="s">
        <v>145</v>
      </c>
      <c r="E9" s="392">
        <v>1.7190313666565444E-2</v>
      </c>
      <c r="F9" s="392">
        <v>1.5508429941195619E-2</v>
      </c>
      <c r="G9" s="392">
        <v>1.4794607290520673E-2</v>
      </c>
      <c r="H9" s="392">
        <v>9.8970728260930809E-3</v>
      </c>
      <c r="I9" s="392">
        <v>8.1759182185281044E-3</v>
      </c>
      <c r="J9" s="392">
        <v>7.5832505710210704E-3</v>
      </c>
    </row>
    <row r="10" spans="1:10">
      <c r="D10" s="296" t="s">
        <v>109</v>
      </c>
      <c r="E10" s="392">
        <v>0.15844551667362439</v>
      </c>
      <c r="F10" s="392">
        <v>0.15769166573483989</v>
      </c>
      <c r="G10" s="392">
        <v>0.15662649807393336</v>
      </c>
      <c r="H10" s="392">
        <v>0.1966519039046295</v>
      </c>
      <c r="I10" s="392">
        <v>0.189534254815547</v>
      </c>
      <c r="J10" s="392">
        <v>0.18899200140729533</v>
      </c>
    </row>
    <row r="11" spans="1:10">
      <c r="D11" s="296" t="s">
        <v>113</v>
      </c>
      <c r="E11" s="392">
        <v>2.1819123921715407E-3</v>
      </c>
      <c r="F11" s="392">
        <v>2.4152722915527117E-3</v>
      </c>
      <c r="G11" s="392">
        <v>2.6405169749039821E-3</v>
      </c>
      <c r="H11" s="392">
        <v>2.8273864896340801E-3</v>
      </c>
      <c r="I11" s="392">
        <v>3.1021946911600762E-3</v>
      </c>
      <c r="J11" s="392">
        <v>3.4719522167536601E-3</v>
      </c>
    </row>
    <row r="12" spans="1:10">
      <c r="D12" s="296" t="s">
        <v>224</v>
      </c>
      <c r="E12" s="392">
        <v>0.11438942879072272</v>
      </c>
      <c r="F12" s="392">
        <v>0.12717129633004642</v>
      </c>
      <c r="G12" s="392">
        <v>0.13309504900252964</v>
      </c>
      <c r="H12" s="392">
        <v>0.14707152871396048</v>
      </c>
      <c r="I12" s="392">
        <v>0.16024243085532924</v>
      </c>
      <c r="J12" s="392">
        <v>0.1671061071774976</v>
      </c>
    </row>
    <row r="13" spans="1:10">
      <c r="D13" s="296" t="s">
        <v>225</v>
      </c>
      <c r="E13" s="392">
        <v>2.4901321675867737E-2</v>
      </c>
      <c r="F13" s="392">
        <v>2.43505450158337E-2</v>
      </c>
      <c r="G13" s="392">
        <v>2.3817781377215078E-2</v>
      </c>
      <c r="H13" s="392">
        <v>2.6479887620317256E-2</v>
      </c>
      <c r="I13" s="392">
        <v>2.5086386414360461E-2</v>
      </c>
      <c r="J13" s="392">
        <v>2.4669463908201152E-2</v>
      </c>
    </row>
    <row r="14" spans="1:10">
      <c r="D14" s="296" t="s">
        <v>226</v>
      </c>
      <c r="E14" s="392">
        <v>7.2752174527953586E-2</v>
      </c>
      <c r="F14" s="392">
        <v>7.2846360945048594E-2</v>
      </c>
      <c r="G14" s="392">
        <v>7.2425022861530464E-2</v>
      </c>
      <c r="H14" s="392">
        <v>9.5552178620194175E-2</v>
      </c>
      <c r="I14" s="392">
        <v>9.2583224415156387E-2</v>
      </c>
      <c r="J14" s="392">
        <v>9.2560655051065102E-2</v>
      </c>
    </row>
    <row r="15" spans="1:10">
      <c r="D15" s="296" t="s">
        <v>227</v>
      </c>
      <c r="E15" s="392">
        <v>0.13997502441340479</v>
      </c>
      <c r="F15" s="392">
        <v>0.13882405201584086</v>
      </c>
      <c r="G15" s="392">
        <v>0.13737392456386135</v>
      </c>
      <c r="H15" s="392">
        <v>0.146001072266604</v>
      </c>
      <c r="I15" s="392">
        <v>0.17280389116261013</v>
      </c>
      <c r="J15" s="392">
        <v>0.17171597256245111</v>
      </c>
    </row>
    <row r="16" spans="1:10">
      <c r="D16" s="354" t="s">
        <v>228</v>
      </c>
      <c r="E16" s="391">
        <v>1.3598377706442009E-2</v>
      </c>
      <c r="F16" s="391">
        <v>1.3537407351328417E-2</v>
      </c>
      <c r="G16" s="391">
        <v>1.3380637634574434E-2</v>
      </c>
      <c r="H16" s="391">
        <v>1.3508800239186904E-2</v>
      </c>
      <c r="I16" s="391">
        <v>1.2982649818148161E-2</v>
      </c>
      <c r="J16" s="391">
        <v>1.2876227529366064E-2</v>
      </c>
    </row>
    <row r="17" spans="4:10">
      <c r="D17" s="328" t="s">
        <v>153</v>
      </c>
      <c r="E17" s="329">
        <f>SUM(E4:E16)</f>
        <v>1</v>
      </c>
      <c r="F17" s="329">
        <f t="shared" ref="F17:I17" si="0">SUM(F4:F16)</f>
        <v>1</v>
      </c>
      <c r="G17" s="329">
        <f t="shared" si="0"/>
        <v>1.0000000000000002</v>
      </c>
      <c r="H17" s="329">
        <f t="shared" si="0"/>
        <v>1</v>
      </c>
      <c r="I17" s="329">
        <f t="shared" si="0"/>
        <v>0.99999999999999989</v>
      </c>
      <c r="J17" s="330">
        <f t="shared" ref="J17" si="1">SUM(J4:J16)</f>
        <v>0.99999999999999989</v>
      </c>
    </row>
  </sheetData>
  <mergeCells count="3">
    <mergeCell ref="E2:G2"/>
    <mergeCell ref="H2:J2"/>
    <mergeCell ref="E1:J1"/>
  </mergeCells>
  <pageMargins left="0.7" right="0.7" top="0.75" bottom="0.75" header="0.3" footer="0.3"/>
  <headerFooter>
    <oddHeader>&amp;C&amp;"Aptos"&amp;10&amp;K000000 Intern (Internal)&amp;1#_x000D_</oddHeader>
  </headerFooter>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83AB8-96FA-4C79-B76D-75496A710388}">
  <dimension ref="A2:H29"/>
  <sheetViews>
    <sheetView topLeftCell="A16" zoomScale="85" zoomScaleNormal="85" workbookViewId="0">
      <selection activeCell="Q43" sqref="Q43"/>
    </sheetView>
  </sheetViews>
  <sheetFormatPr defaultColWidth="9.140625" defaultRowHeight="15"/>
  <cols>
    <col min="3" max="3" width="34.5703125" customWidth="1"/>
    <col min="4" max="4" width="7.28515625" customWidth="1"/>
    <col min="5" max="8" width="9.140625" bestFit="1" customWidth="1"/>
  </cols>
  <sheetData>
    <row r="2" spans="1:8">
      <c r="A2" s="72"/>
      <c r="B2" s="72"/>
      <c r="D2" s="71"/>
      <c r="E2" s="72"/>
      <c r="F2" s="72"/>
      <c r="G2" s="72"/>
      <c r="H2" s="72"/>
    </row>
    <row r="3" spans="1:8">
      <c r="A3" s="72"/>
      <c r="B3" s="72"/>
      <c r="C3" s="2" t="s">
        <v>233</v>
      </c>
    </row>
    <row r="4" spans="1:8">
      <c r="A4" s="72"/>
      <c r="B4" s="72"/>
      <c r="C4" s="362" t="s">
        <v>154</v>
      </c>
      <c r="D4" s="75">
        <v>2023</v>
      </c>
      <c r="E4" s="75">
        <v>2030</v>
      </c>
      <c r="F4" s="75">
        <v>2035</v>
      </c>
      <c r="G4" s="75">
        <v>2040</v>
      </c>
      <c r="H4" s="75">
        <v>2050</v>
      </c>
    </row>
    <row r="5" spans="1:8">
      <c r="A5" s="72"/>
      <c r="B5" s="72"/>
      <c r="C5" s="378" t="s">
        <v>219</v>
      </c>
      <c r="D5" s="297">
        <v>0.21893229383373869</v>
      </c>
      <c r="E5" s="390">
        <v>0.22741989042670888</v>
      </c>
      <c r="F5" s="390">
        <v>0.16533803646558048</v>
      </c>
      <c r="G5" s="390">
        <v>0.10586524049825372</v>
      </c>
      <c r="H5" s="390">
        <v>5.0899038940145455E-2</v>
      </c>
    </row>
    <row r="6" spans="1:8">
      <c r="A6" s="72"/>
      <c r="B6" s="72"/>
      <c r="C6" s="378" t="s">
        <v>220</v>
      </c>
      <c r="D6" s="297"/>
      <c r="E6" s="390">
        <v>1.4927383770725974E-4</v>
      </c>
      <c r="F6" s="390">
        <v>8.2471112715882221E-4</v>
      </c>
      <c r="G6" s="390">
        <v>1.8219337815562971E-3</v>
      </c>
      <c r="H6" s="390">
        <v>3.9314444479405649E-3</v>
      </c>
    </row>
    <row r="7" spans="1:8">
      <c r="A7" s="72"/>
      <c r="B7" s="72"/>
      <c r="C7" s="378" t="s">
        <v>222</v>
      </c>
      <c r="D7" s="297"/>
      <c r="E7" s="390">
        <v>5.4468397227689525E-3</v>
      </c>
      <c r="F7" s="390">
        <v>9.1166303300658572E-3</v>
      </c>
      <c r="G7" s="390">
        <v>1.9512956653644338E-2</v>
      </c>
      <c r="H7" s="390">
        <v>2.5487500117165426E-2</v>
      </c>
    </row>
    <row r="8" spans="1:8">
      <c r="A8" s="72"/>
      <c r="B8" s="72"/>
      <c r="C8" s="378" t="s">
        <v>146</v>
      </c>
      <c r="D8" s="297">
        <v>0.38393005900139937</v>
      </c>
      <c r="E8" s="390">
        <v>0.26834808373050423</v>
      </c>
      <c r="F8" s="390">
        <v>0.22978387847431858</v>
      </c>
      <c r="G8" s="390">
        <v>0.159123478885657</v>
      </c>
      <c r="H8" s="390">
        <v>4.3850797158831688E-2</v>
      </c>
    </row>
    <row r="9" spans="1:8">
      <c r="A9" s="72"/>
      <c r="B9" s="72"/>
      <c r="C9" s="378" t="s">
        <v>223</v>
      </c>
      <c r="D9" s="297">
        <v>9.8662081990758509E-3</v>
      </c>
      <c r="E9" s="390">
        <v>1.7636543672769352E-2</v>
      </c>
      <c r="F9" s="390">
        <v>2.4652931161397943E-2</v>
      </c>
      <c r="G9" s="390">
        <v>3.3833597306295142E-2</v>
      </c>
      <c r="H9" s="390">
        <v>5.2241294226177772E-2</v>
      </c>
    </row>
    <row r="10" spans="1:8">
      <c r="A10" s="72"/>
      <c r="B10" s="72"/>
      <c r="C10" s="378" t="s">
        <v>145</v>
      </c>
      <c r="D10" s="297">
        <v>9.5378370898127812E-2</v>
      </c>
      <c r="E10" s="390">
        <v>1.1313528694673411E-2</v>
      </c>
      <c r="F10" s="390">
        <v>6.342083233729528E-3</v>
      </c>
      <c r="G10" s="390">
        <v>3.4368065563231023E-3</v>
      </c>
      <c r="H10" s="390">
        <v>2.2520374826779208E-3</v>
      </c>
    </row>
    <row r="11" spans="1:8">
      <c r="A11" s="72"/>
      <c r="B11" s="72"/>
      <c r="C11" s="378" t="s">
        <v>109</v>
      </c>
      <c r="D11" s="297">
        <v>8.0148767914421798E-2</v>
      </c>
      <c r="E11" s="390">
        <v>0.14624767287135909</v>
      </c>
      <c r="F11" s="390">
        <v>0.16565359125741649</v>
      </c>
      <c r="G11" s="390">
        <v>0.19533027841785355</v>
      </c>
      <c r="H11" s="390">
        <v>0.22116602294570181</v>
      </c>
    </row>
    <row r="12" spans="1:8">
      <c r="A12" s="72"/>
      <c r="B12" s="72"/>
      <c r="C12" s="378" t="s">
        <v>113</v>
      </c>
      <c r="D12" s="297"/>
      <c r="E12" s="390">
        <v>2.3824609800163878E-3</v>
      </c>
      <c r="F12" s="390">
        <v>2.5372205125476083E-3</v>
      </c>
      <c r="G12" s="390">
        <v>3.1970608865420783E-3</v>
      </c>
      <c r="H12" s="390">
        <v>2.9584919556978118E-3</v>
      </c>
    </row>
    <row r="13" spans="1:8">
      <c r="A13" s="72"/>
      <c r="B13" s="72"/>
      <c r="C13" s="378" t="s">
        <v>224</v>
      </c>
      <c r="D13" s="297">
        <v>0.12040049339059936</v>
      </c>
      <c r="E13" s="390">
        <v>0.13845034727511138</v>
      </c>
      <c r="F13" s="390">
        <v>0.13359223421075805</v>
      </c>
      <c r="G13" s="390">
        <v>0.16514270026695793</v>
      </c>
      <c r="H13" s="390">
        <v>0.18041933929437767</v>
      </c>
    </row>
    <row r="14" spans="1:8">
      <c r="A14" s="72"/>
      <c r="B14" s="72"/>
      <c r="C14" s="378" t="s">
        <v>225</v>
      </c>
      <c r="D14" s="297">
        <v>2.1657964938937187E-2</v>
      </c>
      <c r="E14" s="390">
        <v>2.5147442243829556E-2</v>
      </c>
      <c r="F14" s="390">
        <v>2.558001535560564E-2</v>
      </c>
      <c r="G14" s="390">
        <v>2.5853536858462072E-2</v>
      </c>
      <c r="H14" s="390">
        <v>2.5277436832941785E-2</v>
      </c>
    </row>
    <row r="15" spans="1:8">
      <c r="A15" s="72"/>
      <c r="B15" s="72"/>
      <c r="C15" s="378" t="s">
        <v>226</v>
      </c>
      <c r="D15" s="297">
        <v>1.9472865581249159E-2</v>
      </c>
      <c r="E15" s="390">
        <v>5.4899401267842977E-2</v>
      </c>
      <c r="F15" s="390">
        <v>7.6524407579488238E-2</v>
      </c>
      <c r="G15" s="390">
        <v>9.5414451701274758E-2</v>
      </c>
      <c r="H15" s="390">
        <v>0.13604362220276983</v>
      </c>
    </row>
    <row r="16" spans="1:8">
      <c r="A16" s="72"/>
      <c r="B16" s="72"/>
      <c r="C16" s="378" t="s">
        <v>227</v>
      </c>
      <c r="D16" s="297">
        <v>3.1490249820682048E-2</v>
      </c>
      <c r="E16" s="390">
        <v>8.7042712927866292E-2</v>
      </c>
      <c r="F16" s="390">
        <v>0.14583334294914238</v>
      </c>
      <c r="G16" s="390">
        <v>0.17808829441058041</v>
      </c>
      <c r="H16" s="390">
        <v>0.24193307613494977</v>
      </c>
    </row>
    <row r="17" spans="1:8">
      <c r="A17" s="72"/>
      <c r="B17" s="72"/>
      <c r="C17" s="378" t="s">
        <v>228</v>
      </c>
      <c r="D17" s="297">
        <v>1.8722726421768632E-2</v>
      </c>
      <c r="E17" s="390">
        <v>1.5515802348842195E-2</v>
      </c>
      <c r="F17" s="390">
        <v>1.4220917342790474E-2</v>
      </c>
      <c r="G17" s="390">
        <v>1.3379663776599618E-2</v>
      </c>
      <c r="H17" s="390">
        <v>1.3539898260622352E-2</v>
      </c>
    </row>
    <row r="18" spans="1:8">
      <c r="A18" s="72"/>
      <c r="B18" s="72"/>
      <c r="C18" s="379" t="s">
        <v>153</v>
      </c>
      <c r="D18" s="380">
        <v>1</v>
      </c>
      <c r="E18" s="380">
        <v>1</v>
      </c>
      <c r="F18" s="380">
        <v>1</v>
      </c>
      <c r="G18" s="380">
        <v>1</v>
      </c>
      <c r="H18" s="380">
        <v>1</v>
      </c>
    </row>
    <row r="19" spans="1:8">
      <c r="A19" s="72"/>
      <c r="B19" s="72"/>
      <c r="C19" s="71"/>
      <c r="D19" s="381"/>
      <c r="E19" s="381"/>
      <c r="F19" s="381"/>
      <c r="G19" s="381"/>
      <c r="H19" s="381"/>
    </row>
    <row r="20" spans="1:8">
      <c r="A20" s="72"/>
      <c r="B20" s="72"/>
      <c r="C20" s="72"/>
      <c r="D20" s="72"/>
      <c r="E20" s="72"/>
      <c r="F20" s="72"/>
      <c r="G20" s="72"/>
      <c r="H20" s="72"/>
    </row>
    <row r="21" spans="1:8">
      <c r="A21" s="72"/>
      <c r="B21" s="382"/>
      <c r="C21" s="208"/>
      <c r="D21" s="208"/>
      <c r="E21" s="208"/>
      <c r="F21" s="208"/>
      <c r="G21" s="208"/>
      <c r="H21" s="208"/>
    </row>
    <row r="22" spans="1:8">
      <c r="A22" s="72"/>
      <c r="B22" s="72"/>
    </row>
    <row r="23" spans="1:8">
      <c r="A23" s="72"/>
      <c r="B23" s="72"/>
      <c r="C23" s="71"/>
      <c r="D23" s="72"/>
      <c r="E23" s="72"/>
      <c r="F23" s="72"/>
      <c r="G23" s="72"/>
      <c r="H23" s="72"/>
    </row>
    <row r="24" spans="1:8">
      <c r="A24" s="72"/>
      <c r="B24" s="72"/>
      <c r="C24" s="75" t="s">
        <v>233</v>
      </c>
      <c r="D24" s="72"/>
      <c r="E24" s="72"/>
      <c r="F24" s="72"/>
      <c r="G24" s="72"/>
      <c r="H24" s="72"/>
    </row>
    <row r="25" spans="1:8">
      <c r="A25" s="72"/>
      <c r="B25" s="72"/>
      <c r="C25" s="383" t="s">
        <v>154</v>
      </c>
      <c r="D25" s="379">
        <v>2023</v>
      </c>
      <c r="E25" s="379">
        <v>2030</v>
      </c>
      <c r="F25" s="379">
        <v>2035</v>
      </c>
      <c r="G25" s="379">
        <v>2040</v>
      </c>
      <c r="H25" s="379">
        <v>2050</v>
      </c>
    </row>
    <row r="26" spans="1:8">
      <c r="A26" s="72"/>
      <c r="B26" s="72"/>
      <c r="C26" s="378" t="s">
        <v>235</v>
      </c>
      <c r="D26" s="299">
        <f>D5+D8+D10</f>
        <v>0.69824072373326584</v>
      </c>
      <c r="E26" s="299">
        <f>E5+E8+E10</f>
        <v>0.50708150285188647</v>
      </c>
      <c r="F26" s="299">
        <f>F5+F8+F10</f>
        <v>0.4014639981736286</v>
      </c>
      <c r="G26" s="299">
        <f>G5+G8+G10</f>
        <v>0.26842552594023383</v>
      </c>
      <c r="H26" s="299">
        <f>H5+H8+H10</f>
        <v>9.700187358165506E-2</v>
      </c>
    </row>
    <row r="27" spans="1:8">
      <c r="A27" s="72"/>
      <c r="B27" s="72"/>
      <c r="C27" s="378" t="s">
        <v>236</v>
      </c>
      <c r="D27" s="299">
        <f>D13</f>
        <v>0.12040049339059936</v>
      </c>
      <c r="E27" s="299">
        <f>E13</f>
        <v>0.13845034727511138</v>
      </c>
      <c r="F27" s="299">
        <f>F13</f>
        <v>0.13359223421075805</v>
      </c>
      <c r="G27" s="299">
        <f>G13</f>
        <v>0.16514270026695793</v>
      </c>
      <c r="H27" s="299">
        <f>H13</f>
        <v>0.18041933929437767</v>
      </c>
    </row>
    <row r="28" spans="1:8">
      <c r="A28" s="72"/>
      <c r="B28" s="72"/>
      <c r="C28" s="378" t="s">
        <v>237</v>
      </c>
      <c r="D28" s="299">
        <f>D6+D7+D9+D11+D12+D14+D15+D16+D17</f>
        <v>0.18135878287613469</v>
      </c>
      <c r="E28" s="299">
        <f>E6+E7+E9+E11+E12+E14+E15+E16+E17</f>
        <v>0.35446814987300207</v>
      </c>
      <c r="F28" s="299">
        <f>F6+F7+F9+F11+F12+F14+F15+F16+F17</f>
        <v>0.46494376761561346</v>
      </c>
      <c r="G28" s="299">
        <f>G6+G7+G9+G11+G12+G14+G15+G16+G17</f>
        <v>0.56643177379280829</v>
      </c>
      <c r="H28" s="299">
        <f>H6+H7+H9+H11+H12+H14+H15+H16+H17</f>
        <v>0.72257878712396706</v>
      </c>
    </row>
    <row r="29" spans="1:8">
      <c r="C29" s="379" t="s">
        <v>153</v>
      </c>
      <c r="D29" s="299">
        <f>SUM(D26:D28)</f>
        <v>0.99999999999999989</v>
      </c>
      <c r="E29" s="299">
        <f>SUM(E26:E28)</f>
        <v>1</v>
      </c>
      <c r="F29" s="299">
        <f>SUM(F26:F28)</f>
        <v>1</v>
      </c>
      <c r="G29" s="299">
        <f>SUM(G26:G28)</f>
        <v>1</v>
      </c>
      <c r="H29" s="299">
        <f>SUM(H26:H28)</f>
        <v>0.99999999999999978</v>
      </c>
    </row>
  </sheetData>
  <pageMargins left="0.7" right="0.7" top="0.75" bottom="0.75" header="0.3" footer="0.3"/>
  <headerFooter>
    <oddHeader>&amp;C&amp;"Aptos"&amp;10&amp;K000000 Intern (Internal)&amp;1#_x000D_</oddHeader>
  </headerFooter>
  <drawing r:id="rId1"/>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4C2DB-DC88-485F-B386-ED83EF52B13A}">
  <sheetPr codeName="Sheet33"/>
  <dimension ref="A2:J29"/>
  <sheetViews>
    <sheetView tabSelected="1" topLeftCell="A10" zoomScale="85" zoomScaleNormal="85" workbookViewId="0">
      <selection activeCell="M42" sqref="M42"/>
    </sheetView>
  </sheetViews>
  <sheetFormatPr defaultColWidth="9.140625" defaultRowHeight="15"/>
  <cols>
    <col min="1" max="1" width="24" customWidth="1"/>
  </cols>
  <sheetData>
    <row r="2" spans="1:7">
      <c r="B2" s="438" t="s">
        <v>233</v>
      </c>
      <c r="C2" s="439"/>
      <c r="D2" s="439"/>
      <c r="E2" s="439"/>
      <c r="F2" s="439"/>
      <c r="G2" s="440"/>
    </row>
    <row r="3" spans="1:7">
      <c r="A3" s="314"/>
      <c r="B3" s="441">
        <v>2035</v>
      </c>
      <c r="C3" s="442"/>
      <c r="D3" s="443"/>
      <c r="E3" s="441">
        <v>2040</v>
      </c>
      <c r="F3" s="442"/>
      <c r="G3" s="443"/>
    </row>
    <row r="4" spans="1:7">
      <c r="A4" s="333"/>
      <c r="B4" s="81" t="s">
        <v>121</v>
      </c>
      <c r="C4" s="81" t="s">
        <v>234</v>
      </c>
      <c r="D4" s="81" t="s">
        <v>123</v>
      </c>
      <c r="E4" s="81" t="s">
        <v>121</v>
      </c>
      <c r="F4" s="81" t="s">
        <v>234</v>
      </c>
      <c r="G4" s="81" t="s">
        <v>123</v>
      </c>
    </row>
    <row r="5" spans="1:7">
      <c r="A5" s="353" t="s">
        <v>219</v>
      </c>
      <c r="B5" s="393">
        <v>0.14908438589914272</v>
      </c>
      <c r="C5" s="393">
        <v>0.15739127767577327</v>
      </c>
      <c r="D5" s="393">
        <v>0.16861946118984114</v>
      </c>
      <c r="E5" s="393">
        <v>0.10227783991470898</v>
      </c>
      <c r="F5" s="393">
        <v>0.1027239075847813</v>
      </c>
      <c r="G5" s="393">
        <v>0.11059240782735533</v>
      </c>
    </row>
    <row r="6" spans="1:7">
      <c r="A6" s="296" t="s">
        <v>220</v>
      </c>
      <c r="B6" s="392">
        <v>7.8690930362771794E-4</v>
      </c>
      <c r="C6" s="392">
        <v>7.8507245393576424E-4</v>
      </c>
      <c r="D6" s="392">
        <v>8.6910460550351158E-4</v>
      </c>
      <c r="E6" s="392">
        <v>1.69831570501317E-3</v>
      </c>
      <c r="F6" s="392">
        <v>1.7678716500461487E-3</v>
      </c>
      <c r="G6" s="392">
        <v>1.9512046596185974E-3</v>
      </c>
    </row>
    <row r="7" spans="1:7">
      <c r="A7" s="296" t="s">
        <v>222</v>
      </c>
      <c r="B7" s="392">
        <v>8.7040406107201963E-3</v>
      </c>
      <c r="C7" s="392">
        <v>8.6784512893709129E-3</v>
      </c>
      <c r="D7" s="392">
        <v>1.1128807001204319E-2</v>
      </c>
      <c r="E7" s="392">
        <v>1.8590987581453694E-2</v>
      </c>
      <c r="F7" s="392">
        <v>1.8933949864572107E-2</v>
      </c>
      <c r="G7" s="392">
        <v>2.2327744362197324E-2</v>
      </c>
    </row>
    <row r="8" spans="1:7">
      <c r="A8" s="296" t="s">
        <v>146</v>
      </c>
      <c r="B8" s="392">
        <v>0.27391155896722746</v>
      </c>
      <c r="C8" s="392">
        <v>0.25733214903137885</v>
      </c>
      <c r="D8" s="392">
        <v>0.2421130532694378</v>
      </c>
      <c r="E8" s="392">
        <v>0.20553791683694989</v>
      </c>
      <c r="F8" s="392">
        <v>0.17923366550123238</v>
      </c>
      <c r="G8" s="392">
        <v>0.16153150316834475</v>
      </c>
    </row>
    <row r="9" spans="1:7">
      <c r="A9" s="296" t="s">
        <v>223</v>
      </c>
      <c r="B9" s="392">
        <v>2.40790353725297E-2</v>
      </c>
      <c r="C9" s="392">
        <v>2.3468019923854999E-2</v>
      </c>
      <c r="D9" s="392">
        <v>2.3115536154944345E-2</v>
      </c>
      <c r="E9" s="392">
        <v>3.39051092812548E-2</v>
      </c>
      <c r="F9" s="392">
        <v>3.2829655008528483E-2</v>
      </c>
      <c r="G9" s="392">
        <v>3.4621509558832919E-2</v>
      </c>
    </row>
    <row r="10" spans="1:7">
      <c r="A10" s="296" t="s">
        <v>145</v>
      </c>
      <c r="B10" s="392">
        <v>1.7190313666565444E-2</v>
      </c>
      <c r="C10" s="392">
        <v>1.5508429941195619E-2</v>
      </c>
      <c r="D10" s="392">
        <v>1.4794607290520673E-2</v>
      </c>
      <c r="E10" s="392">
        <v>9.8970728260930809E-3</v>
      </c>
      <c r="F10" s="392">
        <v>8.1759182185281044E-3</v>
      </c>
      <c r="G10" s="392">
        <v>7.5832505710210704E-3</v>
      </c>
    </row>
    <row r="11" spans="1:7">
      <c r="A11" s="296" t="s">
        <v>109</v>
      </c>
      <c r="B11" s="392">
        <v>0.15844551667362439</v>
      </c>
      <c r="C11" s="392">
        <v>0.15769166573483989</v>
      </c>
      <c r="D11" s="392">
        <v>0.15662649807393336</v>
      </c>
      <c r="E11" s="392">
        <v>0.1966519039046295</v>
      </c>
      <c r="F11" s="392">
        <v>0.189534254815547</v>
      </c>
      <c r="G11" s="392">
        <v>0.18899200140729533</v>
      </c>
    </row>
    <row r="12" spans="1:7">
      <c r="A12" s="296" t="s">
        <v>113</v>
      </c>
      <c r="B12" s="392">
        <v>2.1819123921715407E-3</v>
      </c>
      <c r="C12" s="392">
        <v>2.4152722915527117E-3</v>
      </c>
      <c r="D12" s="392">
        <v>2.6405169749039821E-3</v>
      </c>
      <c r="E12" s="392">
        <v>2.8273864896340801E-3</v>
      </c>
      <c r="F12" s="392">
        <v>3.1021946911600762E-3</v>
      </c>
      <c r="G12" s="392">
        <v>3.4719522167536601E-3</v>
      </c>
    </row>
    <row r="13" spans="1:7">
      <c r="A13" s="296" t="s">
        <v>224</v>
      </c>
      <c r="B13" s="392">
        <v>0.11438942879072272</v>
      </c>
      <c r="C13" s="392">
        <v>0.12717129633004642</v>
      </c>
      <c r="D13" s="392">
        <v>0.13309504900252964</v>
      </c>
      <c r="E13" s="392">
        <v>0.14707152871396048</v>
      </c>
      <c r="F13" s="392">
        <v>0.16024243085532924</v>
      </c>
      <c r="G13" s="392">
        <v>0.1671061071774976</v>
      </c>
    </row>
    <row r="14" spans="1:7">
      <c r="A14" s="296" t="s">
        <v>225</v>
      </c>
      <c r="B14" s="392">
        <v>2.4901321675867737E-2</v>
      </c>
      <c r="C14" s="392">
        <v>2.43505450158337E-2</v>
      </c>
      <c r="D14" s="392">
        <v>2.3817781377215078E-2</v>
      </c>
      <c r="E14" s="392">
        <v>2.6479887620317256E-2</v>
      </c>
      <c r="F14" s="392">
        <v>2.5086386414360461E-2</v>
      </c>
      <c r="G14" s="392">
        <v>2.4669463908201152E-2</v>
      </c>
    </row>
    <row r="15" spans="1:7">
      <c r="A15" s="296" t="s">
        <v>226</v>
      </c>
      <c r="B15" s="392">
        <v>7.2752174527953586E-2</v>
      </c>
      <c r="C15" s="392">
        <v>7.2846360945048594E-2</v>
      </c>
      <c r="D15" s="392">
        <v>7.2425022861530464E-2</v>
      </c>
      <c r="E15" s="392">
        <v>9.5552178620194175E-2</v>
      </c>
      <c r="F15" s="392">
        <v>9.2583224415156387E-2</v>
      </c>
      <c r="G15" s="392">
        <v>9.2560655051065102E-2</v>
      </c>
    </row>
    <row r="16" spans="1:7">
      <c r="A16" s="296" t="s">
        <v>227</v>
      </c>
      <c r="B16" s="392">
        <v>0.13997502441340479</v>
      </c>
      <c r="C16" s="392">
        <v>0.13882405201584086</v>
      </c>
      <c r="D16" s="392">
        <v>0.13737392456386135</v>
      </c>
      <c r="E16" s="392">
        <v>0.146001072266604</v>
      </c>
      <c r="F16" s="392">
        <v>0.17280389116261013</v>
      </c>
      <c r="G16" s="392">
        <v>0.17171597256245111</v>
      </c>
    </row>
    <row r="17" spans="1:10">
      <c r="A17" s="354" t="s">
        <v>228</v>
      </c>
      <c r="B17" s="391">
        <v>1.3598377706442009E-2</v>
      </c>
      <c r="C17" s="391">
        <v>1.3537407351328417E-2</v>
      </c>
      <c r="D17" s="391">
        <v>1.3380637634574434E-2</v>
      </c>
      <c r="E17" s="391">
        <v>1.3508800239186904E-2</v>
      </c>
      <c r="F17" s="391">
        <v>1.2982649818148161E-2</v>
      </c>
      <c r="G17" s="391">
        <v>1.2876227529366064E-2</v>
      </c>
    </row>
    <row r="18" spans="1:10">
      <c r="A18" s="328" t="s">
        <v>153</v>
      </c>
      <c r="B18" s="329">
        <f>SUM(B5:B17)</f>
        <v>1</v>
      </c>
      <c r="C18" s="329">
        <f t="shared" ref="C18:G18" si="0">SUM(C5:C17)</f>
        <v>1</v>
      </c>
      <c r="D18" s="329">
        <f t="shared" si="0"/>
        <v>1.0000000000000002</v>
      </c>
      <c r="E18" s="329">
        <f t="shared" si="0"/>
        <v>1</v>
      </c>
      <c r="F18" s="329">
        <f t="shared" si="0"/>
        <v>0.99999999999999989</v>
      </c>
      <c r="G18" s="330">
        <f t="shared" si="0"/>
        <v>0.99999999999999989</v>
      </c>
    </row>
    <row r="21" spans="1:10">
      <c r="A21" s="208"/>
      <c r="B21" s="208"/>
      <c r="C21" s="208"/>
      <c r="D21" s="208"/>
      <c r="E21" s="208"/>
      <c r="F21" s="208"/>
      <c r="G21" s="208"/>
      <c r="H21" s="208"/>
      <c r="I21" s="208"/>
      <c r="J21" s="208"/>
    </row>
    <row r="24" spans="1:10">
      <c r="B24" s="444">
        <v>2035</v>
      </c>
      <c r="C24" s="445"/>
      <c r="D24" s="446"/>
      <c r="E24" s="444">
        <v>2040</v>
      </c>
      <c r="F24" s="445"/>
      <c r="G24" s="446"/>
    </row>
    <row r="25" spans="1:10">
      <c r="B25" s="83" t="s">
        <v>121</v>
      </c>
      <c r="C25" s="81" t="s">
        <v>234</v>
      </c>
      <c r="D25" s="83" t="s">
        <v>123</v>
      </c>
      <c r="E25" s="83" t="s">
        <v>121</v>
      </c>
      <c r="F25" s="81" t="s">
        <v>234</v>
      </c>
      <c r="G25" s="83" t="s">
        <v>123</v>
      </c>
    </row>
    <row r="26" spans="1:10">
      <c r="A26" s="75" t="s">
        <v>235</v>
      </c>
      <c r="B26" s="299">
        <f t="shared" ref="B26:G26" si="1">B5+B8+B10</f>
        <v>0.44018625853293558</v>
      </c>
      <c r="C26" s="299">
        <f t="shared" si="1"/>
        <v>0.43023185664834773</v>
      </c>
      <c r="D26" s="299">
        <f t="shared" si="1"/>
        <v>0.42552712174979962</v>
      </c>
      <c r="E26" s="299">
        <f t="shared" si="1"/>
        <v>0.31771282957775193</v>
      </c>
      <c r="F26" s="299">
        <f t="shared" si="1"/>
        <v>0.29013349130454175</v>
      </c>
      <c r="G26" s="299">
        <f t="shared" si="1"/>
        <v>0.27970716156672115</v>
      </c>
    </row>
    <row r="27" spans="1:10">
      <c r="A27" s="75" t="s">
        <v>236</v>
      </c>
      <c r="B27" s="299">
        <f t="shared" ref="B27:G27" si="2">B13</f>
        <v>0.11438942879072272</v>
      </c>
      <c r="C27" s="299">
        <f t="shared" si="2"/>
        <v>0.12717129633004642</v>
      </c>
      <c r="D27" s="299">
        <f t="shared" si="2"/>
        <v>0.13309504900252964</v>
      </c>
      <c r="E27" s="299">
        <f t="shared" si="2"/>
        <v>0.14707152871396048</v>
      </c>
      <c r="F27" s="299">
        <f t="shared" si="2"/>
        <v>0.16024243085532924</v>
      </c>
      <c r="G27" s="299">
        <f t="shared" si="2"/>
        <v>0.1671061071774976</v>
      </c>
    </row>
    <row r="28" spans="1:10">
      <c r="A28" s="75" t="s">
        <v>237</v>
      </c>
      <c r="B28" s="299">
        <f t="shared" ref="B28:G28" si="3">B6+B7+B9+B11+B12+B14+B15+B16+B17</f>
        <v>0.44542431267634164</v>
      </c>
      <c r="C28" s="299">
        <f t="shared" si="3"/>
        <v>0.44259684702160584</v>
      </c>
      <c r="D28" s="299">
        <f t="shared" si="3"/>
        <v>0.44137782924767077</v>
      </c>
      <c r="E28" s="299">
        <f t="shared" si="3"/>
        <v>0.53521564170828761</v>
      </c>
      <c r="F28" s="299">
        <f t="shared" si="3"/>
        <v>0.5496240778401289</v>
      </c>
      <c r="G28" s="299">
        <f t="shared" si="3"/>
        <v>0.55318673125578122</v>
      </c>
    </row>
    <row r="29" spans="1:10">
      <c r="A29" s="75" t="s">
        <v>153</v>
      </c>
      <c r="B29" s="298">
        <f t="shared" ref="B29:G29" si="4">SUM(B26:B28)</f>
        <v>0.99999999999999989</v>
      </c>
      <c r="C29" s="298">
        <f t="shared" si="4"/>
        <v>1</v>
      </c>
      <c r="D29" s="298">
        <f t="shared" si="4"/>
        <v>1</v>
      </c>
      <c r="E29" s="298">
        <f t="shared" si="4"/>
        <v>1</v>
      </c>
      <c r="F29" s="298">
        <f t="shared" si="4"/>
        <v>0.99999999999999989</v>
      </c>
      <c r="G29" s="298">
        <f t="shared" si="4"/>
        <v>1</v>
      </c>
    </row>
  </sheetData>
  <mergeCells count="5">
    <mergeCell ref="B2:G2"/>
    <mergeCell ref="B3:D3"/>
    <mergeCell ref="E3:G3"/>
    <mergeCell ref="B24:D24"/>
    <mergeCell ref="E24:G24"/>
  </mergeCells>
  <pageMargins left="0.7" right="0.7" top="0.75" bottom="0.75" header="0.3" footer="0.3"/>
  <headerFooter>
    <oddHeader>&amp;C&amp;"Aptos"&amp;10&amp;K000000 Intern (Internal)&amp;1#_x000D_</oddHeader>
  </headerFooter>
  <drawing r:id="rId1"/>
  <legacy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B3DB0-0C66-4C39-BA28-9F2AC333D361}">
  <dimension ref="B2:F10"/>
  <sheetViews>
    <sheetView zoomScale="71" workbookViewId="0">
      <selection activeCell="V20" sqref="V20"/>
    </sheetView>
  </sheetViews>
  <sheetFormatPr defaultColWidth="9.140625" defaultRowHeight="15"/>
  <cols>
    <col min="2" max="2" width="57.28515625" customWidth="1"/>
    <col min="3" max="6" width="12" bestFit="1" customWidth="1"/>
    <col min="7" max="12" width="9.140625" bestFit="1" customWidth="1"/>
    <col min="13" max="13" width="34.140625" bestFit="1" customWidth="1"/>
  </cols>
  <sheetData>
    <row r="2" spans="2:6">
      <c r="C2">
        <v>2030</v>
      </c>
      <c r="D2">
        <v>2035</v>
      </c>
      <c r="E2">
        <v>2040</v>
      </c>
      <c r="F2">
        <v>2050</v>
      </c>
    </row>
    <row r="3" spans="2:6">
      <c r="B3" t="s">
        <v>840</v>
      </c>
      <c r="C3">
        <v>3279.2199999999993</v>
      </c>
      <c r="D3">
        <v>3829.9199999999996</v>
      </c>
      <c r="E3">
        <v>4327.8</v>
      </c>
      <c r="F3">
        <v>5043.3999999999996</v>
      </c>
    </row>
    <row r="4" spans="2:6">
      <c r="B4" s="72" t="s">
        <v>239</v>
      </c>
      <c r="C4" s="72">
        <v>141.61000000000001</v>
      </c>
      <c r="D4" s="72">
        <v>431.07</v>
      </c>
      <c r="E4" s="72">
        <v>750.54</v>
      </c>
      <c r="F4" s="159">
        <v>1291.06</v>
      </c>
    </row>
    <row r="5" spans="2:6">
      <c r="B5" t="s">
        <v>240</v>
      </c>
      <c r="C5" s="53">
        <v>20.927728993961725</v>
      </c>
      <c r="D5" s="53">
        <v>42.385573819386913</v>
      </c>
      <c r="E5" s="53">
        <v>55.662326977931244</v>
      </c>
      <c r="F5" s="53">
        <v>80.013882015533085</v>
      </c>
    </row>
    <row r="6" spans="2:6">
      <c r="B6" t="s">
        <v>241</v>
      </c>
      <c r="C6">
        <v>62.058542626138589</v>
      </c>
      <c r="D6">
        <v>129.57099917149958</v>
      </c>
      <c r="E6">
        <v>156.77564817594956</v>
      </c>
      <c r="F6">
        <v>256.83902070380373</v>
      </c>
    </row>
    <row r="10" spans="2:6" ht="16.5">
      <c r="B10" s="174"/>
    </row>
  </sheetData>
  <pageMargins left="0.7" right="0.7" top="0.75" bottom="0.75" header="0.3" footer="0.3"/>
  <headerFooter>
    <oddHeader>&amp;C&amp;"Aptos"&amp;10&amp;K000000 Intern (Internal)&amp;1#_x000D_</oddHeader>
  </headerFooter>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0978C-C441-4AB6-B2B2-AD459D5597C5}">
  <dimension ref="A1:J31"/>
  <sheetViews>
    <sheetView workbookViewId="0">
      <selection activeCell="F7" sqref="F7"/>
    </sheetView>
  </sheetViews>
  <sheetFormatPr defaultColWidth="9.140625" defaultRowHeight="15"/>
  <cols>
    <col min="3" max="3" width="62.140625" customWidth="1"/>
  </cols>
  <sheetData>
    <row r="1" spans="1:10">
      <c r="A1" s="19"/>
      <c r="B1" s="19"/>
      <c r="C1" s="19"/>
      <c r="D1" s="19"/>
      <c r="E1" s="19"/>
      <c r="F1" s="19"/>
      <c r="G1" s="19"/>
      <c r="H1" s="19"/>
    </row>
    <row r="2" spans="1:10">
      <c r="A2" s="19"/>
      <c r="B2" s="19"/>
      <c r="C2" s="19" t="s">
        <v>242</v>
      </c>
      <c r="D2" s="19">
        <v>2030</v>
      </c>
      <c r="E2" s="19">
        <v>2035</v>
      </c>
      <c r="F2" s="19">
        <v>2040</v>
      </c>
      <c r="G2" s="19">
        <v>2050</v>
      </c>
      <c r="H2" s="19"/>
      <c r="I2" s="19"/>
      <c r="J2" s="19"/>
    </row>
    <row r="3" spans="1:10">
      <c r="A3" s="19"/>
      <c r="B3" s="19"/>
      <c r="C3" s="19" t="s">
        <v>243</v>
      </c>
      <c r="D3" s="48">
        <v>0.53</v>
      </c>
      <c r="E3" s="48">
        <v>0.67</v>
      </c>
      <c r="F3" s="48">
        <v>0.7</v>
      </c>
      <c r="G3" s="48">
        <v>0.75</v>
      </c>
      <c r="H3" s="19"/>
      <c r="I3" s="19"/>
      <c r="J3" s="19"/>
    </row>
    <row r="4" spans="1:10">
      <c r="A4" s="19"/>
      <c r="B4" s="19"/>
      <c r="C4" s="19" t="s">
        <v>244</v>
      </c>
      <c r="D4" s="48">
        <v>0.18</v>
      </c>
      <c r="E4" s="48">
        <v>0.15</v>
      </c>
      <c r="F4" s="48">
        <v>0.13</v>
      </c>
      <c r="G4" s="48">
        <v>0.1</v>
      </c>
      <c r="H4" s="19"/>
      <c r="I4" s="19"/>
      <c r="J4" s="19"/>
    </row>
    <row r="5" spans="1:10">
      <c r="A5" s="19"/>
      <c r="B5" s="19"/>
      <c r="C5" s="19" t="s">
        <v>236</v>
      </c>
      <c r="D5" s="48">
        <v>0.17</v>
      </c>
      <c r="E5" s="48">
        <v>0.14000000000000001</v>
      </c>
      <c r="F5" s="48">
        <v>0.15</v>
      </c>
      <c r="G5" s="48">
        <v>0.12</v>
      </c>
      <c r="H5" s="19"/>
      <c r="I5" s="19"/>
      <c r="J5" s="19"/>
    </row>
    <row r="6" spans="1:10">
      <c r="A6" s="19"/>
      <c r="B6" s="19"/>
      <c r="C6" s="49" t="s">
        <v>245</v>
      </c>
      <c r="D6" s="49"/>
      <c r="E6" s="49"/>
      <c r="F6" s="49"/>
      <c r="G6" s="19"/>
      <c r="H6" s="19"/>
      <c r="I6" s="19"/>
      <c r="J6" s="19"/>
    </row>
    <row r="7" spans="1:10">
      <c r="A7" s="19"/>
      <c r="B7" s="19"/>
      <c r="D7" s="84"/>
      <c r="E7" s="84"/>
      <c r="F7" s="84"/>
      <c r="G7" s="84"/>
      <c r="H7" s="19"/>
      <c r="I7" s="19"/>
      <c r="J7" s="19"/>
    </row>
    <row r="8" spans="1:10">
      <c r="A8" s="19"/>
      <c r="B8" s="19"/>
      <c r="H8" s="19"/>
      <c r="I8" s="19"/>
      <c r="J8" s="19"/>
    </row>
    <row r="9" spans="1:10">
      <c r="A9" s="19"/>
      <c r="B9" s="19"/>
      <c r="H9" s="19"/>
      <c r="I9" s="19"/>
      <c r="J9" s="19"/>
    </row>
    <row r="10" spans="1:10">
      <c r="A10" s="19"/>
      <c r="B10" s="19"/>
      <c r="H10" s="19"/>
      <c r="I10" s="19"/>
      <c r="J10" s="19"/>
    </row>
    <row r="11" spans="1:10">
      <c r="A11" s="19"/>
      <c r="B11" s="19"/>
      <c r="C11" s="19"/>
      <c r="D11" s="19"/>
      <c r="E11" s="19"/>
      <c r="F11" s="19"/>
      <c r="G11" s="19"/>
      <c r="H11" s="19"/>
      <c r="I11" s="19"/>
      <c r="J11" s="19"/>
    </row>
    <row r="12" spans="1:10">
      <c r="A12" s="19"/>
      <c r="B12" s="19"/>
      <c r="C12" s="19"/>
      <c r="D12" s="19"/>
      <c r="E12" s="19"/>
      <c r="F12" s="19"/>
      <c r="G12" s="19"/>
      <c r="H12" s="19"/>
      <c r="I12" s="19"/>
      <c r="J12" s="19"/>
    </row>
    <row r="13" spans="1:10">
      <c r="A13" s="19"/>
      <c r="B13" s="19"/>
      <c r="C13" s="19"/>
      <c r="D13" s="19"/>
      <c r="E13" s="19"/>
      <c r="F13" s="19"/>
      <c r="G13" s="19"/>
      <c r="H13" s="19"/>
      <c r="I13" s="19"/>
      <c r="J13" s="19"/>
    </row>
    <row r="14" spans="1:10">
      <c r="A14" s="19"/>
      <c r="B14" s="19"/>
      <c r="C14" s="19"/>
      <c r="D14" s="19"/>
      <c r="E14" s="19"/>
      <c r="F14" s="19"/>
      <c r="G14" s="19"/>
      <c r="H14" s="19"/>
      <c r="I14" s="19"/>
      <c r="J14" s="19"/>
    </row>
    <row r="15" spans="1:10">
      <c r="A15" s="19"/>
      <c r="B15" s="19"/>
      <c r="C15" s="19"/>
      <c r="D15" s="19"/>
      <c r="E15" s="19"/>
      <c r="F15" s="19"/>
      <c r="G15" s="19"/>
      <c r="H15" s="19"/>
      <c r="I15" s="19"/>
      <c r="J15" s="19"/>
    </row>
    <row r="16" spans="1:10">
      <c r="A16" s="19"/>
      <c r="B16" s="19"/>
      <c r="C16" s="19"/>
      <c r="D16" s="19"/>
      <c r="E16" s="19"/>
      <c r="F16" s="19"/>
      <c r="G16" s="19"/>
      <c r="H16" s="19"/>
      <c r="I16" s="19"/>
      <c r="J16" s="19"/>
    </row>
    <row r="17" spans="1:10">
      <c r="A17" s="19"/>
      <c r="B17" s="19"/>
      <c r="C17" s="19"/>
      <c r="D17" s="19"/>
      <c r="E17" s="19"/>
      <c r="F17" s="19"/>
      <c r="G17" s="19"/>
      <c r="H17" s="19"/>
      <c r="I17" s="19"/>
      <c r="J17" s="19"/>
    </row>
    <row r="18" spans="1:10">
      <c r="A18" s="19"/>
      <c r="B18" s="19"/>
      <c r="C18" s="19"/>
      <c r="D18" s="19"/>
      <c r="E18" s="19"/>
      <c r="F18" s="19"/>
      <c r="G18" s="19"/>
      <c r="H18" s="19"/>
      <c r="I18" s="19"/>
      <c r="J18" s="19"/>
    </row>
    <row r="19" spans="1:10">
      <c r="A19" s="19"/>
      <c r="B19" s="19"/>
      <c r="C19" s="19"/>
      <c r="D19" s="19"/>
      <c r="E19" s="19"/>
      <c r="F19" s="19"/>
      <c r="G19" s="19"/>
      <c r="H19" s="19"/>
      <c r="I19" s="19"/>
      <c r="J19" s="19"/>
    </row>
    <row r="20" spans="1:10">
      <c r="A20" s="19"/>
      <c r="B20" s="19"/>
      <c r="C20" s="19"/>
      <c r="D20" s="19"/>
      <c r="E20" s="19"/>
      <c r="F20" s="19"/>
      <c r="G20" s="19"/>
      <c r="H20" s="19"/>
      <c r="I20" s="19"/>
      <c r="J20" s="19"/>
    </row>
    <row r="21" spans="1:10">
      <c r="A21" s="19"/>
      <c r="B21" s="19"/>
      <c r="C21" s="19"/>
      <c r="D21" s="19"/>
      <c r="E21" s="19"/>
      <c r="F21" s="19"/>
      <c r="G21" s="19"/>
      <c r="H21" s="19"/>
      <c r="I21" s="19"/>
      <c r="J21" s="19"/>
    </row>
    <row r="22" spans="1:10">
      <c r="A22" s="19"/>
      <c r="B22" s="19"/>
      <c r="H22" s="19"/>
      <c r="I22" s="19"/>
      <c r="J22" s="19"/>
    </row>
    <row r="23" spans="1:10">
      <c r="A23" s="19"/>
      <c r="B23" s="19"/>
      <c r="H23" s="19"/>
      <c r="I23" s="19"/>
      <c r="J23" s="19"/>
    </row>
    <row r="24" spans="1:10">
      <c r="A24" s="19"/>
      <c r="B24" s="19"/>
      <c r="H24" s="19"/>
      <c r="I24" s="19"/>
      <c r="J24" s="19"/>
    </row>
    <row r="25" spans="1:10">
      <c r="A25" s="19"/>
      <c r="B25" s="19"/>
      <c r="J25" s="19"/>
    </row>
    <row r="26" spans="1:10">
      <c r="A26" s="19"/>
      <c r="B26" s="19"/>
      <c r="D26" s="394"/>
      <c r="E26" s="394"/>
      <c r="F26" s="394"/>
      <c r="G26" s="358"/>
      <c r="H26" s="358"/>
      <c r="I26" s="358"/>
      <c r="J26" s="19"/>
    </row>
    <row r="27" spans="1:10">
      <c r="A27" s="19"/>
      <c r="B27" s="19"/>
      <c r="C27" s="19"/>
      <c r="E27" s="19"/>
      <c r="F27" s="19"/>
      <c r="H27" s="19"/>
      <c r="I27" s="19"/>
      <c r="J27" s="19"/>
    </row>
    <row r="28" spans="1:10">
      <c r="A28" s="19"/>
      <c r="B28" s="19"/>
      <c r="C28" s="19"/>
      <c r="D28" s="48"/>
      <c r="E28" s="48"/>
      <c r="F28" s="48"/>
      <c r="G28" s="48"/>
      <c r="H28" s="48"/>
      <c r="I28" s="48"/>
      <c r="J28" s="19"/>
    </row>
    <row r="29" spans="1:10">
      <c r="A29" s="19"/>
      <c r="B29" s="19"/>
      <c r="C29" s="19"/>
      <c r="D29" s="48"/>
      <c r="E29" s="48"/>
      <c r="F29" s="48"/>
      <c r="G29" s="48"/>
      <c r="H29" s="48"/>
      <c r="I29" s="48"/>
      <c r="J29" s="19"/>
    </row>
    <row r="30" spans="1:10">
      <c r="C30" s="19"/>
      <c r="D30" s="48"/>
      <c r="E30" s="48"/>
      <c r="F30" s="48"/>
      <c r="G30" s="48"/>
      <c r="H30" s="48"/>
      <c r="I30" s="48"/>
      <c r="J30" s="19"/>
    </row>
    <row r="31" spans="1:10">
      <c r="C31" s="49"/>
      <c r="D31" s="49"/>
      <c r="E31" s="49"/>
      <c r="F31" s="49"/>
      <c r="G31" s="19"/>
    </row>
  </sheetData>
  <pageMargins left="0.7" right="0.7" top="0.75" bottom="0.75" header="0.3" footer="0.3"/>
  <headerFooter>
    <oddHeader>&amp;C&amp;"Aptos"&amp;10&amp;K000000 Intern (Internal)&amp;1#_x000D_</oddHeader>
  </headerFooter>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17642-4C3E-4A59-831B-83658684B15B}">
  <sheetPr codeName="Sheet39"/>
  <dimension ref="A1:V24"/>
  <sheetViews>
    <sheetView workbookViewId="0">
      <selection activeCell="K27" sqref="K27"/>
    </sheetView>
  </sheetViews>
  <sheetFormatPr defaultColWidth="9.140625" defaultRowHeight="15"/>
  <cols>
    <col min="3" max="3" width="25.140625" bestFit="1" customWidth="1"/>
  </cols>
  <sheetData>
    <row r="1" spans="1:22">
      <c r="A1" s="19"/>
    </row>
    <row r="2" spans="1:22">
      <c r="A2" s="19"/>
      <c r="B2" s="19"/>
      <c r="C2" s="19"/>
      <c r="D2" s="19"/>
      <c r="E2" s="19"/>
      <c r="F2" s="19"/>
      <c r="G2" s="19"/>
      <c r="H2" s="19"/>
      <c r="I2" s="19"/>
      <c r="J2" s="19"/>
      <c r="K2" s="19"/>
      <c r="L2" s="19"/>
      <c r="M2" s="19"/>
      <c r="N2" s="19"/>
      <c r="O2" s="19"/>
      <c r="P2" s="19"/>
      <c r="Q2" s="19"/>
      <c r="R2" s="19"/>
      <c r="S2" s="19"/>
      <c r="T2" s="19"/>
      <c r="U2" s="19"/>
      <c r="V2" s="19"/>
    </row>
    <row r="3" spans="1:22">
      <c r="A3" s="19"/>
      <c r="B3" s="19"/>
      <c r="C3" s="395" t="s">
        <v>246</v>
      </c>
      <c r="D3" s="19">
        <v>2030</v>
      </c>
      <c r="E3" s="19">
        <v>2035</v>
      </c>
      <c r="F3" s="19">
        <v>2040</v>
      </c>
      <c r="G3" s="19">
        <v>2050</v>
      </c>
      <c r="H3" s="19"/>
      <c r="I3" s="19"/>
      <c r="J3" s="19"/>
      <c r="K3" s="19"/>
      <c r="L3" s="19"/>
      <c r="M3" s="19"/>
      <c r="N3" s="19"/>
      <c r="O3" s="19"/>
      <c r="P3" s="19"/>
      <c r="Q3" s="19"/>
      <c r="R3" s="19"/>
      <c r="S3" s="19"/>
      <c r="T3" s="19"/>
      <c r="U3" s="19"/>
      <c r="V3" s="19"/>
    </row>
    <row r="4" spans="1:22">
      <c r="A4" s="19"/>
      <c r="B4" s="19"/>
      <c r="C4" s="19" t="s">
        <v>247</v>
      </c>
      <c r="D4" s="19">
        <v>331.01</v>
      </c>
      <c r="E4" s="19">
        <v>455.79</v>
      </c>
      <c r="F4" s="19">
        <v>527.04</v>
      </c>
      <c r="G4" s="19">
        <v>621.58000000000004</v>
      </c>
      <c r="H4" s="19"/>
      <c r="I4" s="19"/>
      <c r="J4" s="19"/>
      <c r="K4" s="19"/>
      <c r="L4" s="19"/>
      <c r="M4" s="19"/>
      <c r="N4" s="19"/>
      <c r="O4" s="19"/>
      <c r="P4" s="19"/>
      <c r="Q4" s="19"/>
      <c r="R4" s="19"/>
      <c r="S4" s="19"/>
      <c r="T4" s="19"/>
      <c r="U4" s="19"/>
      <c r="V4" s="19"/>
    </row>
    <row r="5" spans="1:22">
      <c r="A5" s="19"/>
      <c r="B5" s="19"/>
      <c r="C5" s="19" t="s">
        <v>248</v>
      </c>
      <c r="D5" s="19">
        <v>65.27</v>
      </c>
      <c r="E5" s="19">
        <v>158.9</v>
      </c>
      <c r="F5" s="19">
        <v>261.36</v>
      </c>
      <c r="G5" s="19">
        <v>354.06</v>
      </c>
      <c r="H5" s="19"/>
      <c r="I5" s="19"/>
      <c r="J5" s="19"/>
      <c r="K5" s="19"/>
      <c r="L5" s="19"/>
      <c r="M5" s="19"/>
      <c r="N5" s="19"/>
      <c r="O5" s="19"/>
      <c r="P5" s="19"/>
      <c r="Q5" s="19"/>
      <c r="R5" s="19"/>
      <c r="S5" s="19"/>
      <c r="T5" s="19"/>
      <c r="U5" s="19"/>
      <c r="V5" s="19"/>
    </row>
    <row r="6" spans="1:22">
      <c r="A6" s="19"/>
      <c r="B6" s="19"/>
      <c r="C6" s="19" t="s">
        <v>226</v>
      </c>
      <c r="D6" s="19">
        <v>652.1</v>
      </c>
      <c r="E6" s="19">
        <v>902.09</v>
      </c>
      <c r="F6" s="19">
        <v>1149.3800000000001</v>
      </c>
      <c r="G6" s="19">
        <v>1474.16</v>
      </c>
      <c r="H6" s="19"/>
      <c r="I6" s="19"/>
      <c r="J6" s="19"/>
      <c r="K6" s="19"/>
      <c r="L6" s="19"/>
      <c r="M6" s="19"/>
      <c r="N6" s="19"/>
      <c r="O6" s="19"/>
      <c r="P6" s="19"/>
      <c r="Q6" s="19"/>
      <c r="R6" s="19"/>
      <c r="S6" s="19"/>
      <c r="T6" s="19"/>
      <c r="U6" s="19"/>
      <c r="V6" s="19"/>
    </row>
    <row r="7" spans="1:22">
      <c r="A7" s="19"/>
      <c r="B7" s="19"/>
      <c r="C7" s="19" t="s">
        <v>249</v>
      </c>
      <c r="D7" s="19">
        <v>37.61</v>
      </c>
      <c r="E7" s="19">
        <v>68.86</v>
      </c>
      <c r="F7" s="19">
        <v>103.77</v>
      </c>
      <c r="G7" s="19">
        <v>161.74</v>
      </c>
      <c r="H7" s="19"/>
      <c r="I7" s="19"/>
      <c r="J7" s="19"/>
      <c r="K7" s="19"/>
      <c r="L7" s="19"/>
      <c r="M7" s="19"/>
      <c r="N7" s="19"/>
      <c r="O7" s="19"/>
      <c r="P7" s="19"/>
      <c r="Q7" s="19"/>
      <c r="R7" s="19"/>
      <c r="S7" s="19"/>
      <c r="T7" s="19"/>
      <c r="U7" s="19"/>
      <c r="V7" s="19"/>
    </row>
    <row r="8" spans="1:22">
      <c r="A8" s="19"/>
      <c r="B8" s="19"/>
      <c r="C8" s="19" t="s">
        <v>250</v>
      </c>
      <c r="D8" s="19">
        <v>208.02</v>
      </c>
      <c r="E8" s="19">
        <v>222.43</v>
      </c>
      <c r="F8" s="19">
        <v>243.1</v>
      </c>
      <c r="G8" s="19">
        <v>263.27</v>
      </c>
      <c r="H8" s="19"/>
      <c r="I8" s="19"/>
      <c r="J8" s="19"/>
      <c r="K8" s="19"/>
      <c r="L8" s="19"/>
      <c r="M8" s="19"/>
      <c r="N8" s="19"/>
      <c r="O8" s="19"/>
      <c r="P8" s="19"/>
      <c r="Q8" s="19"/>
      <c r="R8" s="19"/>
      <c r="S8" s="19"/>
      <c r="T8" s="19"/>
      <c r="U8" s="19"/>
      <c r="V8" s="19"/>
    </row>
    <row r="9" spans="1:22">
      <c r="A9" s="19"/>
      <c r="B9" s="19"/>
      <c r="C9" s="19" t="s">
        <v>251</v>
      </c>
      <c r="D9" s="19">
        <v>10.09</v>
      </c>
      <c r="E9" s="19">
        <v>6.81</v>
      </c>
      <c r="F9" s="19">
        <v>5.24</v>
      </c>
      <c r="G9" s="19">
        <v>4.32</v>
      </c>
      <c r="H9" s="19"/>
      <c r="I9" s="19"/>
      <c r="J9" s="19"/>
      <c r="K9" s="19"/>
      <c r="L9" s="19"/>
      <c r="M9" s="19"/>
      <c r="N9" s="19"/>
      <c r="O9" s="19"/>
      <c r="P9" s="19"/>
      <c r="Q9" s="19"/>
      <c r="R9" s="19"/>
      <c r="S9" s="19"/>
      <c r="T9" s="19"/>
      <c r="U9" s="19"/>
      <c r="V9" s="19"/>
    </row>
    <row r="10" spans="1:22">
      <c r="A10" s="19"/>
      <c r="B10" s="19"/>
      <c r="C10" s="396" t="s">
        <v>244</v>
      </c>
      <c r="D10" s="19">
        <v>35.68</v>
      </c>
      <c r="E10" s="19">
        <v>33.450000000000003</v>
      </c>
      <c r="F10" s="19">
        <v>31.91</v>
      </c>
      <c r="G10" s="19">
        <v>31.69</v>
      </c>
      <c r="H10" s="19"/>
      <c r="I10" s="19"/>
      <c r="J10" s="19"/>
      <c r="K10" s="19"/>
      <c r="L10" s="19"/>
      <c r="M10" s="19"/>
      <c r="N10" s="19"/>
      <c r="O10" s="19"/>
      <c r="P10" s="19"/>
      <c r="Q10" s="19"/>
      <c r="R10" s="19"/>
      <c r="S10" s="19"/>
      <c r="T10" s="19"/>
      <c r="U10" s="19"/>
      <c r="V10" s="19"/>
    </row>
    <row r="11" spans="1:22">
      <c r="A11" s="19"/>
      <c r="B11" s="19"/>
      <c r="C11" s="19" t="s">
        <v>224</v>
      </c>
      <c r="D11" s="19">
        <v>95.05</v>
      </c>
      <c r="E11" s="19">
        <v>97.29</v>
      </c>
      <c r="F11" s="19">
        <v>120.11</v>
      </c>
      <c r="G11" s="19">
        <v>114.92</v>
      </c>
      <c r="H11" s="19"/>
      <c r="I11" s="19"/>
      <c r="J11" s="19"/>
      <c r="K11" s="19"/>
      <c r="L11" s="19"/>
      <c r="M11" s="19"/>
      <c r="N11" s="19"/>
      <c r="O11" s="19"/>
      <c r="P11" s="19"/>
      <c r="Q11" s="19"/>
      <c r="R11" s="19"/>
      <c r="S11" s="19"/>
      <c r="T11" s="19"/>
      <c r="U11" s="19"/>
      <c r="V11" s="19"/>
    </row>
    <row r="12" spans="1:22">
      <c r="A12" s="19"/>
      <c r="B12" s="19"/>
      <c r="C12" s="19" t="s">
        <v>252</v>
      </c>
      <c r="D12" s="19">
        <v>189.1</v>
      </c>
      <c r="E12" s="19">
        <v>176.56</v>
      </c>
      <c r="F12" s="19">
        <v>125.4</v>
      </c>
      <c r="G12" s="19">
        <v>89.39</v>
      </c>
      <c r="H12" s="19"/>
      <c r="I12" s="19"/>
      <c r="J12" s="19"/>
      <c r="K12" s="19"/>
      <c r="L12" s="19"/>
      <c r="M12" s="19"/>
      <c r="N12" s="19"/>
      <c r="O12" s="19"/>
      <c r="P12" s="19"/>
      <c r="Q12" s="19"/>
      <c r="R12" s="19"/>
      <c r="S12" s="19"/>
      <c r="T12" s="19"/>
      <c r="U12" s="19"/>
      <c r="V12" s="19"/>
    </row>
    <row r="13" spans="1:22">
      <c r="A13" s="19"/>
      <c r="B13" s="19"/>
      <c r="C13" s="19" t="s">
        <v>146</v>
      </c>
      <c r="D13" s="19">
        <v>5.12</v>
      </c>
      <c r="E13" s="19">
        <v>3.81</v>
      </c>
      <c r="F13" s="19">
        <v>1.8</v>
      </c>
      <c r="G13" s="19">
        <v>1.1499999999999999</v>
      </c>
      <c r="H13" s="19"/>
      <c r="I13" s="19"/>
      <c r="J13" s="19"/>
      <c r="K13" s="19"/>
      <c r="L13" s="19"/>
      <c r="M13" s="19"/>
      <c r="N13" s="19"/>
      <c r="O13" s="19"/>
      <c r="P13" s="19"/>
      <c r="Q13" s="19"/>
      <c r="R13" s="19"/>
      <c r="S13" s="19"/>
      <c r="T13" s="19"/>
      <c r="U13" s="19"/>
      <c r="V13" s="19"/>
    </row>
    <row r="14" spans="1:22">
      <c r="A14" s="19"/>
      <c r="B14" s="19"/>
      <c r="C14" s="19" t="s">
        <v>145</v>
      </c>
      <c r="D14" s="19">
        <v>31.76</v>
      </c>
      <c r="E14" s="19">
        <v>15.91</v>
      </c>
      <c r="F14" s="19">
        <v>5.21</v>
      </c>
      <c r="G14" s="19">
        <v>0.38</v>
      </c>
      <c r="H14" s="19"/>
      <c r="I14" s="19"/>
      <c r="J14" s="19"/>
      <c r="K14" s="19"/>
      <c r="L14" s="19"/>
      <c r="M14" s="19"/>
      <c r="N14" s="19"/>
      <c r="O14" s="19"/>
      <c r="P14" s="19"/>
      <c r="Q14" s="19"/>
      <c r="R14" s="19"/>
      <c r="S14" s="19"/>
      <c r="T14" s="19"/>
      <c r="U14" s="19"/>
      <c r="V14" s="19"/>
    </row>
    <row r="15" spans="1:22">
      <c r="A15" s="19"/>
      <c r="B15" s="19"/>
      <c r="C15" s="19" t="s">
        <v>106</v>
      </c>
      <c r="D15" s="19">
        <v>1.99</v>
      </c>
      <c r="E15" s="19">
        <v>20.420000000000002</v>
      </c>
      <c r="F15" s="19">
        <v>70.459999999999994</v>
      </c>
      <c r="G15" s="19">
        <v>83.16</v>
      </c>
      <c r="H15" s="19"/>
      <c r="I15" s="19"/>
      <c r="J15" s="19"/>
      <c r="K15" s="19"/>
      <c r="L15" s="19"/>
      <c r="M15" s="19"/>
      <c r="N15" s="19"/>
      <c r="O15" s="19"/>
      <c r="P15" s="19"/>
      <c r="Q15" s="19"/>
      <c r="R15" s="19"/>
      <c r="S15" s="19"/>
      <c r="T15" s="19"/>
      <c r="U15" s="19"/>
      <c r="V15" s="19"/>
    </row>
    <row r="16" spans="1:22">
      <c r="A16" s="19"/>
      <c r="B16" s="19"/>
      <c r="C16" s="396" t="s">
        <v>253</v>
      </c>
      <c r="D16" s="19">
        <v>34.29</v>
      </c>
      <c r="E16" s="19">
        <v>26.33</v>
      </c>
      <c r="F16" s="19">
        <v>21.27</v>
      </c>
      <c r="G16" s="19">
        <v>16.399999999999999</v>
      </c>
      <c r="H16" s="19"/>
      <c r="I16" s="19"/>
      <c r="J16" s="19"/>
      <c r="K16" s="19"/>
      <c r="L16" s="19"/>
      <c r="M16" s="19"/>
      <c r="N16" s="19"/>
      <c r="O16" s="19"/>
      <c r="P16" s="19"/>
      <c r="Q16" s="19"/>
      <c r="R16" s="19"/>
      <c r="S16" s="19"/>
      <c r="T16" s="19"/>
      <c r="U16" s="19"/>
      <c r="V16" s="19"/>
    </row>
    <row r="17" spans="1:22">
      <c r="A17" s="19"/>
      <c r="B17" s="19"/>
      <c r="C17" s="19" t="s">
        <v>254</v>
      </c>
      <c r="D17" s="19">
        <v>85.93</v>
      </c>
      <c r="E17" s="19">
        <v>144.97999999999999</v>
      </c>
      <c r="F17" s="19">
        <v>208.35</v>
      </c>
      <c r="G17" s="19">
        <v>314.66000000000003</v>
      </c>
      <c r="H17" s="19"/>
      <c r="I17" s="19"/>
      <c r="J17" s="19"/>
      <c r="K17" s="19"/>
      <c r="L17" s="19"/>
      <c r="M17" s="19"/>
      <c r="N17" s="19"/>
      <c r="O17" s="19"/>
      <c r="P17" s="19"/>
      <c r="Q17" s="19"/>
      <c r="R17" s="19"/>
      <c r="S17" s="19"/>
      <c r="T17" s="19"/>
      <c r="U17" s="19"/>
      <c r="V17" s="19"/>
    </row>
    <row r="18" spans="1:22">
      <c r="A18" s="19"/>
      <c r="B18" s="19"/>
      <c r="C18" s="397" t="s">
        <v>255</v>
      </c>
      <c r="D18">
        <v>5</v>
      </c>
      <c r="E18">
        <v>15</v>
      </c>
      <c r="F18">
        <v>49.5</v>
      </c>
      <c r="G18">
        <v>16</v>
      </c>
      <c r="H18" s="19"/>
      <c r="I18" s="19"/>
      <c r="J18" s="19"/>
      <c r="K18" s="19"/>
      <c r="L18" s="19"/>
      <c r="M18" s="19"/>
      <c r="N18" s="19"/>
      <c r="O18" s="19"/>
      <c r="P18" s="19"/>
      <c r="Q18" s="19"/>
      <c r="R18" s="19"/>
      <c r="S18" s="19"/>
      <c r="T18" s="19"/>
      <c r="U18" s="19"/>
      <c r="V18" s="19"/>
    </row>
    <row r="19" spans="1:22">
      <c r="A19" s="19"/>
      <c r="B19" s="19"/>
      <c r="C19" s="19"/>
      <c r="D19" s="19"/>
      <c r="E19" s="19"/>
      <c r="F19" s="19"/>
      <c r="G19" s="19"/>
      <c r="H19" s="19"/>
      <c r="I19" s="19"/>
      <c r="J19" s="19"/>
      <c r="K19" s="19"/>
      <c r="L19" s="19"/>
      <c r="M19" s="19"/>
      <c r="N19" s="19"/>
      <c r="O19" s="19"/>
      <c r="P19" s="19"/>
      <c r="Q19" s="19"/>
      <c r="R19" s="19"/>
      <c r="S19" s="19"/>
      <c r="T19" s="19"/>
      <c r="U19" s="19"/>
      <c r="V19" s="19"/>
    </row>
    <row r="20" spans="1:22">
      <c r="A20" s="19"/>
      <c r="B20" s="19"/>
      <c r="C20" s="19"/>
      <c r="D20" s="19"/>
      <c r="E20" s="19"/>
      <c r="F20" s="19"/>
      <c r="G20" s="19"/>
      <c r="H20" s="19"/>
      <c r="I20" s="19"/>
      <c r="J20" s="19"/>
      <c r="K20" s="19"/>
      <c r="L20" s="19"/>
      <c r="M20" s="19"/>
      <c r="N20" s="19"/>
      <c r="O20" s="19"/>
      <c r="P20" s="19"/>
      <c r="Q20" s="19"/>
      <c r="R20" s="19"/>
      <c r="S20" s="19"/>
      <c r="T20" s="19"/>
      <c r="U20" s="19"/>
      <c r="V20" s="19"/>
    </row>
    <row r="21" spans="1:22">
      <c r="A21" s="19"/>
      <c r="B21" s="19"/>
      <c r="C21" s="19"/>
      <c r="D21" s="19"/>
      <c r="E21" s="19"/>
      <c r="F21" s="19"/>
      <c r="G21" s="19"/>
      <c r="H21" s="19"/>
      <c r="I21" s="19"/>
      <c r="J21" s="19"/>
      <c r="K21" s="19"/>
      <c r="L21" s="19"/>
      <c r="M21" s="19"/>
      <c r="N21" s="19"/>
      <c r="O21" s="19"/>
      <c r="P21" s="19"/>
      <c r="Q21" s="19"/>
      <c r="R21" s="19"/>
      <c r="S21" s="19"/>
      <c r="T21" s="19"/>
      <c r="U21" s="19"/>
      <c r="V21" s="19"/>
    </row>
    <row r="22" spans="1:22">
      <c r="A22" s="19"/>
      <c r="B22" s="19"/>
      <c r="C22" s="19"/>
      <c r="D22" s="19"/>
      <c r="E22" s="19"/>
      <c r="F22" s="19"/>
      <c r="G22" s="19"/>
      <c r="H22" s="19"/>
      <c r="I22" s="19"/>
      <c r="J22" s="19"/>
      <c r="K22" s="19"/>
      <c r="L22" s="19"/>
      <c r="M22" s="19"/>
      <c r="N22" s="19"/>
      <c r="O22" s="19"/>
      <c r="P22" s="19"/>
      <c r="Q22" s="19"/>
      <c r="R22" s="19"/>
      <c r="S22" s="19"/>
      <c r="T22" s="19"/>
      <c r="U22" s="19"/>
      <c r="V22" s="19"/>
    </row>
    <row r="23" spans="1:22">
      <c r="A23" s="19"/>
      <c r="B23" s="19"/>
      <c r="C23" s="19"/>
      <c r="D23" s="19"/>
      <c r="E23" s="19"/>
      <c r="F23" s="19"/>
      <c r="G23" s="19"/>
      <c r="H23" s="19"/>
      <c r="I23" s="19"/>
      <c r="J23" s="19"/>
      <c r="K23" s="19"/>
      <c r="L23" s="19"/>
      <c r="M23" s="19"/>
      <c r="N23" s="19"/>
      <c r="O23" s="19"/>
      <c r="P23" s="19"/>
      <c r="Q23" s="19"/>
      <c r="R23" s="19"/>
      <c r="S23" s="19"/>
      <c r="T23" s="19"/>
      <c r="U23" s="19"/>
      <c r="V23" s="19"/>
    </row>
    <row r="24" spans="1:22">
      <c r="A24" s="19"/>
      <c r="B24" s="19"/>
      <c r="C24" s="19"/>
      <c r="D24" s="19"/>
      <c r="E24" s="19"/>
      <c r="F24" s="19"/>
      <c r="G24" s="19"/>
      <c r="H24" s="19"/>
      <c r="I24" s="19"/>
      <c r="J24" s="19"/>
      <c r="K24" s="19"/>
      <c r="L24" s="19"/>
      <c r="M24" s="19"/>
      <c r="N24" s="19"/>
      <c r="O24" s="19"/>
      <c r="P24" s="19"/>
      <c r="Q24" s="19"/>
      <c r="R24" s="19"/>
      <c r="S24" s="19"/>
      <c r="T24" s="19"/>
      <c r="U24" s="19"/>
      <c r="V24" s="19"/>
    </row>
  </sheetData>
  <pageMargins left="0.7" right="0.7" top="0.75" bottom="0.75" header="0.3" footer="0.3"/>
  <headerFooter>
    <oddHeader>&amp;C&amp;"Aptos"&amp;10&amp;K000000 Intern (Internal)&amp;1#_x000D_</oddHeader>
  </headerFooter>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34993-909F-4EBF-AB9D-DC2A0E7B5F75}">
  <dimension ref="A2:L30"/>
  <sheetViews>
    <sheetView topLeftCell="A16" workbookViewId="0">
      <selection activeCell="N23" sqref="N23"/>
    </sheetView>
  </sheetViews>
  <sheetFormatPr defaultColWidth="9.140625" defaultRowHeight="15"/>
  <cols>
    <col min="2" max="2" width="15.7109375" customWidth="1"/>
  </cols>
  <sheetData>
    <row r="2" spans="1:12">
      <c r="A2" s="19"/>
      <c r="B2" s="19"/>
      <c r="C2" s="19">
        <v>2030</v>
      </c>
      <c r="D2" s="19">
        <v>2035</v>
      </c>
      <c r="E2" s="19">
        <v>2040</v>
      </c>
      <c r="F2" s="19">
        <v>2050</v>
      </c>
      <c r="G2" s="19"/>
      <c r="H2" s="19"/>
      <c r="I2" s="19"/>
      <c r="J2" s="19"/>
      <c r="K2" s="19"/>
      <c r="L2" s="19"/>
    </row>
    <row r="3" spans="1:12">
      <c r="A3" s="19"/>
      <c r="B3" s="385" t="s">
        <v>247</v>
      </c>
      <c r="C3" s="51">
        <v>837.81934085959131</v>
      </c>
      <c r="D3" s="51">
        <v>1209.8363977921958</v>
      </c>
      <c r="E3" s="51">
        <v>1298.306643062896</v>
      </c>
      <c r="F3" s="52">
        <v>1635.5090992990029</v>
      </c>
      <c r="G3" s="19"/>
      <c r="H3" s="19"/>
      <c r="I3" s="51"/>
      <c r="J3" s="51"/>
      <c r="K3" s="51"/>
      <c r="L3" s="51"/>
    </row>
    <row r="4" spans="1:12">
      <c r="A4" s="19"/>
      <c r="B4" s="385" t="s">
        <v>256</v>
      </c>
      <c r="C4" s="51">
        <v>266.15638198349689</v>
      </c>
      <c r="D4" s="51">
        <v>609.37756822673373</v>
      </c>
      <c r="E4" s="51">
        <v>945.02066021916005</v>
      </c>
      <c r="F4" s="51">
        <v>1306.8392004804152</v>
      </c>
      <c r="G4" s="19"/>
      <c r="H4" s="19"/>
      <c r="I4" s="72"/>
      <c r="J4" s="72"/>
      <c r="K4" s="72"/>
      <c r="L4" s="159"/>
    </row>
    <row r="5" spans="1:12">
      <c r="A5" s="19"/>
      <c r="B5" s="385" t="s">
        <v>226</v>
      </c>
      <c r="C5" s="51">
        <v>693.34983234972435</v>
      </c>
      <c r="D5" s="51">
        <v>952.68032274678797</v>
      </c>
      <c r="E5" s="51">
        <v>1198.766072816346</v>
      </c>
      <c r="F5" s="51">
        <v>1646.6796133766027</v>
      </c>
      <c r="G5" s="19"/>
      <c r="H5" s="19"/>
      <c r="I5" s="384"/>
      <c r="J5" s="384"/>
      <c r="K5" s="384"/>
      <c r="L5" s="384"/>
    </row>
    <row r="6" spans="1:12">
      <c r="A6" s="19"/>
      <c r="B6" s="385" t="s">
        <v>249</v>
      </c>
      <c r="C6" s="51">
        <v>7.6541464449905003</v>
      </c>
      <c r="D6" s="51">
        <v>5.6131238664974008</v>
      </c>
      <c r="E6" s="51">
        <v>9.0308854445040012</v>
      </c>
      <c r="F6" s="52">
        <v>21.900119626171801</v>
      </c>
      <c r="G6" s="19"/>
      <c r="H6" s="19"/>
      <c r="I6" s="19"/>
      <c r="J6" s="19"/>
      <c r="K6" s="19"/>
      <c r="L6" s="19"/>
    </row>
    <row r="7" spans="1:12">
      <c r="A7" s="19"/>
      <c r="B7" s="385" t="s">
        <v>250</v>
      </c>
      <c r="C7" s="51">
        <v>415.37744947787394</v>
      </c>
      <c r="D7" s="51">
        <v>446.10751832355385</v>
      </c>
      <c r="E7" s="51">
        <v>473.11400686486002</v>
      </c>
      <c r="F7" s="51">
        <v>467.43050666962574</v>
      </c>
      <c r="G7" s="19"/>
      <c r="H7" s="19"/>
      <c r="I7" s="19"/>
      <c r="J7" s="19"/>
      <c r="K7" s="19"/>
      <c r="L7" s="19"/>
    </row>
    <row r="8" spans="1:12">
      <c r="A8" s="19"/>
      <c r="B8" s="385" t="s">
        <v>251</v>
      </c>
      <c r="C8" s="51">
        <v>32.097464501051299</v>
      </c>
      <c r="D8" s="51">
        <v>26.180446870338901</v>
      </c>
      <c r="E8" s="51">
        <v>26.84958469099</v>
      </c>
      <c r="F8" s="52">
        <v>22.376634073679895</v>
      </c>
      <c r="G8" s="19"/>
      <c r="H8" s="19"/>
      <c r="I8" s="19"/>
      <c r="J8" s="19"/>
      <c r="K8" s="19"/>
      <c r="L8" s="19"/>
    </row>
    <row r="9" spans="1:12">
      <c r="A9" s="19"/>
      <c r="B9" s="386" t="s">
        <v>244</v>
      </c>
      <c r="C9" s="398">
        <v>196.79287964840711</v>
      </c>
      <c r="D9" s="398">
        <v>177.39940934180061</v>
      </c>
      <c r="E9" s="398">
        <v>168.54282288303401</v>
      </c>
      <c r="F9" s="399">
        <v>164.66610750280191</v>
      </c>
      <c r="G9" s="19"/>
      <c r="H9" s="19"/>
      <c r="I9" s="19"/>
      <c r="J9" s="19"/>
      <c r="K9" s="19"/>
      <c r="L9" s="19"/>
    </row>
    <row r="10" spans="1:12">
      <c r="A10" s="19"/>
      <c r="B10" s="385" t="s">
        <v>224</v>
      </c>
      <c r="C10" s="51">
        <v>579.47776470913197</v>
      </c>
      <c r="D10" s="51">
        <v>549.94740447254503</v>
      </c>
      <c r="E10" s="51">
        <v>686.48509340129385</v>
      </c>
      <c r="F10" s="52">
        <v>724.09593960434654</v>
      </c>
      <c r="G10" s="19"/>
      <c r="H10" s="19"/>
      <c r="I10" s="19"/>
      <c r="J10" s="19"/>
      <c r="K10" s="19"/>
      <c r="L10" s="19"/>
    </row>
    <row r="11" spans="1:12">
      <c r="A11" s="19"/>
      <c r="B11" s="385" t="s">
        <v>252</v>
      </c>
      <c r="C11" s="51">
        <v>253.36225484871412</v>
      </c>
      <c r="D11" s="51">
        <v>129.7622721890865</v>
      </c>
      <c r="E11" s="51">
        <v>80.742600988419994</v>
      </c>
      <c r="F11" s="52">
        <v>54.850913536391701</v>
      </c>
      <c r="G11" s="19"/>
      <c r="H11" s="19"/>
      <c r="I11" s="19"/>
      <c r="J11" s="19"/>
      <c r="K11" s="19"/>
      <c r="L11" s="19"/>
    </row>
    <row r="12" spans="1:12">
      <c r="A12" s="19"/>
      <c r="B12" s="385" t="s">
        <v>257</v>
      </c>
      <c r="C12" s="51">
        <v>1.7356812605999999E-3</v>
      </c>
      <c r="D12" s="51">
        <v>2.4530148723700004E-2</v>
      </c>
      <c r="E12" s="51">
        <v>0.14486213687400001</v>
      </c>
      <c r="F12" s="52">
        <v>4.1149629350400008E-2</v>
      </c>
      <c r="G12" s="19"/>
      <c r="H12" s="19"/>
      <c r="I12" s="19"/>
      <c r="J12" s="19"/>
      <c r="K12" s="19"/>
      <c r="L12" s="19"/>
    </row>
    <row r="13" spans="1:12">
      <c r="A13" s="19"/>
      <c r="B13" s="385" t="s">
        <v>145</v>
      </c>
      <c r="C13" s="51">
        <v>14.115309273716999</v>
      </c>
      <c r="D13" s="51">
        <v>1.9951848504057001</v>
      </c>
      <c r="E13" s="51">
        <v>0.319891598414</v>
      </c>
      <c r="F13" s="52">
        <v>4.7878528913000006E-2</v>
      </c>
      <c r="G13" s="19"/>
      <c r="H13" s="19"/>
      <c r="I13" s="19"/>
      <c r="J13" s="19"/>
      <c r="K13" s="19"/>
      <c r="L13" s="19"/>
    </row>
    <row r="14" spans="1:12">
      <c r="A14" s="19"/>
      <c r="B14" s="385" t="s">
        <v>106</v>
      </c>
      <c r="C14" s="51">
        <v>0.55703204741669998</v>
      </c>
      <c r="D14" s="51">
        <v>16.224365050801598</v>
      </c>
      <c r="E14" s="51">
        <v>32.448698329582001</v>
      </c>
      <c r="F14" s="52">
        <v>35.433751611943798</v>
      </c>
      <c r="G14" s="19"/>
      <c r="H14" s="19"/>
      <c r="I14" s="19"/>
      <c r="J14" s="19"/>
      <c r="K14" s="19"/>
      <c r="L14" s="19"/>
    </row>
    <row r="15" spans="1:12">
      <c r="A15" s="19"/>
      <c r="B15" s="386" t="s">
        <v>253</v>
      </c>
      <c r="C15" s="398">
        <v>85.590198650501804</v>
      </c>
      <c r="D15" s="398">
        <v>28.873228340132606</v>
      </c>
      <c r="E15" s="398">
        <v>22.355303409215999</v>
      </c>
      <c r="F15" s="399">
        <v>33.250945941700898</v>
      </c>
      <c r="G15" s="19"/>
      <c r="H15" s="19"/>
      <c r="I15" s="19"/>
      <c r="J15" s="19"/>
      <c r="K15" s="19"/>
      <c r="L15" s="19"/>
    </row>
    <row r="16" spans="1:12">
      <c r="A16" s="19"/>
      <c r="B16" s="397" t="s">
        <v>255</v>
      </c>
      <c r="C16" s="398">
        <v>1.2531053879800001E-2</v>
      </c>
      <c r="D16" s="398">
        <v>0.11428876794340004</v>
      </c>
      <c r="E16" s="398">
        <v>0.63186144378600007</v>
      </c>
      <c r="F16" s="399">
        <v>0.40092499053810005</v>
      </c>
      <c r="G16" s="19"/>
      <c r="H16" s="19"/>
      <c r="I16" s="19"/>
      <c r="J16" s="19"/>
      <c r="K16" s="19"/>
      <c r="L16" s="19"/>
    </row>
    <row r="17" spans="1:12">
      <c r="A17" s="19"/>
      <c r="B17" s="19"/>
      <c r="C17" s="19"/>
      <c r="D17" s="19"/>
      <c r="E17" s="19"/>
      <c r="F17" s="19"/>
      <c r="G17" s="19"/>
      <c r="H17" s="19"/>
      <c r="I17" s="19"/>
      <c r="J17" s="19"/>
      <c r="K17" s="19"/>
      <c r="L17" s="19"/>
    </row>
    <row r="18" spans="1:12">
      <c r="A18" s="19"/>
      <c r="B18" s="19"/>
      <c r="C18" s="19"/>
      <c r="D18" s="19"/>
      <c r="E18" s="19"/>
      <c r="F18" s="19"/>
      <c r="G18" s="19"/>
      <c r="H18" s="19"/>
      <c r="I18" s="19"/>
      <c r="J18" s="19"/>
      <c r="K18" s="19"/>
      <c r="L18" s="19"/>
    </row>
    <row r="19" spans="1:12">
      <c r="A19" s="19"/>
      <c r="B19" s="19"/>
      <c r="C19" s="19"/>
      <c r="D19" s="19"/>
      <c r="E19" s="19"/>
      <c r="F19" s="19"/>
      <c r="G19" s="19"/>
      <c r="H19" s="19"/>
      <c r="I19" s="19"/>
      <c r="J19" s="19"/>
      <c r="K19" s="19"/>
      <c r="L19" s="19"/>
    </row>
    <row r="20" spans="1:12">
      <c r="A20" s="19"/>
      <c r="B20" s="19"/>
      <c r="C20" s="19"/>
      <c r="D20" s="19"/>
      <c r="E20" s="19"/>
      <c r="F20" s="19"/>
      <c r="G20" s="19"/>
      <c r="H20" s="19"/>
      <c r="I20" s="19"/>
      <c r="J20" s="19"/>
      <c r="K20" s="19"/>
      <c r="L20" s="19"/>
    </row>
    <row r="21" spans="1:12">
      <c r="A21" s="19"/>
      <c r="G21" s="19"/>
      <c r="H21" s="19"/>
      <c r="I21" s="19"/>
      <c r="J21" s="19"/>
      <c r="K21" s="19"/>
      <c r="L21" s="19"/>
    </row>
    <row r="22" spans="1:12">
      <c r="A22" s="19"/>
      <c r="G22" s="19"/>
      <c r="H22" s="19"/>
      <c r="I22" s="19"/>
      <c r="J22" s="19"/>
      <c r="K22" s="19"/>
      <c r="L22" s="19"/>
    </row>
    <row r="23" spans="1:12">
      <c r="A23" s="19"/>
      <c r="G23" s="19"/>
      <c r="H23" s="19"/>
      <c r="I23" s="19"/>
      <c r="J23" s="19"/>
      <c r="K23" s="19"/>
      <c r="L23" s="19"/>
    </row>
    <row r="24" spans="1:12">
      <c r="A24" s="19"/>
      <c r="G24" s="19"/>
      <c r="H24" s="19"/>
      <c r="I24" s="19"/>
      <c r="J24" s="19"/>
      <c r="K24" s="19"/>
      <c r="L24" s="19"/>
    </row>
    <row r="25" spans="1:12">
      <c r="A25" s="19"/>
      <c r="G25" s="19"/>
      <c r="H25" s="19"/>
      <c r="I25" s="19"/>
      <c r="J25" s="19"/>
      <c r="K25" s="19"/>
      <c r="L25" s="19"/>
    </row>
    <row r="26" spans="1:12">
      <c r="A26" s="19"/>
      <c r="G26" s="19"/>
      <c r="H26" s="19"/>
      <c r="I26" s="19"/>
      <c r="J26" s="19"/>
      <c r="K26" s="19"/>
      <c r="L26" s="19"/>
    </row>
    <row r="27" spans="1:12">
      <c r="A27" s="19"/>
      <c r="G27" s="19"/>
      <c r="H27" s="19"/>
      <c r="I27" s="19"/>
      <c r="J27" s="19"/>
      <c r="K27" s="19"/>
      <c r="L27" s="19"/>
    </row>
    <row r="28" spans="1:12">
      <c r="A28" s="19"/>
      <c r="G28" s="19"/>
      <c r="H28" s="19"/>
      <c r="I28" s="19"/>
      <c r="J28" s="19"/>
      <c r="K28" s="19"/>
      <c r="L28" s="19"/>
    </row>
    <row r="29" spans="1:12">
      <c r="A29" s="19"/>
      <c r="G29" s="19"/>
      <c r="H29" s="19"/>
      <c r="I29" s="19"/>
      <c r="J29" s="19"/>
      <c r="K29" s="19"/>
      <c r="L29" s="19"/>
    </row>
    <row r="30" spans="1:12">
      <c r="A30" s="19"/>
      <c r="G30" s="19"/>
      <c r="H30" s="19"/>
      <c r="I30" s="19"/>
      <c r="J30" s="19"/>
      <c r="K30" s="19"/>
      <c r="L30" s="19"/>
    </row>
  </sheetData>
  <pageMargins left="0.7" right="0.7" top="0.75" bottom="0.75" header="0.3" footer="0.3"/>
  <headerFooter>
    <oddHeader>&amp;C&amp;"Aptos"&amp;10&amp;K000000 Intern (Internal)&amp;1#_x000D_</oddHeader>
  </headerFooter>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B47F1-34C2-46A4-BCB7-6FFEE2C5A184}">
  <dimension ref="C2:H6"/>
  <sheetViews>
    <sheetView topLeftCell="B1" workbookViewId="0">
      <selection activeCell="M26" sqref="M26"/>
    </sheetView>
  </sheetViews>
  <sheetFormatPr defaultColWidth="9.140625" defaultRowHeight="15"/>
  <cols>
    <col min="3" max="3" width="22.85546875" bestFit="1" customWidth="1"/>
    <col min="4" max="4" width="22.7109375" customWidth="1"/>
  </cols>
  <sheetData>
    <row r="2" spans="3:8">
      <c r="E2">
        <v>2030</v>
      </c>
      <c r="F2">
        <v>2035</v>
      </c>
      <c r="G2">
        <v>2040</v>
      </c>
      <c r="H2">
        <v>2050</v>
      </c>
    </row>
    <row r="3" spans="3:8">
      <c r="C3" s="7" t="s">
        <v>252</v>
      </c>
      <c r="D3" t="s">
        <v>258</v>
      </c>
      <c r="E3" s="51">
        <v>189.10315499999999</v>
      </c>
      <c r="F3" s="51">
        <v>176.560958</v>
      </c>
      <c r="G3" s="51">
        <v>125.40016300000001</v>
      </c>
      <c r="H3" s="52">
        <v>89.387013999999994</v>
      </c>
    </row>
    <row r="4" spans="3:8">
      <c r="C4" s="7" t="s">
        <v>252</v>
      </c>
      <c r="D4" t="s">
        <v>259</v>
      </c>
      <c r="E4" s="51">
        <v>253.49262529242918</v>
      </c>
      <c r="F4" s="51">
        <v>129.69255426153342</v>
      </c>
      <c r="G4" s="51">
        <v>80.819413508442011</v>
      </c>
      <c r="H4" s="52">
        <v>54.354012207658997</v>
      </c>
    </row>
    <row r="5" spans="3:8">
      <c r="C5" s="7" t="s">
        <v>106</v>
      </c>
      <c r="D5" t="s">
        <v>258</v>
      </c>
      <c r="E5" s="51">
        <v>1.9888750000000002</v>
      </c>
      <c r="F5" s="51">
        <v>20.423595999999996</v>
      </c>
      <c r="G5" s="51">
        <v>70.433474000000004</v>
      </c>
      <c r="H5" s="52">
        <v>82.514584999999983</v>
      </c>
    </row>
    <row r="6" spans="3:8">
      <c r="C6" s="7" t="s">
        <v>106</v>
      </c>
      <c r="D6" t="s">
        <v>259</v>
      </c>
      <c r="E6" s="51">
        <v>0.55718948166759996</v>
      </c>
      <c r="F6" s="51">
        <v>16.220884363278302</v>
      </c>
      <c r="G6" s="51">
        <v>32.361662007576001</v>
      </c>
      <c r="H6" s="52">
        <v>35.300415983252201</v>
      </c>
    </row>
  </sheetData>
  <pageMargins left="0.7" right="0.7" top="0.75" bottom="0.75" header="0.3" footer="0.3"/>
  <headerFooter>
    <oddHeader>&amp;C&amp;"Aptos"&amp;10&amp;K000000 Intern (Internal)&amp;1#_x000D_</oddHeader>
  </headerFooter>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DD45E-1C11-4B91-B551-8EA3503EA297}">
  <sheetPr codeName="Sheet40"/>
  <dimension ref="B2:F4"/>
  <sheetViews>
    <sheetView topLeftCell="B1" workbookViewId="0">
      <selection activeCell="D26" sqref="D26"/>
    </sheetView>
  </sheetViews>
  <sheetFormatPr defaultColWidth="9.140625" defaultRowHeight="15"/>
  <cols>
    <col min="2" max="2" width="18.28515625" customWidth="1"/>
  </cols>
  <sheetData>
    <row r="2" spans="2:6">
      <c r="C2">
        <v>2030</v>
      </c>
      <c r="D2">
        <v>2035</v>
      </c>
      <c r="E2">
        <v>2040</v>
      </c>
      <c r="F2">
        <v>2050</v>
      </c>
    </row>
    <row r="3" spans="2:6">
      <c r="B3" s="7" t="s">
        <v>252</v>
      </c>
      <c r="C3" s="51">
        <v>1340.4991857086102</v>
      </c>
      <c r="D3" s="51">
        <v>734.54831538427288</v>
      </c>
      <c r="E3" s="51">
        <v>644.49209295239916</v>
      </c>
      <c r="F3" s="52">
        <v>608.07504105304383</v>
      </c>
    </row>
    <row r="4" spans="2:6">
      <c r="B4" s="7" t="s">
        <v>106</v>
      </c>
      <c r="C4" s="51">
        <v>280.15309241033248</v>
      </c>
      <c r="D4" s="51">
        <v>794.22273938822036</v>
      </c>
      <c r="E4" s="51">
        <v>459.46423156091947</v>
      </c>
      <c r="F4" s="52">
        <v>427.80819879603348</v>
      </c>
    </row>
  </sheetData>
  <pageMargins left="0.7" right="0.7" top="0.75" bottom="0.75" header="0.3" footer="0.3"/>
  <headerFooter>
    <oddHeader>&amp;C&amp;"Aptos"&amp;10&amp;K000000 Intern (Internal)&amp;1#_x000D_</oddHeader>
  </headerFooter>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C5159-581D-4F69-953D-95AC1AFB4549}">
  <sheetPr codeName="Sheet42"/>
  <dimension ref="B2:F12"/>
  <sheetViews>
    <sheetView workbookViewId="0">
      <selection activeCell="B12" sqref="B12"/>
    </sheetView>
  </sheetViews>
  <sheetFormatPr defaultColWidth="9.140625" defaultRowHeight="15"/>
  <cols>
    <col min="2" max="2" width="25.140625" customWidth="1"/>
  </cols>
  <sheetData>
    <row r="2" spans="2:6">
      <c r="C2">
        <v>2030</v>
      </c>
      <c r="D2">
        <v>2035</v>
      </c>
      <c r="E2">
        <v>2040</v>
      </c>
      <c r="F2">
        <v>2050</v>
      </c>
    </row>
    <row r="3" spans="2:6">
      <c r="B3" t="s">
        <v>260</v>
      </c>
      <c r="C3">
        <v>96.428726990346604</v>
      </c>
      <c r="D3">
        <v>127.00574357738451</v>
      </c>
      <c r="E3">
        <v>147.44427794166799</v>
      </c>
      <c r="F3">
        <v>160.0154413588692</v>
      </c>
    </row>
    <row r="4" spans="2:6">
      <c r="B4" t="s">
        <v>107</v>
      </c>
      <c r="C4">
        <v>253.36225484871412</v>
      </c>
      <c r="D4">
        <v>129.7622721890865</v>
      </c>
      <c r="E4">
        <v>80.742600988419994</v>
      </c>
      <c r="F4">
        <v>54.850913536391701</v>
      </c>
    </row>
    <row r="5" spans="2:6">
      <c r="B5" t="s">
        <v>106</v>
      </c>
      <c r="C5">
        <v>0.55703204741669998</v>
      </c>
      <c r="D5">
        <v>16.224365050801598</v>
      </c>
      <c r="E5">
        <v>32.450324329582003</v>
      </c>
      <c r="F5">
        <v>35.434894276711205</v>
      </c>
    </row>
    <row r="6" spans="2:6">
      <c r="B6" t="s">
        <v>261</v>
      </c>
      <c r="C6">
        <v>14.129576008857399</v>
      </c>
      <c r="D6">
        <v>2.1340037670728003</v>
      </c>
      <c r="E6">
        <v>1.096615179074</v>
      </c>
      <c r="F6">
        <v>0.48995314880150004</v>
      </c>
    </row>
    <row r="7" spans="2:6">
      <c r="B7" t="s">
        <v>262</v>
      </c>
      <c r="C7">
        <v>75.631696699886987</v>
      </c>
      <c r="D7">
        <v>138.72426462951017</v>
      </c>
      <c r="E7">
        <v>193.276791292952</v>
      </c>
      <c r="F7">
        <v>282.09233412028254</v>
      </c>
    </row>
    <row r="8" spans="2:6">
      <c r="B8" t="s">
        <v>263</v>
      </c>
      <c r="C8">
        <v>0</v>
      </c>
      <c r="D8">
        <v>0.27897677191488263</v>
      </c>
      <c r="E8">
        <v>1.081147409753318</v>
      </c>
      <c r="F8">
        <v>2.800461262397977</v>
      </c>
    </row>
    <row r="9" spans="2:6">
      <c r="B9" t="s">
        <v>264</v>
      </c>
      <c r="C9">
        <v>5.7863826404787142</v>
      </c>
      <c r="D9">
        <v>12.791920572344681</v>
      </c>
      <c r="E9">
        <v>21.967631672421142</v>
      </c>
      <c r="F9">
        <v>34.22236579341417</v>
      </c>
    </row>
    <row r="10" spans="2:6">
      <c r="B10" t="s">
        <v>265</v>
      </c>
      <c r="C10">
        <v>0.71559409506870009</v>
      </c>
      <c r="D10">
        <v>2.5696418254714</v>
      </c>
      <c r="E10">
        <v>7.9714995372420017</v>
      </c>
      <c r="F10">
        <v>7.3349903728519994</v>
      </c>
    </row>
    <row r="12" spans="2:6">
      <c r="B12" s="7" t="s">
        <v>266</v>
      </c>
    </row>
  </sheetData>
  <pageMargins left="0.7" right="0.7" top="0.75" bottom="0.75" header="0.3" footer="0.3"/>
  <headerFooter>
    <oddHeader>&amp;C&amp;"Aptos"&amp;10&amp;K000000 Intern (Internal)&amp;1#_x000D_</oddHead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597C6-2FDC-44EC-A55F-F3591F3552A6}">
  <dimension ref="B2:H9"/>
  <sheetViews>
    <sheetView workbookViewId="0">
      <selection activeCell="L11" sqref="L11"/>
    </sheetView>
  </sheetViews>
  <sheetFormatPr defaultRowHeight="15"/>
  <cols>
    <col min="3" max="3" width="10.5703125" bestFit="1" customWidth="1"/>
    <col min="4" max="4" width="16.7109375" bestFit="1" customWidth="1"/>
    <col min="5" max="5" width="10" bestFit="1" customWidth="1"/>
    <col min="6" max="6" width="15" bestFit="1" customWidth="1"/>
    <col min="7" max="7" width="14.42578125" bestFit="1" customWidth="1"/>
    <col min="8" max="8" width="5.85546875" bestFit="1" customWidth="1"/>
  </cols>
  <sheetData>
    <row r="2" spans="2:8">
      <c r="B2" s="69" t="s">
        <v>856</v>
      </c>
      <c r="C2" s="69"/>
      <c r="D2" s="69"/>
      <c r="E2" s="69"/>
      <c r="F2" s="69"/>
      <c r="G2" s="69"/>
      <c r="H2" s="69"/>
    </row>
    <row r="3" spans="2:8">
      <c r="B3" s="69"/>
      <c r="C3" s="69"/>
      <c r="D3" s="69"/>
      <c r="E3" s="69"/>
      <c r="F3" s="69"/>
      <c r="G3" s="69"/>
      <c r="H3" s="69"/>
    </row>
    <row r="4" spans="2:8">
      <c r="B4" s="69"/>
      <c r="C4" s="69" t="s">
        <v>857</v>
      </c>
      <c r="D4" s="69" t="s">
        <v>858</v>
      </c>
      <c r="E4" s="69" t="s">
        <v>859</v>
      </c>
      <c r="F4" s="69" t="s">
        <v>860</v>
      </c>
      <c r="G4" s="69" t="s">
        <v>861</v>
      </c>
      <c r="H4" s="69" t="s">
        <v>862</v>
      </c>
    </row>
    <row r="5" spans="2:8">
      <c r="B5" s="69">
        <v>2019</v>
      </c>
      <c r="C5" s="413">
        <v>7.0000000000000007E-2</v>
      </c>
      <c r="D5" s="413">
        <v>0.04</v>
      </c>
      <c r="E5" s="413">
        <v>0.41</v>
      </c>
      <c r="F5" s="413">
        <v>0</v>
      </c>
      <c r="G5" s="413">
        <v>0.14000000000000001</v>
      </c>
      <c r="H5" s="413">
        <v>0.35</v>
      </c>
    </row>
    <row r="6" spans="2:8">
      <c r="B6" s="69">
        <v>2030</v>
      </c>
      <c r="C6" s="413">
        <v>0.2</v>
      </c>
      <c r="D6" s="413">
        <v>0.03</v>
      </c>
      <c r="E6" s="413">
        <v>0.34</v>
      </c>
      <c r="F6" s="413">
        <v>0</v>
      </c>
      <c r="G6" s="413">
        <v>0.13</v>
      </c>
      <c r="H6" s="413">
        <v>0.3</v>
      </c>
    </row>
    <row r="7" spans="2:8">
      <c r="B7" s="69">
        <v>2035</v>
      </c>
      <c r="C7" s="413">
        <v>0.28999999999999998</v>
      </c>
      <c r="D7" s="413">
        <v>0.04</v>
      </c>
      <c r="E7" s="413">
        <v>0.27</v>
      </c>
      <c r="F7" s="413">
        <v>0.01</v>
      </c>
      <c r="G7" s="413">
        <v>0.13</v>
      </c>
      <c r="H7" s="413">
        <v>0.26</v>
      </c>
    </row>
    <row r="8" spans="2:8">
      <c r="B8" s="69">
        <v>2040</v>
      </c>
      <c r="C8" s="413">
        <v>0.37</v>
      </c>
      <c r="D8" s="413">
        <v>0.08</v>
      </c>
      <c r="E8" s="413">
        <v>0.16</v>
      </c>
      <c r="F8" s="413">
        <v>0.02</v>
      </c>
      <c r="G8" s="413">
        <v>0.13</v>
      </c>
      <c r="H8" s="413">
        <v>0.24</v>
      </c>
    </row>
    <row r="9" spans="2:8">
      <c r="B9" s="69">
        <v>2050</v>
      </c>
      <c r="C9" s="413">
        <v>0.48</v>
      </c>
      <c r="D9" s="413">
        <v>0.09</v>
      </c>
      <c r="E9" s="413">
        <v>0.09</v>
      </c>
      <c r="F9" s="413">
        <v>0.02</v>
      </c>
      <c r="G9" s="413">
        <v>0.13</v>
      </c>
      <c r="H9" s="413">
        <v>0.19</v>
      </c>
    </row>
  </sheetData>
  <pageMargins left="0.7" right="0.7" top="0.75" bottom="0.75" header="0.3" footer="0.3"/>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8F4FF-2403-475C-A01C-747E26D0583C}">
  <sheetPr codeName="Sheet43"/>
  <dimension ref="B2:N338"/>
  <sheetViews>
    <sheetView workbookViewId="0">
      <selection activeCell="B6" sqref="B6"/>
    </sheetView>
  </sheetViews>
  <sheetFormatPr defaultColWidth="9.140625" defaultRowHeight="15"/>
  <cols>
    <col min="2" max="2" width="16.5703125" style="145" bestFit="1" customWidth="1"/>
    <col min="3" max="4" width="9.42578125" bestFit="1" customWidth="1"/>
    <col min="5" max="6" width="9.140625" bestFit="1" customWidth="1"/>
    <col min="7" max="7" width="9.42578125" customWidth="1"/>
    <col min="8" max="8" width="11.42578125" bestFit="1" customWidth="1"/>
    <col min="9" max="9" width="11.140625" bestFit="1" customWidth="1"/>
    <col min="10" max="10" width="9.42578125" customWidth="1"/>
    <col min="11" max="11" width="9.140625" bestFit="1" customWidth="1"/>
    <col min="12" max="12" width="10.85546875" bestFit="1" customWidth="1"/>
    <col min="13" max="13" width="9.140625" bestFit="1" customWidth="1"/>
    <col min="14" max="14" width="13.5703125" style="145" customWidth="1"/>
  </cols>
  <sheetData>
    <row r="2" spans="2:14">
      <c r="B2" s="144" t="s">
        <v>267</v>
      </c>
      <c r="C2" s="161" t="s">
        <v>268</v>
      </c>
      <c r="D2" s="161" t="s">
        <v>224</v>
      </c>
      <c r="E2" s="143" t="s">
        <v>244</v>
      </c>
      <c r="F2" s="143" t="s">
        <v>269</v>
      </c>
      <c r="G2" s="143" t="s">
        <v>270</v>
      </c>
      <c r="H2" s="161" t="s">
        <v>247</v>
      </c>
      <c r="I2" s="161" t="s">
        <v>256</v>
      </c>
      <c r="J2" s="143" t="s">
        <v>226</v>
      </c>
      <c r="K2" s="143" t="s">
        <v>271</v>
      </c>
      <c r="L2" s="161" t="s">
        <v>272</v>
      </c>
      <c r="M2" s="143" t="s">
        <v>273</v>
      </c>
      <c r="N2" s="143" t="s">
        <v>274</v>
      </c>
    </row>
    <row r="3" spans="2:14">
      <c r="B3" s="162">
        <v>51151</v>
      </c>
      <c r="C3">
        <v>0.14000000000000001</v>
      </c>
      <c r="D3">
        <v>97.923524889999996</v>
      </c>
      <c r="E3">
        <v>20.58629199999999</v>
      </c>
      <c r="F3">
        <v>61.863812619277155</v>
      </c>
      <c r="G3">
        <v>4.9596405042200002</v>
      </c>
      <c r="H3">
        <v>303.38415320000001</v>
      </c>
      <c r="I3">
        <v>164.36089290000001</v>
      </c>
      <c r="J3">
        <v>0</v>
      </c>
      <c r="K3">
        <v>6.4565839999999985</v>
      </c>
      <c r="L3">
        <v>39.138797420000003</v>
      </c>
      <c r="M3">
        <v>9.2114589635904913</v>
      </c>
      <c r="N3">
        <v>0</v>
      </c>
    </row>
    <row r="4" spans="2:14">
      <c r="B4" s="162">
        <v>51151.041666666664</v>
      </c>
      <c r="C4">
        <v>0.14000000000000001</v>
      </c>
      <c r="D4">
        <v>97.923524889999996</v>
      </c>
      <c r="E4">
        <v>20.556671999999999</v>
      </c>
      <c r="F4">
        <v>60.727405847128793</v>
      </c>
      <c r="G4">
        <v>4.9428152304800008</v>
      </c>
      <c r="H4">
        <v>297.85679440000001</v>
      </c>
      <c r="I4">
        <v>158.01757130000001</v>
      </c>
      <c r="J4">
        <v>0</v>
      </c>
      <c r="K4">
        <v>6.4488620000000001</v>
      </c>
      <c r="L4">
        <v>39.022414550000001</v>
      </c>
      <c r="M4">
        <v>9.2114589635904913</v>
      </c>
      <c r="N4">
        <v>0</v>
      </c>
    </row>
    <row r="5" spans="2:14">
      <c r="B5" s="162">
        <v>51151.083333333336</v>
      </c>
      <c r="C5">
        <v>0.14000000000000001</v>
      </c>
      <c r="D5">
        <v>97.923524889999996</v>
      </c>
      <c r="E5">
        <v>20.544073999999995</v>
      </c>
      <c r="F5">
        <v>61.518413685240795</v>
      </c>
      <c r="G5">
        <v>5.0095405042200003</v>
      </c>
      <c r="H5">
        <v>285.21831090000001</v>
      </c>
      <c r="I5">
        <v>152.48201930000002</v>
      </c>
      <c r="J5">
        <v>0</v>
      </c>
      <c r="K5">
        <v>6.4421630000000016</v>
      </c>
      <c r="L5">
        <v>38.6405326</v>
      </c>
      <c r="M5">
        <v>9.2114589635904913</v>
      </c>
      <c r="N5">
        <v>0</v>
      </c>
    </row>
    <row r="6" spans="2:14">
      <c r="B6" s="162">
        <v>51151.125</v>
      </c>
      <c r="C6">
        <v>0.14000000000000001</v>
      </c>
      <c r="D6">
        <v>97.923524889999996</v>
      </c>
      <c r="E6">
        <v>20.529242999999997</v>
      </c>
      <c r="F6">
        <v>58.519147264373608</v>
      </c>
      <c r="G6">
        <v>5.0095405042200003</v>
      </c>
      <c r="H6">
        <v>281.21937829999996</v>
      </c>
      <c r="I6">
        <v>149.92347099999998</v>
      </c>
      <c r="J6">
        <v>0</v>
      </c>
      <c r="K6">
        <v>6.4410270000000009</v>
      </c>
      <c r="L6">
        <v>38.760134899999997</v>
      </c>
      <c r="M6">
        <v>8.9201404339680135</v>
      </c>
      <c r="N6">
        <v>0</v>
      </c>
    </row>
    <row r="7" spans="2:14">
      <c r="B7" s="162">
        <v>51151.166666666664</v>
      </c>
      <c r="C7">
        <v>0.12</v>
      </c>
      <c r="D7">
        <v>97.923524889999996</v>
      </c>
      <c r="E7">
        <v>20.492404000000001</v>
      </c>
      <c r="F7">
        <v>66.48806445460788</v>
      </c>
      <c r="G7">
        <v>5.0095405042200003</v>
      </c>
      <c r="H7">
        <v>271.3912881</v>
      </c>
      <c r="I7">
        <v>143.78350359999999</v>
      </c>
      <c r="J7">
        <v>0</v>
      </c>
      <c r="K7">
        <v>6.4370750000000001</v>
      </c>
      <c r="L7">
        <v>40.71924937</v>
      </c>
      <c r="M7">
        <v>10.506773120165146</v>
      </c>
      <c r="N7">
        <v>0</v>
      </c>
    </row>
    <row r="8" spans="2:14">
      <c r="B8" s="162">
        <v>51151.208333333336</v>
      </c>
      <c r="C8">
        <v>0.80680399999999997</v>
      </c>
      <c r="D8">
        <v>97.923524889999996</v>
      </c>
      <c r="E8">
        <v>20.480509999999999</v>
      </c>
      <c r="F8">
        <v>59.440872799855178</v>
      </c>
      <c r="G8">
        <v>5.0095405042200003</v>
      </c>
      <c r="H8">
        <v>252.81080929999999</v>
      </c>
      <c r="I8">
        <v>135.86193799999998</v>
      </c>
      <c r="J8">
        <v>0</v>
      </c>
      <c r="K8">
        <v>6.4345650000000001</v>
      </c>
      <c r="L8">
        <v>44.17848987</v>
      </c>
      <c r="M8">
        <v>12.489453132474903</v>
      </c>
      <c r="N8">
        <v>0</v>
      </c>
    </row>
    <row r="9" spans="2:14">
      <c r="B9" s="162">
        <v>51151.25</v>
      </c>
      <c r="C9">
        <v>0.80680399999999997</v>
      </c>
      <c r="D9">
        <v>97.923524889999996</v>
      </c>
      <c r="E9">
        <v>20.407919</v>
      </c>
      <c r="F9">
        <v>61.766791543533671</v>
      </c>
      <c r="G9">
        <v>4.99271523048</v>
      </c>
      <c r="H9">
        <v>249.08173540000001</v>
      </c>
      <c r="I9">
        <v>128.9515916</v>
      </c>
      <c r="J9">
        <v>0.21554100000000004</v>
      </c>
      <c r="K9">
        <v>6.4565599999999996</v>
      </c>
      <c r="L9">
        <v>51.029739849999999</v>
      </c>
      <c r="M9">
        <v>12.162431846631588</v>
      </c>
      <c r="N9">
        <v>3.8217540266111056</v>
      </c>
    </row>
    <row r="10" spans="2:14">
      <c r="B10" s="162">
        <v>51151.291666666664</v>
      </c>
      <c r="C10">
        <v>0.80680399999999997</v>
      </c>
      <c r="D10">
        <v>97.923524889999996</v>
      </c>
      <c r="E10">
        <v>20.244458999999996</v>
      </c>
      <c r="F10">
        <v>87.574229735827743</v>
      </c>
      <c r="G10">
        <v>4.99271523048</v>
      </c>
      <c r="H10">
        <v>230.14541489999999</v>
      </c>
      <c r="I10">
        <v>116.75786890000001</v>
      </c>
      <c r="J10">
        <v>1.8289382000000001</v>
      </c>
      <c r="K10">
        <v>6.4842779999999998</v>
      </c>
      <c r="L10">
        <v>53.98370929</v>
      </c>
      <c r="M10">
        <v>12.639266846631584</v>
      </c>
      <c r="N10">
        <v>4.5</v>
      </c>
    </row>
    <row r="11" spans="2:14">
      <c r="B11" s="162">
        <v>51151.333333333336</v>
      </c>
      <c r="C11">
        <v>0.80680399999999997</v>
      </c>
      <c r="D11">
        <v>97.923524889999996</v>
      </c>
      <c r="E11">
        <v>20.549487999999997</v>
      </c>
      <c r="F11">
        <v>103.71289507955638</v>
      </c>
      <c r="G11">
        <v>4.9419023071000003</v>
      </c>
      <c r="H11">
        <v>218.55922529999998</v>
      </c>
      <c r="I11">
        <v>114.73069770000001</v>
      </c>
      <c r="J11">
        <v>10.721653575663035</v>
      </c>
      <c r="K11">
        <v>6.4938049999999992</v>
      </c>
      <c r="L11">
        <v>54.097096409999999</v>
      </c>
      <c r="M11">
        <v>13.015756846631586</v>
      </c>
      <c r="N11">
        <v>4.5</v>
      </c>
    </row>
    <row r="12" spans="2:14">
      <c r="B12" s="162">
        <v>51151.375</v>
      </c>
      <c r="C12">
        <v>0.80680399999999997</v>
      </c>
      <c r="D12">
        <v>97.269098153976259</v>
      </c>
      <c r="E12">
        <v>20.244075999999996</v>
      </c>
      <c r="F12">
        <v>83.360177518052325</v>
      </c>
      <c r="G12">
        <v>4.9419023071000003</v>
      </c>
      <c r="H12">
        <v>197.34342649999999</v>
      </c>
      <c r="I12">
        <v>111.6252899</v>
      </c>
      <c r="J12">
        <v>82.890972302366521</v>
      </c>
      <c r="K12">
        <v>6.4797709999999995</v>
      </c>
      <c r="L12">
        <v>50.099523679999997</v>
      </c>
      <c r="M12">
        <v>12.544601846631588</v>
      </c>
      <c r="N12">
        <v>3.3437331354586042</v>
      </c>
    </row>
    <row r="13" spans="2:14">
      <c r="B13" s="162">
        <v>51151.416666666664</v>
      </c>
      <c r="C13">
        <v>0.23069999999999999</v>
      </c>
      <c r="D13">
        <v>97.323364890000008</v>
      </c>
      <c r="E13">
        <v>19.685224999999999</v>
      </c>
      <c r="F13">
        <v>69.455577576547014</v>
      </c>
      <c r="G13">
        <v>4.9059768159600008</v>
      </c>
      <c r="H13">
        <v>169.35141430000002</v>
      </c>
      <c r="I13">
        <v>107.6335979</v>
      </c>
      <c r="J13">
        <v>178.17808756858125</v>
      </c>
      <c r="K13">
        <v>6.4740580000000003</v>
      </c>
      <c r="L13">
        <v>45.270347409999999</v>
      </c>
      <c r="M13">
        <v>12.639266846631584</v>
      </c>
      <c r="N13">
        <v>4.1451047880849341</v>
      </c>
    </row>
    <row r="14" spans="2:14">
      <c r="B14" s="162">
        <v>51151.458333333336</v>
      </c>
      <c r="C14">
        <v>0.2107</v>
      </c>
      <c r="D14">
        <v>96.251249890000011</v>
      </c>
      <c r="E14">
        <v>20.417795999999999</v>
      </c>
      <c r="F14">
        <v>59.913757602037002</v>
      </c>
      <c r="G14">
        <v>4.9059768159600008</v>
      </c>
      <c r="H14">
        <v>154.6012226</v>
      </c>
      <c r="I14">
        <v>106.3257277</v>
      </c>
      <c r="J14">
        <v>246.70726910550968</v>
      </c>
      <c r="K14">
        <v>6.4785780000000006</v>
      </c>
      <c r="L14">
        <v>42.765030870000004</v>
      </c>
      <c r="M14">
        <v>12.442716011635365</v>
      </c>
      <c r="N14">
        <v>3.9746001944590001</v>
      </c>
    </row>
    <row r="15" spans="2:14">
      <c r="B15" s="162">
        <v>51151.5</v>
      </c>
      <c r="C15">
        <v>0.2107</v>
      </c>
      <c r="D15">
        <v>96.251249890000011</v>
      </c>
      <c r="E15">
        <v>20.212606999999991</v>
      </c>
      <c r="F15">
        <v>55.901791731161872</v>
      </c>
      <c r="G15">
        <v>4.9059768159600008</v>
      </c>
      <c r="H15">
        <v>148.2593095</v>
      </c>
      <c r="I15">
        <v>102.9023102</v>
      </c>
      <c r="J15">
        <v>279.02487018439138</v>
      </c>
      <c r="K15">
        <v>6.4756379999999991</v>
      </c>
      <c r="L15">
        <v>43.21973105</v>
      </c>
      <c r="M15">
        <v>12.332306846631587</v>
      </c>
      <c r="N15">
        <v>4.1236374906165372</v>
      </c>
    </row>
    <row r="16" spans="2:14">
      <c r="B16" s="162">
        <v>51151.541666666664</v>
      </c>
      <c r="C16">
        <v>0.2107</v>
      </c>
      <c r="D16">
        <v>96.251249890000011</v>
      </c>
      <c r="E16">
        <v>20.154563999999997</v>
      </c>
      <c r="F16">
        <v>53.712108906170812</v>
      </c>
      <c r="G16">
        <v>4.9059768159600008</v>
      </c>
      <c r="H16">
        <v>152.1543308</v>
      </c>
      <c r="I16">
        <v>104.40094759999999</v>
      </c>
      <c r="J16">
        <v>271.0219402764547</v>
      </c>
      <c r="K16">
        <v>6.477068</v>
      </c>
      <c r="L16">
        <v>42.118282749999999</v>
      </c>
      <c r="M16">
        <v>11.966231846631585</v>
      </c>
      <c r="N16">
        <v>4.5</v>
      </c>
    </row>
    <row r="17" spans="2:14">
      <c r="B17" s="162">
        <v>51151.583333333336</v>
      </c>
      <c r="C17">
        <v>0.78680399999999995</v>
      </c>
      <c r="D17">
        <v>97.39612522036883</v>
      </c>
      <c r="E17">
        <v>20.265436999999995</v>
      </c>
      <c r="F17">
        <v>63.561284453653997</v>
      </c>
      <c r="G17">
        <v>4.9419023071000003</v>
      </c>
      <c r="H17">
        <v>164.74276379999998</v>
      </c>
      <c r="I17">
        <v>108.8982671</v>
      </c>
      <c r="J17">
        <v>228.70750870000001</v>
      </c>
      <c r="K17">
        <v>6.4854019999999988</v>
      </c>
      <c r="L17">
        <v>41.815607109999995</v>
      </c>
      <c r="M17">
        <v>12.424476846631586</v>
      </c>
      <c r="N17">
        <v>0</v>
      </c>
    </row>
    <row r="18" spans="2:14">
      <c r="B18" s="162">
        <v>51151.625</v>
      </c>
      <c r="C18">
        <v>0.78680399999999995</v>
      </c>
      <c r="D18">
        <v>97.923524889999996</v>
      </c>
      <c r="E18">
        <v>20.305404999999997</v>
      </c>
      <c r="F18">
        <v>69.9267059682211</v>
      </c>
      <c r="G18">
        <v>4.9598531319276002</v>
      </c>
      <c r="H18">
        <v>183.54010310000001</v>
      </c>
      <c r="I18">
        <v>112.5137002</v>
      </c>
      <c r="J18">
        <v>159.28772880000008</v>
      </c>
      <c r="K18">
        <v>6.4961649999999986</v>
      </c>
      <c r="L18">
        <v>42.283768139999999</v>
      </c>
      <c r="M18">
        <v>12.657386846631587</v>
      </c>
      <c r="N18">
        <v>3.4220813446751288</v>
      </c>
    </row>
    <row r="19" spans="2:14">
      <c r="B19" s="162">
        <v>51151.666666666664</v>
      </c>
      <c r="C19">
        <v>0.78680399999999995</v>
      </c>
      <c r="D19">
        <v>97.923524889999996</v>
      </c>
      <c r="E19">
        <v>20.598406000000001</v>
      </c>
      <c r="F19">
        <v>82.145726033414348</v>
      </c>
      <c r="G19">
        <v>4.9598531319276002</v>
      </c>
      <c r="H19">
        <v>201.4218783</v>
      </c>
      <c r="I19">
        <v>115.99710570000001</v>
      </c>
      <c r="J19">
        <v>77.854830399999997</v>
      </c>
      <c r="K19">
        <v>6.4965399999999986</v>
      </c>
      <c r="L19">
        <v>51.946743390000002</v>
      </c>
      <c r="M19">
        <v>12.342721846631587</v>
      </c>
      <c r="N19">
        <v>0.66053309087752043</v>
      </c>
    </row>
    <row r="20" spans="2:14">
      <c r="B20" s="162">
        <v>51151.708333333336</v>
      </c>
      <c r="C20">
        <v>0.78680399999999995</v>
      </c>
      <c r="D20">
        <v>97.923524889999996</v>
      </c>
      <c r="E20">
        <v>20.609688999999999</v>
      </c>
      <c r="F20">
        <v>102.99119772851655</v>
      </c>
      <c r="G20">
        <v>4.946220918096258</v>
      </c>
      <c r="H20">
        <v>217.54603739999999</v>
      </c>
      <c r="I20">
        <v>118.7626805</v>
      </c>
      <c r="J20">
        <v>17.834631699999999</v>
      </c>
      <c r="K20">
        <v>6.4937809999999994</v>
      </c>
      <c r="L20">
        <v>53.280006800000002</v>
      </c>
      <c r="M20">
        <v>16.60672184663159</v>
      </c>
      <c r="N20">
        <v>0</v>
      </c>
    </row>
    <row r="21" spans="2:14">
      <c r="B21" s="162">
        <v>51151.75</v>
      </c>
      <c r="C21">
        <v>0.78680399999999995</v>
      </c>
      <c r="D21">
        <v>97.923524889999996</v>
      </c>
      <c r="E21">
        <v>20.605209999999996</v>
      </c>
      <c r="F21">
        <v>100.15985297917832</v>
      </c>
      <c r="G21">
        <v>4.9343832684562585</v>
      </c>
      <c r="H21">
        <v>226.80803039999998</v>
      </c>
      <c r="I21">
        <v>117.9920029</v>
      </c>
      <c r="J21">
        <v>0.24442940000000005</v>
      </c>
      <c r="K21">
        <v>6.4913959999999999</v>
      </c>
      <c r="L21">
        <v>53.908084269999996</v>
      </c>
      <c r="M21">
        <v>18.452757846631592</v>
      </c>
      <c r="N21">
        <v>0</v>
      </c>
    </row>
    <row r="22" spans="2:14">
      <c r="B22" s="162">
        <v>51151.791666666664</v>
      </c>
      <c r="C22">
        <v>0.78680399999999995</v>
      </c>
      <c r="D22">
        <v>97.923524889999996</v>
      </c>
      <c r="E22">
        <v>20.617321999999998</v>
      </c>
      <c r="F22">
        <v>106.27218755389308</v>
      </c>
      <c r="G22">
        <v>4.9343832684562585</v>
      </c>
      <c r="H22">
        <v>234.29688529999999</v>
      </c>
      <c r="I22">
        <v>114.64214699999999</v>
      </c>
      <c r="J22">
        <v>0</v>
      </c>
      <c r="K22">
        <v>6.4853779999999999</v>
      </c>
      <c r="L22">
        <v>55.10231314</v>
      </c>
      <c r="M22">
        <v>16.447756195710273</v>
      </c>
      <c r="N22">
        <v>0</v>
      </c>
    </row>
    <row r="23" spans="2:14">
      <c r="B23" s="162">
        <v>51151.833333333336</v>
      </c>
      <c r="C23">
        <v>0.78680399999999995</v>
      </c>
      <c r="D23">
        <v>97.923524889999996</v>
      </c>
      <c r="E23">
        <v>20.606601999999995</v>
      </c>
      <c r="F23">
        <v>101.21581572674107</v>
      </c>
      <c r="G23">
        <v>4.9343832684562585</v>
      </c>
      <c r="H23">
        <v>243.80832290000001</v>
      </c>
      <c r="I23">
        <v>109.96015489999999</v>
      </c>
      <c r="J23">
        <v>0</v>
      </c>
      <c r="K23">
        <v>6.47173</v>
      </c>
      <c r="L23">
        <v>53.688979060000001</v>
      </c>
      <c r="M23">
        <v>12.456480487042548</v>
      </c>
      <c r="N23">
        <v>0</v>
      </c>
    </row>
    <row r="24" spans="2:14">
      <c r="B24" s="162">
        <v>51151.875</v>
      </c>
      <c r="C24">
        <v>0.78680399999999995</v>
      </c>
      <c r="D24">
        <v>97.923524889999996</v>
      </c>
      <c r="E24">
        <v>20.599238</v>
      </c>
      <c r="F24">
        <v>85.848955046777647</v>
      </c>
      <c r="G24">
        <v>4.9175579947162591</v>
      </c>
      <c r="H24">
        <v>249.590699</v>
      </c>
      <c r="I24">
        <v>108.17733100000001</v>
      </c>
      <c r="J24">
        <v>0</v>
      </c>
      <c r="K24">
        <v>6.4732970000000005</v>
      </c>
      <c r="L24">
        <v>49.619601420000002</v>
      </c>
      <c r="M24">
        <v>10.056445154850767</v>
      </c>
      <c r="N24">
        <v>0</v>
      </c>
    </row>
    <row r="25" spans="2:14">
      <c r="B25" s="162">
        <v>51151.916666666664</v>
      </c>
      <c r="C25">
        <v>0.78680399999999995</v>
      </c>
      <c r="D25">
        <v>97.923524889999996</v>
      </c>
      <c r="E25">
        <v>20.601896999999997</v>
      </c>
      <c r="F25">
        <v>83.820166809773269</v>
      </c>
      <c r="G25">
        <v>4.9228827209762587</v>
      </c>
      <c r="H25">
        <v>245.84371580000001</v>
      </c>
      <c r="I25">
        <v>107.3986948</v>
      </c>
      <c r="J25">
        <v>0</v>
      </c>
      <c r="K25">
        <v>6.4666540000000001</v>
      </c>
      <c r="L25">
        <v>46.564281620000003</v>
      </c>
      <c r="M25">
        <v>9.9660651548507673</v>
      </c>
      <c r="N25">
        <v>0</v>
      </c>
    </row>
    <row r="26" spans="2:14">
      <c r="B26" s="162">
        <v>51151.958333333336</v>
      </c>
      <c r="C26">
        <v>0.34409221889999997</v>
      </c>
      <c r="D26">
        <v>97.923524889999996</v>
      </c>
      <c r="E26">
        <v>20.584635999999996</v>
      </c>
      <c r="F26">
        <v>75.947205267994519</v>
      </c>
      <c r="G26">
        <v>4.9228827209762587</v>
      </c>
      <c r="H26">
        <v>244.0984224</v>
      </c>
      <c r="I26">
        <v>110.3027343</v>
      </c>
      <c r="J26">
        <v>0</v>
      </c>
      <c r="K26">
        <v>6.4717989999999999</v>
      </c>
      <c r="L26">
        <v>47.50848946</v>
      </c>
      <c r="M26">
        <v>8.2932163706617281</v>
      </c>
      <c r="N26">
        <v>0</v>
      </c>
    </row>
    <row r="27" spans="2:14">
      <c r="B27" s="162">
        <v>51151</v>
      </c>
      <c r="C27">
        <v>0.2107</v>
      </c>
      <c r="D27">
        <v>97.923524889999996</v>
      </c>
      <c r="E27">
        <v>20.482575000000001</v>
      </c>
      <c r="F27">
        <v>77.771620357992617</v>
      </c>
      <c r="G27">
        <v>4.9228827209762587</v>
      </c>
      <c r="H27">
        <v>237.18891109999998</v>
      </c>
      <c r="I27">
        <v>111.10799</v>
      </c>
      <c r="J27">
        <v>0</v>
      </c>
      <c r="K27">
        <v>6.4578199999999999</v>
      </c>
      <c r="L27">
        <v>47.752649590000004</v>
      </c>
      <c r="M27">
        <v>5.6038697644520372</v>
      </c>
      <c r="N27">
        <v>0</v>
      </c>
    </row>
    <row r="28" spans="2:14">
      <c r="B28" s="162">
        <v>51152.041666666664</v>
      </c>
      <c r="C28">
        <v>0.2107</v>
      </c>
      <c r="D28">
        <v>97.49697968000001</v>
      </c>
      <c r="E28">
        <v>20.368528999999999</v>
      </c>
      <c r="F28">
        <v>71.176690951686965</v>
      </c>
      <c r="G28">
        <v>4.9533402085476004</v>
      </c>
      <c r="H28">
        <v>232.8274533</v>
      </c>
      <c r="I28">
        <v>113.5112527</v>
      </c>
      <c r="J28">
        <v>0</v>
      </c>
      <c r="K28">
        <v>6.450292000000001</v>
      </c>
      <c r="L28">
        <v>47.831053220000001</v>
      </c>
      <c r="M28">
        <v>5.2566962778781638</v>
      </c>
      <c r="N28">
        <v>0</v>
      </c>
    </row>
    <row r="29" spans="2:14">
      <c r="B29" s="162">
        <v>51152.083333333336</v>
      </c>
      <c r="C29">
        <v>0.2107</v>
      </c>
      <c r="D29">
        <v>97.49697968000001</v>
      </c>
      <c r="E29">
        <v>20.475227999999994</v>
      </c>
      <c r="F29">
        <v>69.903930001930732</v>
      </c>
      <c r="G29">
        <v>4.9397079947162581</v>
      </c>
      <c r="H29">
        <v>231.4232615</v>
      </c>
      <c r="I29">
        <v>116.6345036</v>
      </c>
      <c r="J29">
        <v>0</v>
      </c>
      <c r="K29">
        <v>6.4457720000000007</v>
      </c>
      <c r="L29">
        <v>48.026053220000001</v>
      </c>
      <c r="M29">
        <v>5.3284862778781639</v>
      </c>
      <c r="N29">
        <v>0</v>
      </c>
    </row>
    <row r="30" spans="2:14">
      <c r="B30" s="162">
        <v>51152.125</v>
      </c>
      <c r="C30">
        <v>0.2107</v>
      </c>
      <c r="D30">
        <v>97.49697968000001</v>
      </c>
      <c r="E30">
        <v>20.493709999999993</v>
      </c>
      <c r="F30">
        <v>70.462510712087322</v>
      </c>
      <c r="G30">
        <v>4.9228827209762587</v>
      </c>
      <c r="H30">
        <v>229.56659520000002</v>
      </c>
      <c r="I30">
        <v>119.2092056</v>
      </c>
      <c r="J30">
        <v>0</v>
      </c>
      <c r="K30">
        <v>6.4382670000000006</v>
      </c>
      <c r="L30">
        <v>48.727728280000001</v>
      </c>
      <c r="M30">
        <v>5.9792222778781641</v>
      </c>
      <c r="N30">
        <v>0</v>
      </c>
    </row>
    <row r="31" spans="2:14">
      <c r="B31" s="162">
        <v>51152.166666666664</v>
      </c>
      <c r="C31">
        <v>0.23069999999999999</v>
      </c>
      <c r="D31">
        <v>97.49697968000001</v>
      </c>
      <c r="E31">
        <v>19.528879999999997</v>
      </c>
      <c r="F31">
        <v>71.468148999705448</v>
      </c>
      <c r="G31">
        <v>4.9007327209762588</v>
      </c>
      <c r="H31">
        <v>227.4641048</v>
      </c>
      <c r="I31">
        <v>121.699077</v>
      </c>
      <c r="J31">
        <v>0</v>
      </c>
      <c r="K31">
        <v>6.7382309270360654</v>
      </c>
      <c r="L31">
        <v>48.727728280000001</v>
      </c>
      <c r="M31">
        <v>5.2566962778781638</v>
      </c>
      <c r="N31">
        <v>0</v>
      </c>
    </row>
    <row r="32" spans="2:14">
      <c r="B32" s="162">
        <v>51152.208333333336</v>
      </c>
      <c r="C32">
        <v>0.23069999999999999</v>
      </c>
      <c r="D32">
        <v>97.49697968000001</v>
      </c>
      <c r="E32">
        <v>20.452509999999997</v>
      </c>
      <c r="F32">
        <v>67.810197442043403</v>
      </c>
      <c r="G32">
        <v>4.9015927339075995</v>
      </c>
      <c r="H32">
        <v>224.64091149999999</v>
      </c>
      <c r="I32">
        <v>122.96881939999999</v>
      </c>
      <c r="J32">
        <v>0</v>
      </c>
      <c r="K32">
        <v>7.448252000000001</v>
      </c>
      <c r="L32">
        <v>49.388597600000004</v>
      </c>
      <c r="M32">
        <v>5.2566962778781638</v>
      </c>
      <c r="N32">
        <v>0</v>
      </c>
    </row>
    <row r="33" spans="2:14">
      <c r="B33" s="162">
        <v>51152.25</v>
      </c>
      <c r="C33">
        <v>0.12</v>
      </c>
      <c r="D33">
        <v>99.421077660076307</v>
      </c>
      <c r="E33">
        <v>20.488375999999992</v>
      </c>
      <c r="F33">
        <v>81.738038234696702</v>
      </c>
      <c r="G33">
        <v>4.9175579947162591</v>
      </c>
      <c r="H33">
        <v>222.78292329999999</v>
      </c>
      <c r="I33">
        <v>124.1745495</v>
      </c>
      <c r="J33">
        <v>9.5497900000000011E-2</v>
      </c>
      <c r="K33">
        <v>7.4736749999999992</v>
      </c>
      <c r="L33">
        <v>56.65963309</v>
      </c>
      <c r="M33">
        <v>5.3284862778781639</v>
      </c>
      <c r="N33">
        <v>0</v>
      </c>
    </row>
    <row r="34" spans="2:14">
      <c r="B34" s="162">
        <v>51152.291666666664</v>
      </c>
      <c r="C34">
        <v>0.12</v>
      </c>
      <c r="D34">
        <v>99.94047968000001</v>
      </c>
      <c r="E34">
        <v>20.595252000000002</v>
      </c>
      <c r="F34">
        <v>85.918222212605187</v>
      </c>
      <c r="G34">
        <v>4.9175579947162591</v>
      </c>
      <c r="H34">
        <v>222.35306359999998</v>
      </c>
      <c r="I34">
        <v>126.83984530000001</v>
      </c>
      <c r="J34">
        <v>1.9395792000000005</v>
      </c>
      <c r="K34">
        <v>8.5847900000000017</v>
      </c>
      <c r="L34">
        <v>57.811637430000005</v>
      </c>
      <c r="M34">
        <v>10.566328641268791</v>
      </c>
      <c r="N34">
        <v>0</v>
      </c>
    </row>
    <row r="35" spans="2:14">
      <c r="B35" s="162">
        <v>51152.333333333336</v>
      </c>
      <c r="C35">
        <v>0.12</v>
      </c>
      <c r="D35">
        <v>99.94047968000001</v>
      </c>
      <c r="E35">
        <v>20.639000999999997</v>
      </c>
      <c r="F35">
        <v>84.181566431184265</v>
      </c>
      <c r="G35">
        <v>4.9683709180962587</v>
      </c>
      <c r="H35">
        <v>218.07061569999999</v>
      </c>
      <c r="I35">
        <v>128.98946559999999</v>
      </c>
      <c r="J35">
        <v>22.630663400000007</v>
      </c>
      <c r="K35">
        <v>8.5950670000000002</v>
      </c>
      <c r="L35">
        <v>57.895262430000002</v>
      </c>
      <c r="M35">
        <v>12.285281607806658</v>
      </c>
      <c r="N35">
        <v>0</v>
      </c>
    </row>
    <row r="36" spans="2:14">
      <c r="B36" s="162">
        <v>51152.375</v>
      </c>
      <c r="C36">
        <v>0.12</v>
      </c>
      <c r="D36">
        <v>99.94047968000001</v>
      </c>
      <c r="E36">
        <v>20.627363999999996</v>
      </c>
      <c r="F36">
        <v>60.93072162889559</v>
      </c>
      <c r="G36">
        <v>4.9683709180962587</v>
      </c>
      <c r="H36">
        <v>207.7834412</v>
      </c>
      <c r="I36">
        <v>129.85738910000001</v>
      </c>
      <c r="J36">
        <v>125.58671150000001</v>
      </c>
      <c r="K36">
        <v>8.0400282666919125</v>
      </c>
      <c r="L36">
        <v>55.264238149999997</v>
      </c>
      <c r="M36">
        <v>6.0663227179067674</v>
      </c>
      <c r="N36">
        <v>0</v>
      </c>
    </row>
    <row r="37" spans="2:14">
      <c r="B37" s="162">
        <v>51152.416666666664</v>
      </c>
      <c r="C37">
        <v>0.1005469475</v>
      </c>
      <c r="D37">
        <v>99.94047968000001</v>
      </c>
      <c r="E37">
        <v>20.547353999999995</v>
      </c>
      <c r="F37">
        <v>49.313060378573958</v>
      </c>
      <c r="G37">
        <v>4.9415167171962588</v>
      </c>
      <c r="H37">
        <v>190.34139379999999</v>
      </c>
      <c r="I37">
        <v>128.91462189999999</v>
      </c>
      <c r="J37">
        <v>252.58676076953142</v>
      </c>
      <c r="K37">
        <v>7.540824999999999</v>
      </c>
      <c r="L37">
        <v>38.411053260000003</v>
      </c>
      <c r="M37">
        <v>4.4011983959521981</v>
      </c>
      <c r="N37">
        <v>0</v>
      </c>
    </row>
    <row r="38" spans="2:14">
      <c r="B38" s="162">
        <v>51152.458333333336</v>
      </c>
      <c r="C38">
        <v>0</v>
      </c>
      <c r="D38">
        <v>99.94047968000001</v>
      </c>
      <c r="E38">
        <v>20.446139999999996</v>
      </c>
      <c r="F38">
        <v>42.715402002961376</v>
      </c>
      <c r="G38">
        <v>4.9091377279162591</v>
      </c>
      <c r="H38">
        <v>170.92607659999999</v>
      </c>
      <c r="I38">
        <v>124.3741787</v>
      </c>
      <c r="J38">
        <v>342.60793271736947</v>
      </c>
      <c r="K38">
        <v>7.5473879999999998</v>
      </c>
      <c r="L38">
        <v>37.55319008</v>
      </c>
      <c r="M38">
        <v>3.7530908363576154</v>
      </c>
      <c r="N38">
        <v>0</v>
      </c>
    </row>
    <row r="39" spans="2:14">
      <c r="B39" s="162">
        <v>51152.5</v>
      </c>
      <c r="C39">
        <v>0</v>
      </c>
      <c r="D39">
        <v>99.94047968000001</v>
      </c>
      <c r="E39">
        <v>20.493632999999999</v>
      </c>
      <c r="F39">
        <v>44.379942145558616</v>
      </c>
      <c r="G39">
        <v>4.9324454269562583</v>
      </c>
      <c r="H39">
        <v>168.48362539999999</v>
      </c>
      <c r="I39">
        <v>127.38570510000001</v>
      </c>
      <c r="J39">
        <v>386.18222630389721</v>
      </c>
      <c r="K39">
        <v>7.542451999999999</v>
      </c>
      <c r="L39">
        <v>37.71483241</v>
      </c>
      <c r="M39">
        <v>3.7530908363576154</v>
      </c>
      <c r="N39">
        <v>0</v>
      </c>
    </row>
    <row r="40" spans="2:14">
      <c r="B40" s="162">
        <v>51152.541666666664</v>
      </c>
      <c r="C40">
        <v>0</v>
      </c>
      <c r="D40">
        <v>99.94047968000001</v>
      </c>
      <c r="E40">
        <v>20.473118999999993</v>
      </c>
      <c r="F40">
        <v>42.586483936569024</v>
      </c>
      <c r="G40">
        <v>4.9324454269562583</v>
      </c>
      <c r="H40">
        <v>170.39875210000002</v>
      </c>
      <c r="I40">
        <v>131.31783759999999</v>
      </c>
      <c r="J40">
        <v>378.5223597276767</v>
      </c>
      <c r="K40">
        <v>7.5448490000000001</v>
      </c>
      <c r="L40">
        <v>37.388488760000001</v>
      </c>
      <c r="M40">
        <v>3.7530908363576154</v>
      </c>
      <c r="N40">
        <v>0</v>
      </c>
    </row>
    <row r="41" spans="2:14">
      <c r="B41" s="162">
        <v>51152.583333333336</v>
      </c>
      <c r="C41">
        <v>0</v>
      </c>
      <c r="D41">
        <v>99.94047968000001</v>
      </c>
      <c r="E41">
        <v>20.42877</v>
      </c>
      <c r="F41">
        <v>45.397544434721141</v>
      </c>
      <c r="G41">
        <v>4.9722032594400005</v>
      </c>
      <c r="H41">
        <v>176.82596969999997</v>
      </c>
      <c r="I41">
        <v>135.37662330000001</v>
      </c>
      <c r="J41">
        <v>321.32090669999997</v>
      </c>
      <c r="K41">
        <v>8.5220698104255312</v>
      </c>
      <c r="L41">
        <v>38.169090730000001</v>
      </c>
      <c r="M41">
        <v>3.8305041953929622</v>
      </c>
      <c r="N41">
        <v>0</v>
      </c>
    </row>
    <row r="42" spans="2:14">
      <c r="B42" s="162">
        <v>51152.625</v>
      </c>
      <c r="C42">
        <v>0</v>
      </c>
      <c r="D42">
        <v>99.94047968000001</v>
      </c>
      <c r="E42">
        <v>20.443725999999998</v>
      </c>
      <c r="F42">
        <v>59.780355385915549</v>
      </c>
      <c r="G42">
        <v>4.9990574603400013</v>
      </c>
      <c r="H42">
        <v>186.63306039999998</v>
      </c>
      <c r="I42">
        <v>140.0017694</v>
      </c>
      <c r="J42">
        <v>207.06591772011214</v>
      </c>
      <c r="K42">
        <v>8.5973530000000018</v>
      </c>
      <c r="L42">
        <v>42.593342360000001</v>
      </c>
      <c r="M42">
        <v>6.2073688714710809</v>
      </c>
      <c r="N42">
        <v>0</v>
      </c>
    </row>
    <row r="43" spans="2:14">
      <c r="B43" s="162">
        <v>51152.666666666664</v>
      </c>
      <c r="C43">
        <v>0.26551848790000004</v>
      </c>
      <c r="D43">
        <v>98.05908568000001</v>
      </c>
      <c r="E43">
        <v>20.576787999999997</v>
      </c>
      <c r="F43">
        <v>67.980300444005252</v>
      </c>
      <c r="G43">
        <v>4.9990574603400013</v>
      </c>
      <c r="H43">
        <v>196.0616857</v>
      </c>
      <c r="I43">
        <v>145.6582583</v>
      </c>
      <c r="J43">
        <v>74.131851399999988</v>
      </c>
      <c r="K43">
        <v>8.8592060000000004</v>
      </c>
      <c r="L43">
        <v>60.335006500000006</v>
      </c>
      <c r="M43">
        <v>10.972007117942752</v>
      </c>
      <c r="N43">
        <v>0</v>
      </c>
    </row>
    <row r="44" spans="2:14">
      <c r="B44" s="162">
        <v>51152.708333333336</v>
      </c>
      <c r="C44">
        <v>0.26551848790000004</v>
      </c>
      <c r="D44">
        <v>98.05908568000001</v>
      </c>
      <c r="E44">
        <v>20.653218999999996</v>
      </c>
      <c r="F44">
        <v>92.9444886931159</v>
      </c>
      <c r="G44">
        <v>4.9990574603400013</v>
      </c>
      <c r="H44">
        <v>205.48345259999999</v>
      </c>
      <c r="I44">
        <v>146.83815570000002</v>
      </c>
      <c r="J44">
        <v>11.994095100000001</v>
      </c>
      <c r="K44">
        <v>9.0886739999999993</v>
      </c>
      <c r="L44">
        <v>63.093514200000001</v>
      </c>
      <c r="M44">
        <v>11.251671416095856</v>
      </c>
      <c r="N44">
        <v>0</v>
      </c>
    </row>
    <row r="45" spans="2:14">
      <c r="B45" s="162">
        <v>51152.75</v>
      </c>
      <c r="C45">
        <v>0.26551848790000004</v>
      </c>
      <c r="D45">
        <v>98.05908568000001</v>
      </c>
      <c r="E45">
        <v>20.681341</v>
      </c>
      <c r="F45">
        <v>107.86472711948819</v>
      </c>
      <c r="G45">
        <v>5.0277203837200002</v>
      </c>
      <c r="H45">
        <v>215.73673989999998</v>
      </c>
      <c r="I45">
        <v>146.46157639999998</v>
      </c>
      <c r="J45">
        <v>0.17253840000000004</v>
      </c>
      <c r="K45">
        <v>9.0849059999999984</v>
      </c>
      <c r="L45">
        <v>63.174423529999999</v>
      </c>
      <c r="M45">
        <v>12.949323333671282</v>
      </c>
      <c r="N45">
        <v>0</v>
      </c>
    </row>
    <row r="46" spans="2:14">
      <c r="B46" s="162">
        <v>51152.791666666664</v>
      </c>
      <c r="C46">
        <v>0.25069999999999998</v>
      </c>
      <c r="D46">
        <v>98.05908568000001</v>
      </c>
      <c r="E46">
        <v>20.686379999999996</v>
      </c>
      <c r="F46">
        <v>98.314950422388222</v>
      </c>
      <c r="G46">
        <v>5.0277203837200002</v>
      </c>
      <c r="H46">
        <v>224.14779480000001</v>
      </c>
      <c r="I46">
        <v>142.78207159999999</v>
      </c>
      <c r="J46">
        <v>0</v>
      </c>
      <c r="K46">
        <v>9.0807530000000014</v>
      </c>
      <c r="L46">
        <v>62.7728216</v>
      </c>
      <c r="M46">
        <v>11.995051719398713</v>
      </c>
      <c r="N46">
        <v>0</v>
      </c>
    </row>
    <row r="47" spans="2:14">
      <c r="B47" s="162">
        <v>51152.833333333336</v>
      </c>
      <c r="C47">
        <v>0.25069999999999998</v>
      </c>
      <c r="D47">
        <v>98.05908568000001</v>
      </c>
      <c r="E47">
        <v>20.677365999999999</v>
      </c>
      <c r="F47">
        <v>97.745969846263066</v>
      </c>
      <c r="G47">
        <v>4.9576023837200003</v>
      </c>
      <c r="H47">
        <v>229.79890799999998</v>
      </c>
      <c r="I47">
        <v>140.12583960000001</v>
      </c>
      <c r="J47">
        <v>0</v>
      </c>
      <c r="K47">
        <v>9.0622159999999994</v>
      </c>
      <c r="L47">
        <v>60.392058250000005</v>
      </c>
      <c r="M47">
        <v>9.3109038233013184</v>
      </c>
      <c r="N47">
        <v>0</v>
      </c>
    </row>
    <row r="48" spans="2:14">
      <c r="B48" s="162">
        <v>51152.875</v>
      </c>
      <c r="C48">
        <v>0.25069999999999998</v>
      </c>
      <c r="D48">
        <v>98.05908568000001</v>
      </c>
      <c r="E48">
        <v>20.664297999999999</v>
      </c>
      <c r="F48">
        <v>88.823358825510098</v>
      </c>
      <c r="G48">
        <v>4.9744276574599997</v>
      </c>
      <c r="H48">
        <v>230.86979650000001</v>
      </c>
      <c r="I48">
        <v>137.40209189999999</v>
      </c>
      <c r="J48">
        <v>0</v>
      </c>
      <c r="K48">
        <v>8.4137083429613124</v>
      </c>
      <c r="L48">
        <v>56.541238819999997</v>
      </c>
      <c r="M48">
        <v>8.2486962778781638</v>
      </c>
      <c r="N48">
        <v>0</v>
      </c>
    </row>
    <row r="49" spans="2:14">
      <c r="B49" s="162">
        <v>51152.916666666664</v>
      </c>
      <c r="C49">
        <v>0.25069999999999998</v>
      </c>
      <c r="D49">
        <v>98.05908568000001</v>
      </c>
      <c r="E49">
        <v>20.612556000000001</v>
      </c>
      <c r="F49">
        <v>89.408317135916803</v>
      </c>
      <c r="G49">
        <v>4.9691029312000001</v>
      </c>
      <c r="H49">
        <v>226.62462869999999</v>
      </c>
      <c r="I49">
        <v>135.08891219999998</v>
      </c>
      <c r="J49">
        <v>0</v>
      </c>
      <c r="K49">
        <v>7.9760139999999984</v>
      </c>
      <c r="L49">
        <v>50.728798830000002</v>
      </c>
      <c r="M49">
        <v>8.2486962778781638</v>
      </c>
      <c r="N49">
        <v>0</v>
      </c>
    </row>
    <row r="50" spans="2:14">
      <c r="B50" s="162">
        <v>51152.958333333336</v>
      </c>
      <c r="C50">
        <v>0.25069999999999998</v>
      </c>
      <c r="D50">
        <v>98.05908568000001</v>
      </c>
      <c r="E50">
        <v>20.587463999999997</v>
      </c>
      <c r="F50">
        <v>83.924900210013902</v>
      </c>
      <c r="G50">
        <v>4.9691029312000001</v>
      </c>
      <c r="H50">
        <v>224.24396999999999</v>
      </c>
      <c r="I50">
        <v>135.1359698</v>
      </c>
      <c r="J50">
        <v>0</v>
      </c>
      <c r="K50">
        <v>7.9820880000000001</v>
      </c>
      <c r="L50">
        <v>49.109019610000004</v>
      </c>
      <c r="M50">
        <v>8.2486962778781638</v>
      </c>
      <c r="N50">
        <v>0</v>
      </c>
    </row>
    <row r="51" spans="2:14">
      <c r="B51" s="162">
        <v>51152</v>
      </c>
      <c r="C51">
        <v>0.25069999999999998</v>
      </c>
      <c r="D51">
        <v>99.200396680000011</v>
      </c>
      <c r="E51">
        <v>20.518884</v>
      </c>
      <c r="F51">
        <v>71.51254896531573</v>
      </c>
      <c r="G51">
        <v>4.9522776574599998</v>
      </c>
      <c r="H51">
        <v>219.2843795</v>
      </c>
      <c r="I51">
        <v>133.61264439999999</v>
      </c>
      <c r="J51">
        <v>0</v>
      </c>
      <c r="K51">
        <v>7.9771939999999999</v>
      </c>
      <c r="L51">
        <v>48.411199439999997</v>
      </c>
      <c r="M51">
        <v>7.8837411097930445</v>
      </c>
      <c r="N51">
        <v>0</v>
      </c>
    </row>
    <row r="52" spans="2:14">
      <c r="B52" s="162">
        <v>51153.041666666664</v>
      </c>
      <c r="C52">
        <v>0.25069999999999998</v>
      </c>
      <c r="D52">
        <v>99.200396680000011</v>
      </c>
      <c r="E52">
        <v>20.495532000000004</v>
      </c>
      <c r="F52">
        <v>72.347053881270355</v>
      </c>
      <c r="G52">
        <v>5.0055703837200012</v>
      </c>
      <c r="H52">
        <v>219.29964439999998</v>
      </c>
      <c r="I52">
        <v>133.8732382</v>
      </c>
      <c r="J52">
        <v>0</v>
      </c>
      <c r="K52">
        <v>7.9672239999999981</v>
      </c>
      <c r="L52">
        <v>48.30338991</v>
      </c>
      <c r="M52">
        <v>6.2946615735224514</v>
      </c>
      <c r="N52">
        <v>0</v>
      </c>
    </row>
    <row r="53" spans="2:14">
      <c r="B53" s="162">
        <v>51153.083333333336</v>
      </c>
      <c r="C53">
        <v>0.25069999999999998</v>
      </c>
      <c r="D53">
        <v>99.200396680000011</v>
      </c>
      <c r="E53">
        <v>20.490306999999998</v>
      </c>
      <c r="F53">
        <v>70.193407533778839</v>
      </c>
      <c r="G53">
        <v>5.0055703837200012</v>
      </c>
      <c r="H53">
        <v>220.88825299999999</v>
      </c>
      <c r="I53">
        <v>133.26541390000003</v>
      </c>
      <c r="J53">
        <v>0</v>
      </c>
      <c r="K53">
        <v>7.9625229999999991</v>
      </c>
      <c r="L53">
        <v>48.586510099999998</v>
      </c>
      <c r="M53">
        <v>5.2566962778781638</v>
      </c>
      <c r="N53">
        <v>0</v>
      </c>
    </row>
    <row r="54" spans="2:14">
      <c r="B54" s="162">
        <v>51153.125</v>
      </c>
      <c r="C54">
        <v>0.25069999999999998</v>
      </c>
      <c r="D54">
        <v>99.200396680000011</v>
      </c>
      <c r="E54">
        <v>20.493800999999998</v>
      </c>
      <c r="F54">
        <v>70.785453173406296</v>
      </c>
      <c r="G54">
        <v>4.9522776574599998</v>
      </c>
      <c r="H54">
        <v>224.96755489999998</v>
      </c>
      <c r="I54">
        <v>132.83957569999998</v>
      </c>
      <c r="J54">
        <v>0</v>
      </c>
      <c r="K54">
        <v>7.9533949999999995</v>
      </c>
      <c r="L54">
        <v>48.778543450000001</v>
      </c>
      <c r="M54">
        <v>5.4295372778781639</v>
      </c>
      <c r="N54">
        <v>0</v>
      </c>
    </row>
    <row r="55" spans="2:14">
      <c r="B55" s="162">
        <v>51153.166666666664</v>
      </c>
      <c r="C55">
        <v>0.25069999999999998</v>
      </c>
      <c r="D55">
        <v>99.200396680000011</v>
      </c>
      <c r="E55">
        <v>20.499245999999999</v>
      </c>
      <c r="F55">
        <v>69.6673880529424</v>
      </c>
      <c r="G55">
        <v>4.9576023837200003</v>
      </c>
      <c r="H55">
        <v>227.81841740000002</v>
      </c>
      <c r="I55">
        <v>131.7829231</v>
      </c>
      <c r="J55">
        <v>0</v>
      </c>
      <c r="K55">
        <v>7.9523150000000005</v>
      </c>
      <c r="L55">
        <v>49.779411279999998</v>
      </c>
      <c r="M55">
        <v>5.4295372778781639</v>
      </c>
      <c r="N55">
        <v>0</v>
      </c>
    </row>
    <row r="56" spans="2:14">
      <c r="B56" s="162">
        <v>51153.208333333336</v>
      </c>
      <c r="C56">
        <v>0.25069999999999998</v>
      </c>
      <c r="D56">
        <v>99.200396680000011</v>
      </c>
      <c r="E56">
        <v>20.482511999999996</v>
      </c>
      <c r="F56">
        <v>75.578229333107217</v>
      </c>
      <c r="G56">
        <v>5.0277203837200002</v>
      </c>
      <c r="H56">
        <v>228.68033510000001</v>
      </c>
      <c r="I56">
        <v>131.2183034</v>
      </c>
      <c r="J56">
        <v>0</v>
      </c>
      <c r="K56">
        <v>7.9498060000000006</v>
      </c>
      <c r="L56">
        <v>57.093593999999996</v>
      </c>
      <c r="M56">
        <v>6.796733719398711</v>
      </c>
      <c r="N56">
        <v>0</v>
      </c>
    </row>
    <row r="57" spans="2:14">
      <c r="B57" s="162">
        <v>51153.25</v>
      </c>
      <c r="C57">
        <v>0.25819999999999999</v>
      </c>
      <c r="D57">
        <v>99.200396680000011</v>
      </c>
      <c r="E57">
        <v>20.479733999999993</v>
      </c>
      <c r="F57">
        <v>83.148864409475493</v>
      </c>
      <c r="G57">
        <v>4.9289394603400005</v>
      </c>
      <c r="H57">
        <v>225.77128820000001</v>
      </c>
      <c r="I57">
        <v>130.24096230000001</v>
      </c>
      <c r="J57">
        <v>0.18881429999999999</v>
      </c>
      <c r="K57">
        <v>7.9695519999999993</v>
      </c>
      <c r="L57">
        <v>60.041443379999997</v>
      </c>
      <c r="M57">
        <v>8.3102912923718542</v>
      </c>
      <c r="N57">
        <v>0</v>
      </c>
    </row>
    <row r="58" spans="2:14">
      <c r="B58" s="162">
        <v>51153.291666666664</v>
      </c>
      <c r="C58">
        <v>0.25819999999999999</v>
      </c>
      <c r="D58">
        <v>99.200396680000011</v>
      </c>
      <c r="E58">
        <v>20.550271999999993</v>
      </c>
      <c r="F58">
        <v>81.218132235768962</v>
      </c>
      <c r="G58">
        <v>4.9289394603400005</v>
      </c>
      <c r="H58">
        <v>217.9183707</v>
      </c>
      <c r="I58">
        <v>127.6639885</v>
      </c>
      <c r="J58">
        <v>3.7560261000000001</v>
      </c>
      <c r="K58">
        <v>8.000017999999999</v>
      </c>
      <c r="L58">
        <v>59.985767290000005</v>
      </c>
      <c r="M58">
        <v>13.312576409431612</v>
      </c>
      <c r="N58">
        <v>0</v>
      </c>
    </row>
    <row r="59" spans="2:14">
      <c r="B59" s="162">
        <v>51153.333333333336</v>
      </c>
      <c r="C59">
        <v>0.25819999999999999</v>
      </c>
      <c r="D59">
        <v>99.200396680000011</v>
      </c>
      <c r="E59">
        <v>20.570303999999993</v>
      </c>
      <c r="F59">
        <v>84.625588621304843</v>
      </c>
      <c r="G59">
        <v>4.9289394603400005</v>
      </c>
      <c r="H59">
        <v>201.34681409999999</v>
      </c>
      <c r="I59">
        <v>124.57908289999999</v>
      </c>
      <c r="J59">
        <v>43.173744800000001</v>
      </c>
      <c r="K59">
        <v>7.8686039999999995</v>
      </c>
      <c r="L59">
        <v>59.448823089999998</v>
      </c>
      <c r="M59">
        <v>14.35500528580573</v>
      </c>
      <c r="N59">
        <v>0</v>
      </c>
    </row>
    <row r="60" spans="2:14">
      <c r="B60" s="162">
        <v>51153.375</v>
      </c>
      <c r="C60">
        <v>0.23069999999999999</v>
      </c>
      <c r="D60">
        <v>99.200396680000011</v>
      </c>
      <c r="E60">
        <v>20.530101999999996</v>
      </c>
      <c r="F60">
        <v>73.657076755540473</v>
      </c>
      <c r="G60">
        <v>4.9067894603399997</v>
      </c>
      <c r="H60">
        <v>174.74276900000001</v>
      </c>
      <c r="I60">
        <v>125.2772435</v>
      </c>
      <c r="J60">
        <v>148.12840583408442</v>
      </c>
      <c r="K60">
        <v>7.856317999999999</v>
      </c>
      <c r="L60">
        <v>46.411831890000002</v>
      </c>
      <c r="M60">
        <v>10.621066469533057</v>
      </c>
      <c r="N60">
        <v>0</v>
      </c>
    </row>
    <row r="61" spans="2:14">
      <c r="B61" s="162">
        <v>51153.416666666664</v>
      </c>
      <c r="C61">
        <v>0.23069999999999999</v>
      </c>
      <c r="D61">
        <v>99.200396680000011</v>
      </c>
      <c r="E61">
        <v>20.481658999999997</v>
      </c>
      <c r="F61">
        <v>60.643180891226407</v>
      </c>
      <c r="G61">
        <v>4.8708639692000002</v>
      </c>
      <c r="H61">
        <v>147.5118961</v>
      </c>
      <c r="I61">
        <v>129.13770740000001</v>
      </c>
      <c r="J61">
        <v>257.05540078533892</v>
      </c>
      <c r="K61">
        <v>6.8345985793467117</v>
      </c>
      <c r="L61">
        <v>32.381458119999998</v>
      </c>
      <c r="M61">
        <v>9.3974298466315869</v>
      </c>
      <c r="N61">
        <v>0</v>
      </c>
    </row>
    <row r="62" spans="2:14">
      <c r="B62" s="162">
        <v>51153.458333333336</v>
      </c>
      <c r="C62">
        <v>0.23069999999999999</v>
      </c>
      <c r="D62">
        <v>99.200396680000011</v>
      </c>
      <c r="E62">
        <v>20.469760999999995</v>
      </c>
      <c r="F62">
        <v>53.286905904986781</v>
      </c>
      <c r="G62">
        <v>4.8422010458200004</v>
      </c>
      <c r="H62">
        <v>123.9462226</v>
      </c>
      <c r="I62">
        <v>133.22934039999998</v>
      </c>
      <c r="J62">
        <v>331.13651056375824</v>
      </c>
      <c r="K62">
        <v>6.8305009999999999</v>
      </c>
      <c r="L62">
        <v>31.342729329999997</v>
      </c>
      <c r="M62">
        <v>9.3974298466315869</v>
      </c>
      <c r="N62">
        <v>0</v>
      </c>
    </row>
    <row r="63" spans="2:14">
      <c r="B63" s="162">
        <v>51153.5</v>
      </c>
      <c r="C63">
        <v>0.23069999999999999</v>
      </c>
      <c r="D63">
        <v>99.200396680000011</v>
      </c>
      <c r="E63">
        <v>20.45402799999999</v>
      </c>
      <c r="F63">
        <v>54.734659314814778</v>
      </c>
      <c r="G63">
        <v>4.8422010458200004</v>
      </c>
      <c r="H63">
        <v>116.9237562</v>
      </c>
      <c r="I63">
        <v>138.5982085</v>
      </c>
      <c r="J63">
        <v>361.93913353722513</v>
      </c>
      <c r="K63">
        <v>6.8309319999999989</v>
      </c>
      <c r="L63">
        <v>26.155028999999999</v>
      </c>
      <c r="M63">
        <v>9.7228221983204204</v>
      </c>
      <c r="N63">
        <v>0</v>
      </c>
    </row>
    <row r="64" spans="2:14">
      <c r="B64" s="162">
        <v>51153.541666666664</v>
      </c>
      <c r="C64">
        <v>0.23069999999999999</v>
      </c>
      <c r="D64">
        <v>99.200396680000011</v>
      </c>
      <c r="E64">
        <v>20.442620999999992</v>
      </c>
      <c r="F64">
        <v>53.877266149616233</v>
      </c>
      <c r="G64">
        <v>4.8422010458200004</v>
      </c>
      <c r="H64">
        <v>119.3466296</v>
      </c>
      <c r="I64">
        <v>141.40042679999999</v>
      </c>
      <c r="J64">
        <v>338.37240008748881</v>
      </c>
      <c r="K64">
        <v>6.8289900000000001</v>
      </c>
      <c r="L64">
        <v>26.086791160000001</v>
      </c>
      <c r="M64">
        <v>9.7838848466315884</v>
      </c>
      <c r="N64">
        <v>0</v>
      </c>
    </row>
    <row r="65" spans="2:14">
      <c r="B65" s="162">
        <v>51153.583333333336</v>
      </c>
      <c r="C65">
        <v>0.23069999999999999</v>
      </c>
      <c r="D65">
        <v>99.200396680000011</v>
      </c>
      <c r="E65">
        <v>20.473535999999992</v>
      </c>
      <c r="F65">
        <v>57.213870306230149</v>
      </c>
      <c r="G65">
        <v>4.8773768925800001</v>
      </c>
      <c r="H65">
        <v>131.4561649</v>
      </c>
      <c r="I65">
        <v>142.47576980000002</v>
      </c>
      <c r="J65">
        <v>265.35990530000004</v>
      </c>
      <c r="K65">
        <v>7.8594519999999992</v>
      </c>
      <c r="L65">
        <v>26.06161732</v>
      </c>
      <c r="M65">
        <v>9.7838848466315884</v>
      </c>
      <c r="N65">
        <v>0</v>
      </c>
    </row>
    <row r="66" spans="2:14">
      <c r="B66" s="162">
        <v>51153.625</v>
      </c>
      <c r="C66">
        <v>0.23069999999999999</v>
      </c>
      <c r="D66">
        <v>99.200396680000011</v>
      </c>
      <c r="E66">
        <v>20.473723999999997</v>
      </c>
      <c r="F66">
        <v>74.390845962082466</v>
      </c>
      <c r="G66">
        <v>4.9834203837200004</v>
      </c>
      <c r="H66">
        <v>149.94289900000001</v>
      </c>
      <c r="I66">
        <v>140.8818129</v>
      </c>
      <c r="J66">
        <v>156.5102157</v>
      </c>
      <c r="K66">
        <v>8.9412590000000005</v>
      </c>
      <c r="L66">
        <v>42.037547969999999</v>
      </c>
      <c r="M66">
        <v>10.566054846631589</v>
      </c>
      <c r="N66">
        <v>0</v>
      </c>
    </row>
    <row r="67" spans="2:14">
      <c r="B67" s="162">
        <v>51153.666666666664</v>
      </c>
      <c r="C67">
        <v>0.74584799999999996</v>
      </c>
      <c r="D67">
        <v>99.200396680000011</v>
      </c>
      <c r="E67">
        <v>20.533796999999993</v>
      </c>
      <c r="F67">
        <v>95.63222875631071</v>
      </c>
      <c r="G67">
        <v>4.9834203837200004</v>
      </c>
      <c r="H67">
        <v>171.40861919999998</v>
      </c>
      <c r="I67">
        <v>135.63115919999998</v>
      </c>
      <c r="J67">
        <v>45.452511100000002</v>
      </c>
      <c r="K67">
        <v>8.9507809999999992</v>
      </c>
      <c r="L67">
        <v>67.801781759999997</v>
      </c>
      <c r="M67">
        <v>14.522340506206048</v>
      </c>
      <c r="N67">
        <v>0</v>
      </c>
    </row>
    <row r="68" spans="2:14">
      <c r="B68" s="162">
        <v>51153.708333333336</v>
      </c>
      <c r="C68">
        <v>0.74584799999999996</v>
      </c>
      <c r="D68">
        <v>99.200396680000011</v>
      </c>
      <c r="E68">
        <v>20.564863000000003</v>
      </c>
      <c r="F68">
        <v>104.70481602374832</v>
      </c>
      <c r="G68">
        <v>4.9834203837200004</v>
      </c>
      <c r="H68">
        <v>189.26289369999998</v>
      </c>
      <c r="I68">
        <v>127.19467399999999</v>
      </c>
      <c r="J68">
        <v>6.1471413000000004</v>
      </c>
      <c r="K68">
        <v>8.9536610000000003</v>
      </c>
      <c r="L68">
        <v>90.505694199999994</v>
      </c>
      <c r="M68">
        <v>15.415286611216114</v>
      </c>
      <c r="N68">
        <v>0</v>
      </c>
    </row>
    <row r="69" spans="2:14">
      <c r="B69" s="162">
        <v>51153.75</v>
      </c>
      <c r="C69">
        <v>0.74584799999999996</v>
      </c>
      <c r="D69">
        <v>99.200396680000011</v>
      </c>
      <c r="E69">
        <v>20.611960999999994</v>
      </c>
      <c r="F69">
        <v>92.748697261038089</v>
      </c>
      <c r="G69">
        <v>4.9834203837200004</v>
      </c>
      <c r="H69">
        <v>199.38030790000002</v>
      </c>
      <c r="I69">
        <v>118.56065820000001</v>
      </c>
      <c r="J69">
        <v>0</v>
      </c>
      <c r="K69">
        <v>8.9542710000000003</v>
      </c>
      <c r="L69">
        <v>91.14530160999999</v>
      </c>
      <c r="M69">
        <v>18.537325846631589</v>
      </c>
      <c r="N69">
        <v>0</v>
      </c>
    </row>
    <row r="70" spans="2:14">
      <c r="B70" s="162">
        <v>51153.791666666664</v>
      </c>
      <c r="C70">
        <v>0.74584799999999996</v>
      </c>
      <c r="D70">
        <v>99.200396680000011</v>
      </c>
      <c r="E70">
        <v>20.636892999999997</v>
      </c>
      <c r="F70">
        <v>105.9049677043472</v>
      </c>
      <c r="G70">
        <v>4.9834203837200004</v>
      </c>
      <c r="H70">
        <v>201.86402269999999</v>
      </c>
      <c r="I70">
        <v>107.276312</v>
      </c>
      <c r="J70">
        <v>0</v>
      </c>
      <c r="K70">
        <v>8.9486150000000002</v>
      </c>
      <c r="L70">
        <v>91.382838419999999</v>
      </c>
      <c r="M70">
        <v>17.974655350341713</v>
      </c>
      <c r="N70">
        <v>0</v>
      </c>
    </row>
    <row r="71" spans="2:14">
      <c r="B71" s="162">
        <v>51153.833333333336</v>
      </c>
      <c r="C71">
        <v>0.74584799999999996</v>
      </c>
      <c r="D71">
        <v>99.200396680000011</v>
      </c>
      <c r="E71">
        <v>19.671554</v>
      </c>
      <c r="F71">
        <v>93.654747760593324</v>
      </c>
      <c r="G71">
        <v>4.9133023837199996</v>
      </c>
      <c r="H71">
        <v>197.52467970000001</v>
      </c>
      <c r="I71">
        <v>95.186330400000003</v>
      </c>
      <c r="J71">
        <v>0</v>
      </c>
      <c r="K71">
        <v>8.9367079999999994</v>
      </c>
      <c r="L71">
        <v>91.618061209999993</v>
      </c>
      <c r="M71">
        <v>15.834281056586038</v>
      </c>
      <c r="N71">
        <v>0</v>
      </c>
    </row>
    <row r="72" spans="2:14">
      <c r="B72" s="162">
        <v>51153.875</v>
      </c>
      <c r="C72">
        <v>0.74584799999999996</v>
      </c>
      <c r="D72">
        <v>99.200396680000011</v>
      </c>
      <c r="E72">
        <v>20.653881000000002</v>
      </c>
      <c r="F72">
        <v>92.248670571167267</v>
      </c>
      <c r="G72">
        <v>4.9133023837199996</v>
      </c>
      <c r="H72">
        <v>195.68783160000001</v>
      </c>
      <c r="I72">
        <v>85.6194062</v>
      </c>
      <c r="J72">
        <v>0</v>
      </c>
      <c r="K72">
        <v>8.9337620000000033</v>
      </c>
      <c r="L72">
        <v>90.904471269999988</v>
      </c>
      <c r="M72">
        <v>14.090066830522286</v>
      </c>
      <c r="N72">
        <v>0</v>
      </c>
    </row>
    <row r="73" spans="2:14">
      <c r="B73" s="162">
        <v>51153.916666666664</v>
      </c>
      <c r="C73">
        <v>0.25819999999999999</v>
      </c>
      <c r="D73">
        <v>98.52539668</v>
      </c>
      <c r="E73">
        <v>20.635930999999996</v>
      </c>
      <c r="F73">
        <v>84.770398196447388</v>
      </c>
      <c r="G73">
        <v>4.9354523837200004</v>
      </c>
      <c r="H73">
        <v>192.37050769999999</v>
      </c>
      <c r="I73">
        <v>77.410973599999991</v>
      </c>
      <c r="J73">
        <v>0</v>
      </c>
      <c r="K73">
        <v>8.9234799999999996</v>
      </c>
      <c r="L73">
        <v>90.343554120000007</v>
      </c>
      <c r="M73">
        <v>13.045170609575523</v>
      </c>
      <c r="N73">
        <v>0</v>
      </c>
    </row>
    <row r="74" spans="2:14">
      <c r="B74" s="162">
        <v>51153.958333333336</v>
      </c>
      <c r="C74">
        <v>0.23069999999999999</v>
      </c>
      <c r="D74">
        <v>98.52539668</v>
      </c>
      <c r="E74">
        <v>20.613185999999995</v>
      </c>
      <c r="F74">
        <v>83.659242630875852</v>
      </c>
      <c r="G74">
        <v>4.9354523837200004</v>
      </c>
      <c r="H74">
        <v>196.43497729999999</v>
      </c>
      <c r="I74">
        <v>73.045017200000004</v>
      </c>
      <c r="J74">
        <v>0</v>
      </c>
      <c r="K74">
        <v>8.9307200000000009</v>
      </c>
      <c r="L74">
        <v>84.760524789999991</v>
      </c>
      <c r="M74">
        <v>11.715129517670935</v>
      </c>
      <c r="N74">
        <v>0</v>
      </c>
    </row>
    <row r="75" spans="2:14">
      <c r="B75" s="162">
        <v>51153</v>
      </c>
      <c r="C75">
        <v>0.23069999999999999</v>
      </c>
      <c r="D75">
        <v>98.52539668</v>
      </c>
      <c r="E75">
        <v>20.601109999999995</v>
      </c>
      <c r="F75">
        <v>74.611347274314497</v>
      </c>
      <c r="G75">
        <v>5.0223956574600006</v>
      </c>
      <c r="H75">
        <v>196.2803715</v>
      </c>
      <c r="I75">
        <v>69.995867899999993</v>
      </c>
      <c r="J75">
        <v>0</v>
      </c>
      <c r="K75">
        <v>8.9008160000000007</v>
      </c>
      <c r="L75">
        <v>80.814438160000009</v>
      </c>
      <c r="M75">
        <v>10.669904520731013</v>
      </c>
      <c r="N75">
        <v>0</v>
      </c>
    </row>
    <row r="76" spans="2:14">
      <c r="B76" s="162">
        <v>51154.041666666664</v>
      </c>
      <c r="C76">
        <v>0.23069999999999999</v>
      </c>
      <c r="D76">
        <v>98.52539668</v>
      </c>
      <c r="E76">
        <v>20.585862999999993</v>
      </c>
      <c r="F76">
        <v>78.261601976270697</v>
      </c>
      <c r="G76">
        <v>5.0105580078200003</v>
      </c>
      <c r="H76">
        <v>195.87003190000001</v>
      </c>
      <c r="I76">
        <v>68.8090665</v>
      </c>
      <c r="J76">
        <v>0</v>
      </c>
      <c r="K76">
        <v>8.8885179999999995</v>
      </c>
      <c r="L76">
        <v>71.104266480000007</v>
      </c>
      <c r="M76">
        <v>9.9976598626452873</v>
      </c>
      <c r="N76">
        <v>0</v>
      </c>
    </row>
    <row r="77" spans="2:14">
      <c r="B77" s="162">
        <v>51154.083333333336</v>
      </c>
      <c r="C77">
        <v>0.23069999999999999</v>
      </c>
      <c r="D77">
        <v>98.52539668</v>
      </c>
      <c r="E77">
        <v>20.559582999999996</v>
      </c>
      <c r="F77">
        <v>73.943828481565333</v>
      </c>
      <c r="G77">
        <v>5.0105580078200003</v>
      </c>
      <c r="H77">
        <v>193.87766110000001</v>
      </c>
      <c r="I77">
        <v>69.168399199999996</v>
      </c>
      <c r="J77">
        <v>0</v>
      </c>
      <c r="K77">
        <v>8.8796100000000031</v>
      </c>
      <c r="L77">
        <v>70.786391890000004</v>
      </c>
      <c r="M77">
        <v>9.7317841548507662</v>
      </c>
      <c r="N77">
        <v>0</v>
      </c>
    </row>
    <row r="78" spans="2:14">
      <c r="B78" s="162">
        <v>51154.125</v>
      </c>
      <c r="C78">
        <v>0.23069999999999999</v>
      </c>
      <c r="D78">
        <v>98.52539668</v>
      </c>
      <c r="E78">
        <v>20.560008999999997</v>
      </c>
      <c r="F78">
        <v>70.674683115310287</v>
      </c>
      <c r="G78">
        <v>4.9404400078199995</v>
      </c>
      <c r="H78">
        <v>192.4200036</v>
      </c>
      <c r="I78">
        <v>69.815236900000002</v>
      </c>
      <c r="J78">
        <v>0</v>
      </c>
      <c r="K78">
        <v>8.8753310000000027</v>
      </c>
      <c r="L78">
        <v>65.940021240000007</v>
      </c>
      <c r="M78">
        <v>8.6541794314464937</v>
      </c>
      <c r="N78">
        <v>0</v>
      </c>
    </row>
    <row r="79" spans="2:14">
      <c r="B79" s="162">
        <v>51154.166666666664</v>
      </c>
      <c r="C79">
        <v>0.23069999999999999</v>
      </c>
      <c r="D79">
        <v>98.52539668</v>
      </c>
      <c r="E79">
        <v>20.558317999999996</v>
      </c>
      <c r="F79">
        <v>71.751707827838544</v>
      </c>
      <c r="G79">
        <v>4.92860235818</v>
      </c>
      <c r="H79">
        <v>192.37747730000001</v>
      </c>
      <c r="I79">
        <v>70.998738500000002</v>
      </c>
      <c r="J79">
        <v>0</v>
      </c>
      <c r="K79">
        <v>8.874328000000002</v>
      </c>
      <c r="L79">
        <v>70.152618629999992</v>
      </c>
      <c r="M79">
        <v>8.4439164503914981</v>
      </c>
      <c r="N79">
        <v>0</v>
      </c>
    </row>
    <row r="80" spans="2:14">
      <c r="B80" s="162">
        <v>51154.208333333336</v>
      </c>
      <c r="C80">
        <v>0.23069999999999999</v>
      </c>
      <c r="D80">
        <v>98.52539668</v>
      </c>
      <c r="E80">
        <v>20.593117999999993</v>
      </c>
      <c r="F80">
        <v>80.619835945730813</v>
      </c>
      <c r="G80">
        <v>4.9987203581800008</v>
      </c>
      <c r="H80">
        <v>192.1901167</v>
      </c>
      <c r="I80">
        <v>73.049046900000008</v>
      </c>
      <c r="J80">
        <v>0</v>
      </c>
      <c r="K80">
        <v>8.873833000000003</v>
      </c>
      <c r="L80">
        <v>88.184152870000005</v>
      </c>
      <c r="M80">
        <v>8.0245195963713147</v>
      </c>
      <c r="N80">
        <v>0</v>
      </c>
    </row>
    <row r="81" spans="2:14">
      <c r="B81" s="162">
        <v>51154.25</v>
      </c>
      <c r="C81">
        <v>0.76584799999999997</v>
      </c>
      <c r="D81">
        <v>98.52539668</v>
      </c>
      <c r="E81">
        <v>20.642063999999998</v>
      </c>
      <c r="F81">
        <v>88.839445122249515</v>
      </c>
      <c r="G81">
        <v>5.0273832815600006</v>
      </c>
      <c r="H81">
        <v>189.6535748</v>
      </c>
      <c r="I81">
        <v>74.454697300000007</v>
      </c>
      <c r="J81">
        <v>0.16422390000000001</v>
      </c>
      <c r="K81">
        <v>8.8913800000000016</v>
      </c>
      <c r="L81">
        <v>87.938480609999999</v>
      </c>
      <c r="M81">
        <v>12.389951219604024</v>
      </c>
      <c r="N81">
        <v>0</v>
      </c>
    </row>
    <row r="82" spans="2:14">
      <c r="B82" s="162">
        <v>51154.291666666664</v>
      </c>
      <c r="C82">
        <v>0.76584799999999997</v>
      </c>
      <c r="D82">
        <v>98.52539668</v>
      </c>
      <c r="E82">
        <v>20.751826000000001</v>
      </c>
      <c r="F82">
        <v>88.192382519315927</v>
      </c>
      <c r="G82">
        <v>5.0273832815600006</v>
      </c>
      <c r="H82">
        <v>182.70226010000002</v>
      </c>
      <c r="I82">
        <v>74.755173800000009</v>
      </c>
      <c r="J82">
        <v>3.1918768000000006</v>
      </c>
      <c r="K82">
        <v>8.9200890000000008</v>
      </c>
      <c r="L82">
        <v>93.918321030000001</v>
      </c>
      <c r="M82">
        <v>13.89459327193439</v>
      </c>
      <c r="N82">
        <v>0</v>
      </c>
    </row>
    <row r="83" spans="2:14">
      <c r="B83" s="162">
        <v>51154.333333333336</v>
      </c>
      <c r="C83">
        <v>0.76584799999999997</v>
      </c>
      <c r="D83">
        <v>98.52539668</v>
      </c>
      <c r="E83">
        <v>20.769264</v>
      </c>
      <c r="F83">
        <v>89.692283021499208</v>
      </c>
      <c r="G83">
        <v>5.0273832815600006</v>
      </c>
      <c r="H83">
        <v>170.05891109999999</v>
      </c>
      <c r="I83">
        <v>73.609925900000007</v>
      </c>
      <c r="J83">
        <v>26.985648563604776</v>
      </c>
      <c r="K83">
        <v>8.9174149999999983</v>
      </c>
      <c r="L83">
        <v>95.556389479999993</v>
      </c>
      <c r="M83">
        <v>13.613509122998227</v>
      </c>
      <c r="N83">
        <v>0</v>
      </c>
    </row>
    <row r="84" spans="2:14">
      <c r="B84" s="162">
        <v>51154.375</v>
      </c>
      <c r="C84">
        <v>0.76584799999999997</v>
      </c>
      <c r="D84">
        <v>98.951941890000001</v>
      </c>
      <c r="E84">
        <v>20.828480999999993</v>
      </c>
      <c r="F84">
        <v>84.123428567792089</v>
      </c>
      <c r="G84">
        <v>4.9625900078200003</v>
      </c>
      <c r="H84">
        <v>153.52571479999997</v>
      </c>
      <c r="I84">
        <v>73.258926300000013</v>
      </c>
      <c r="J84">
        <v>105.94652629999999</v>
      </c>
      <c r="K84">
        <v>8.8983240000000006</v>
      </c>
      <c r="L84">
        <v>91.616850889999995</v>
      </c>
      <c r="M84">
        <v>8.3075127118184717</v>
      </c>
      <c r="N84">
        <v>0</v>
      </c>
    </row>
    <row r="85" spans="2:14">
      <c r="B85" s="162">
        <v>51154.416666666664</v>
      </c>
      <c r="C85">
        <v>0.14000000000000001</v>
      </c>
      <c r="D85">
        <v>98.951941890000001</v>
      </c>
      <c r="E85">
        <v>20.769556999999999</v>
      </c>
      <c r="F85">
        <v>69.782278810849505</v>
      </c>
      <c r="G85">
        <v>4.9404400078199995</v>
      </c>
      <c r="H85">
        <v>139.14397170000001</v>
      </c>
      <c r="I85">
        <v>71.710179799999992</v>
      </c>
      <c r="J85">
        <v>193.12239955072826</v>
      </c>
      <c r="K85">
        <v>7.8489659999999981</v>
      </c>
      <c r="L85">
        <v>82.492475290000002</v>
      </c>
      <c r="M85">
        <v>6.1706532778781638</v>
      </c>
      <c r="N85">
        <v>0</v>
      </c>
    </row>
    <row r="86" spans="2:14">
      <c r="B86" s="162">
        <v>51154.458333333336</v>
      </c>
      <c r="C86">
        <v>0.14000000000000001</v>
      </c>
      <c r="D86">
        <v>97.851941890000006</v>
      </c>
      <c r="E86">
        <v>20.750770999999997</v>
      </c>
      <c r="F86">
        <v>65.794677761702133</v>
      </c>
      <c r="G86">
        <v>4.9021157575200007</v>
      </c>
      <c r="H86">
        <v>131.53025090000003</v>
      </c>
      <c r="I86">
        <v>69.625057600000005</v>
      </c>
      <c r="J86">
        <v>257.65326908120352</v>
      </c>
      <c r="K86">
        <v>7.8474939999999993</v>
      </c>
      <c r="L86">
        <v>66.962196859999992</v>
      </c>
      <c r="M86">
        <v>4.062340836357615</v>
      </c>
      <c r="N86">
        <v>0</v>
      </c>
    </row>
    <row r="87" spans="2:14">
      <c r="B87" s="162">
        <v>51154.5</v>
      </c>
      <c r="C87">
        <v>0.14000000000000001</v>
      </c>
      <c r="D87">
        <v>97.851941890000006</v>
      </c>
      <c r="E87">
        <v>20.738614999999999</v>
      </c>
      <c r="F87">
        <v>58.766635570732376</v>
      </c>
      <c r="G87">
        <v>4.8734528341400001</v>
      </c>
      <c r="H87">
        <v>131.39173860000002</v>
      </c>
      <c r="I87">
        <v>69.537322000000003</v>
      </c>
      <c r="J87">
        <v>286.30379932949046</v>
      </c>
      <c r="K87">
        <v>7.8428639999999996</v>
      </c>
      <c r="L87">
        <v>62.069408629999998</v>
      </c>
      <c r="M87">
        <v>4.062340836357615</v>
      </c>
      <c r="N87">
        <v>0</v>
      </c>
    </row>
    <row r="88" spans="2:14">
      <c r="B88" s="162">
        <v>51154.541666666664</v>
      </c>
      <c r="C88">
        <v>0.14000000000000001</v>
      </c>
      <c r="D88">
        <v>97.851941890000006</v>
      </c>
      <c r="E88">
        <v>20.726323999999998</v>
      </c>
      <c r="F88">
        <v>62.82006261974648</v>
      </c>
      <c r="G88">
        <v>4.8734528341400001</v>
      </c>
      <c r="H88">
        <v>134.94362760000001</v>
      </c>
      <c r="I88">
        <v>69.449432299999998</v>
      </c>
      <c r="J88">
        <v>271.01433190817698</v>
      </c>
      <c r="K88">
        <v>7.8609296968940594</v>
      </c>
      <c r="L88">
        <v>63.522407460000004</v>
      </c>
      <c r="M88">
        <v>4.062340836357615</v>
      </c>
      <c r="N88">
        <v>0</v>
      </c>
    </row>
    <row r="89" spans="2:14">
      <c r="B89" s="162">
        <v>51154.583333333336</v>
      </c>
      <c r="C89">
        <v>0.14000000000000001</v>
      </c>
      <c r="D89">
        <v>97.851941890000006</v>
      </c>
      <c r="E89">
        <v>20.792130999999998</v>
      </c>
      <c r="F89">
        <v>65.116049565046438</v>
      </c>
      <c r="G89">
        <v>5.0158827340800007</v>
      </c>
      <c r="H89">
        <v>141.1852562</v>
      </c>
      <c r="I89">
        <v>70.262589600000013</v>
      </c>
      <c r="J89">
        <v>216.36023849999995</v>
      </c>
      <c r="K89">
        <v>8.8923909999999999</v>
      </c>
      <c r="L89">
        <v>70.791599689999998</v>
      </c>
      <c r="M89">
        <v>4.5121129251139003</v>
      </c>
      <c r="N89">
        <v>0</v>
      </c>
    </row>
    <row r="90" spans="2:14">
      <c r="B90" s="162">
        <v>51154.625</v>
      </c>
      <c r="C90">
        <v>0.76584799999999997</v>
      </c>
      <c r="D90">
        <v>97.851941890000006</v>
      </c>
      <c r="E90">
        <v>19.938420999999998</v>
      </c>
      <c r="F90">
        <v>77.355825353205447</v>
      </c>
      <c r="G90">
        <v>5.0158827340800007</v>
      </c>
      <c r="H90">
        <v>151.300218</v>
      </c>
      <c r="I90">
        <v>71.296381400000001</v>
      </c>
      <c r="J90">
        <v>129.70322702817646</v>
      </c>
      <c r="K90">
        <v>9.0501889999999996</v>
      </c>
      <c r="L90">
        <v>97.153169410000004</v>
      </c>
      <c r="M90">
        <v>7.327377710771092</v>
      </c>
      <c r="N90">
        <v>0</v>
      </c>
    </row>
    <row r="91" spans="2:14">
      <c r="B91" s="162">
        <v>51154.666666666664</v>
      </c>
      <c r="C91">
        <v>0.76584799999999997</v>
      </c>
      <c r="D91">
        <v>97.851941890000006</v>
      </c>
      <c r="E91">
        <v>20.830411000000002</v>
      </c>
      <c r="F91">
        <v>96.193447432242735</v>
      </c>
      <c r="G91">
        <v>5.0158827340800007</v>
      </c>
      <c r="H91">
        <v>167.74003719999999</v>
      </c>
      <c r="I91">
        <v>73.7178842</v>
      </c>
      <c r="J91">
        <v>42.913883000000006</v>
      </c>
      <c r="K91">
        <v>9.0640060000000009</v>
      </c>
      <c r="L91">
        <v>103.5635316</v>
      </c>
      <c r="M91">
        <v>10.012604596371315</v>
      </c>
      <c r="N91">
        <v>0</v>
      </c>
    </row>
    <row r="92" spans="2:14">
      <c r="B92" s="162">
        <v>51154.708333333336</v>
      </c>
      <c r="C92">
        <v>0.76584799999999997</v>
      </c>
      <c r="D92">
        <v>99.907652890000008</v>
      </c>
      <c r="E92">
        <v>20.883123999999992</v>
      </c>
      <c r="F92">
        <v>101.63766178764119</v>
      </c>
      <c r="G92">
        <v>4.9872198107000001</v>
      </c>
      <c r="H92">
        <v>178.79230799999999</v>
      </c>
      <c r="I92">
        <v>75.285591799999992</v>
      </c>
      <c r="J92">
        <v>6.5378986000000001</v>
      </c>
      <c r="K92">
        <v>9.0775940000000013</v>
      </c>
      <c r="L92">
        <v>104.4228559</v>
      </c>
      <c r="M92">
        <v>8.994554596371314</v>
      </c>
      <c r="N92">
        <v>0</v>
      </c>
    </row>
    <row r="93" spans="2:14">
      <c r="B93" s="162">
        <v>51154.75</v>
      </c>
      <c r="C93">
        <v>0.76584799999999997</v>
      </c>
      <c r="D93">
        <v>99.907652890000008</v>
      </c>
      <c r="E93">
        <v>20.912500000000001</v>
      </c>
      <c r="F93">
        <v>97.879553372384436</v>
      </c>
      <c r="G93">
        <v>4.9872198107000001</v>
      </c>
      <c r="H93">
        <v>185.63301290000001</v>
      </c>
      <c r="I93">
        <v>76.457697400000001</v>
      </c>
      <c r="J93">
        <v>0</v>
      </c>
      <c r="K93">
        <v>9.0787410000000008</v>
      </c>
      <c r="L93">
        <v>104.84808190000001</v>
      </c>
      <c r="M93">
        <v>10.214969596371313</v>
      </c>
      <c r="N93">
        <v>0</v>
      </c>
    </row>
    <row r="94" spans="2:14">
      <c r="B94" s="162">
        <v>51154.791666666664</v>
      </c>
      <c r="C94">
        <v>0.76584799999999997</v>
      </c>
      <c r="D94">
        <v>99.907652890000008</v>
      </c>
      <c r="E94">
        <v>20.943900999999997</v>
      </c>
      <c r="F94">
        <v>91.467091787293796</v>
      </c>
      <c r="G94">
        <v>4.9142568873200005</v>
      </c>
      <c r="H94">
        <v>189.44176629999998</v>
      </c>
      <c r="I94">
        <v>78.702601899999991</v>
      </c>
      <c r="J94">
        <v>0</v>
      </c>
      <c r="K94">
        <v>9.0702309999999997</v>
      </c>
      <c r="L94">
        <v>105.91106930000001</v>
      </c>
      <c r="M94">
        <v>9.4015841469474974</v>
      </c>
      <c r="N94">
        <v>0</v>
      </c>
    </row>
    <row r="95" spans="2:14">
      <c r="B95" s="162">
        <v>51154.833333333336</v>
      </c>
      <c r="C95">
        <v>0.76584799999999997</v>
      </c>
      <c r="D95">
        <v>99.907652890000008</v>
      </c>
      <c r="E95">
        <v>20.880620000000004</v>
      </c>
      <c r="F95">
        <v>86.522474432901092</v>
      </c>
      <c r="G95">
        <v>4.9142568873200005</v>
      </c>
      <c r="H95">
        <v>190.75013719999998</v>
      </c>
      <c r="I95">
        <v>81.139589200000003</v>
      </c>
      <c r="J95">
        <v>0</v>
      </c>
      <c r="K95">
        <v>9.0616859999999999</v>
      </c>
      <c r="L95">
        <v>105.77724329999999</v>
      </c>
      <c r="M95">
        <v>6.0965300219935949</v>
      </c>
      <c r="N95">
        <v>0</v>
      </c>
    </row>
    <row r="96" spans="2:14">
      <c r="B96" s="162">
        <v>51154.875</v>
      </c>
      <c r="C96">
        <v>0.65514800000000006</v>
      </c>
      <c r="D96">
        <v>99.907652890000008</v>
      </c>
      <c r="E96">
        <v>20.820276000000003</v>
      </c>
      <c r="F96">
        <v>79.470903269401219</v>
      </c>
      <c r="G96">
        <v>4.8219888873199999</v>
      </c>
      <c r="H96">
        <v>193.01534119999999</v>
      </c>
      <c r="I96">
        <v>83.591872099999989</v>
      </c>
      <c r="J96">
        <v>0</v>
      </c>
      <c r="K96">
        <v>9.0612560000000002</v>
      </c>
      <c r="L96">
        <v>98.884895829999991</v>
      </c>
      <c r="M96">
        <v>5.9425881959466569</v>
      </c>
      <c r="N96">
        <v>0</v>
      </c>
    </row>
    <row r="97" spans="2:14">
      <c r="B97" s="162">
        <v>51154.916666666664</v>
      </c>
      <c r="C97">
        <v>0.71610400000000007</v>
      </c>
      <c r="D97">
        <v>99.587612890000003</v>
      </c>
      <c r="E97">
        <v>20.754190999999995</v>
      </c>
      <c r="F97">
        <v>75.132455999999991</v>
      </c>
      <c r="G97">
        <v>4.4656238873199996</v>
      </c>
      <c r="H97">
        <v>196.02461259999998</v>
      </c>
      <c r="I97">
        <v>85.378452600000003</v>
      </c>
      <c r="J97">
        <v>0</v>
      </c>
      <c r="K97">
        <v>9.0348869999999994</v>
      </c>
      <c r="L97">
        <v>92.501884669999995</v>
      </c>
      <c r="M97">
        <v>4.4445108363576153</v>
      </c>
      <c r="N97">
        <v>0</v>
      </c>
    </row>
    <row r="98" spans="2:14">
      <c r="B98" s="162">
        <v>51154.958333333336</v>
      </c>
      <c r="C98">
        <v>0.71610400000000007</v>
      </c>
      <c r="D98">
        <v>99.587612890000003</v>
      </c>
      <c r="E98">
        <v>20.833045999999996</v>
      </c>
      <c r="F98">
        <v>65.815509658032767</v>
      </c>
      <c r="G98">
        <v>4.4656238873199996</v>
      </c>
      <c r="H98">
        <v>202.28715770000002</v>
      </c>
      <c r="I98">
        <v>87.505813099999997</v>
      </c>
      <c r="J98">
        <v>0</v>
      </c>
      <c r="K98">
        <v>9.0403029999999998</v>
      </c>
      <c r="L98">
        <v>85.875885440000005</v>
      </c>
      <c r="M98">
        <v>4.1527208363576156</v>
      </c>
      <c r="N98">
        <v>0</v>
      </c>
    </row>
    <row r="99" spans="2:14">
      <c r="B99" s="162">
        <v>51154</v>
      </c>
      <c r="C99">
        <v>0.71610400000000007</v>
      </c>
      <c r="D99">
        <v>99.587612890000003</v>
      </c>
      <c r="E99">
        <v>20.777737999999996</v>
      </c>
      <c r="F99">
        <v>59.202083396670659</v>
      </c>
      <c r="G99">
        <v>4.4487986135800002</v>
      </c>
      <c r="H99">
        <v>203.93606020000001</v>
      </c>
      <c r="I99">
        <v>88.319532100000004</v>
      </c>
      <c r="J99">
        <v>0</v>
      </c>
      <c r="K99">
        <v>9.011417999999999</v>
      </c>
      <c r="L99">
        <v>75.941362999999996</v>
      </c>
      <c r="M99">
        <v>4.1527208363576156</v>
      </c>
      <c r="N99">
        <v>0</v>
      </c>
    </row>
    <row r="100" spans="2:14">
      <c r="B100" s="162">
        <v>51155.041666666664</v>
      </c>
      <c r="C100">
        <v>0.71610400000000007</v>
      </c>
      <c r="D100">
        <v>99.587612890000003</v>
      </c>
      <c r="E100">
        <v>20.760043999999997</v>
      </c>
      <c r="F100">
        <v>56.470202769399009</v>
      </c>
      <c r="G100">
        <v>4.5242718379200006</v>
      </c>
      <c r="H100">
        <v>203.9605751</v>
      </c>
      <c r="I100">
        <v>89.115953099999999</v>
      </c>
      <c r="J100">
        <v>0</v>
      </c>
      <c r="K100">
        <v>9.0033330000000014</v>
      </c>
      <c r="L100">
        <v>68.460852430000003</v>
      </c>
      <c r="M100">
        <v>4.1527208363576156</v>
      </c>
      <c r="N100">
        <v>0</v>
      </c>
    </row>
    <row r="101" spans="2:14">
      <c r="B101" s="162">
        <v>51155.083333333336</v>
      </c>
      <c r="C101">
        <v>0.71610400000000007</v>
      </c>
      <c r="D101">
        <v>99.587612890000003</v>
      </c>
      <c r="E101">
        <v>20.736374999999999</v>
      </c>
      <c r="F101">
        <v>56.916208059199931</v>
      </c>
      <c r="G101">
        <v>4.4696366083667618</v>
      </c>
      <c r="H101">
        <v>201.09930900000001</v>
      </c>
      <c r="I101">
        <v>88.921069799999998</v>
      </c>
      <c r="J101">
        <v>0</v>
      </c>
      <c r="K101">
        <v>9.0023909999999994</v>
      </c>
      <c r="L101">
        <v>65.143132839999993</v>
      </c>
      <c r="M101">
        <v>4.1527208363576156</v>
      </c>
      <c r="N101">
        <v>0</v>
      </c>
    </row>
    <row r="102" spans="2:14">
      <c r="B102" s="162">
        <v>51155.125</v>
      </c>
      <c r="C102">
        <v>0.71610400000000007</v>
      </c>
      <c r="D102">
        <v>99.587612890000003</v>
      </c>
      <c r="E102">
        <v>19.660335</v>
      </c>
      <c r="F102">
        <v>54.024994119407452</v>
      </c>
      <c r="G102">
        <v>4.4696366083667627</v>
      </c>
      <c r="H102">
        <v>197.67942050000002</v>
      </c>
      <c r="I102">
        <v>89.652459430000008</v>
      </c>
      <c r="J102">
        <v>0</v>
      </c>
      <c r="K102">
        <v>8.9963190000000033</v>
      </c>
      <c r="L102">
        <v>65.037715500000004</v>
      </c>
      <c r="M102">
        <v>4.062340836357615</v>
      </c>
      <c r="N102">
        <v>0</v>
      </c>
    </row>
    <row r="103" spans="2:14">
      <c r="B103" s="162">
        <v>51155.166666666664</v>
      </c>
      <c r="C103">
        <v>0.71610400000000007</v>
      </c>
      <c r="D103">
        <v>99.587612890000003</v>
      </c>
      <c r="E103">
        <v>20.685583999999999</v>
      </c>
      <c r="F103">
        <v>58.363100366825343</v>
      </c>
      <c r="G103">
        <v>4.4795459290726614</v>
      </c>
      <c r="H103">
        <v>195.0248436</v>
      </c>
      <c r="I103">
        <v>90.924700899999991</v>
      </c>
      <c r="J103">
        <v>0</v>
      </c>
      <c r="K103">
        <v>8.9921119999999988</v>
      </c>
      <c r="L103">
        <v>67.859060560000003</v>
      </c>
      <c r="M103">
        <v>4.062340836357615</v>
      </c>
      <c r="N103">
        <v>0</v>
      </c>
    </row>
    <row r="104" spans="2:14">
      <c r="B104" s="162">
        <v>51155.208333333336</v>
      </c>
      <c r="C104">
        <v>0.6690624905</v>
      </c>
      <c r="D104">
        <v>99.587612890000003</v>
      </c>
      <c r="E104">
        <v>20.670415999999996</v>
      </c>
      <c r="F104">
        <v>60.333207855767029</v>
      </c>
      <c r="G104">
        <v>4.5496639290726613</v>
      </c>
      <c r="H104">
        <v>191.99620640000001</v>
      </c>
      <c r="I104">
        <v>91.848302099999998</v>
      </c>
      <c r="J104">
        <v>0</v>
      </c>
      <c r="K104">
        <v>8.9886560000000006</v>
      </c>
      <c r="L104">
        <v>68.795184160000005</v>
      </c>
      <c r="M104">
        <v>4.1527208363576156</v>
      </c>
      <c r="N104">
        <v>0</v>
      </c>
    </row>
    <row r="105" spans="2:14">
      <c r="B105" s="162">
        <v>51155.25</v>
      </c>
      <c r="C105">
        <v>0.65514800000000006</v>
      </c>
      <c r="D105">
        <v>99.587612890000003</v>
      </c>
      <c r="E105">
        <v>19.635343000000002</v>
      </c>
      <c r="F105">
        <v>63.60146867802078</v>
      </c>
      <c r="G105">
        <v>4.482606415262568</v>
      </c>
      <c r="H105">
        <v>186.63032050000001</v>
      </c>
      <c r="I105">
        <v>92.713548500000002</v>
      </c>
      <c r="J105">
        <v>9.3497900000000009E-2</v>
      </c>
      <c r="K105">
        <v>8.9891490000000012</v>
      </c>
      <c r="L105">
        <v>78.918517749999992</v>
      </c>
      <c r="M105">
        <v>4.1527208363576156</v>
      </c>
      <c r="N105">
        <v>0</v>
      </c>
    </row>
    <row r="106" spans="2:14">
      <c r="B106" s="162">
        <v>51155.291666666664</v>
      </c>
      <c r="C106">
        <v>0.65514800000000006</v>
      </c>
      <c r="D106">
        <v>98.993252890000008</v>
      </c>
      <c r="E106">
        <v>20.758740999999997</v>
      </c>
      <c r="F106">
        <v>67.067108720752799</v>
      </c>
      <c r="G106">
        <v>4.4729861821647789</v>
      </c>
      <c r="H106">
        <v>180.6060525</v>
      </c>
      <c r="I106">
        <v>93.409833899999995</v>
      </c>
      <c r="J106">
        <v>4.7460268000000019</v>
      </c>
      <c r="K106">
        <v>8.9929550000000003</v>
      </c>
      <c r="L106">
        <v>86.478767930000004</v>
      </c>
      <c r="M106">
        <v>5.2001408363576154</v>
      </c>
      <c r="N106">
        <v>0</v>
      </c>
    </row>
    <row r="107" spans="2:14">
      <c r="B107" s="162">
        <v>51155.333333333336</v>
      </c>
      <c r="C107">
        <v>0.59419200000000005</v>
      </c>
      <c r="D107">
        <v>98.993252890000008</v>
      </c>
      <c r="E107">
        <v>20.759794000000003</v>
      </c>
      <c r="F107">
        <v>65.295790728630649</v>
      </c>
      <c r="G107">
        <v>4.482606415262568</v>
      </c>
      <c r="H107">
        <v>170.34502280000001</v>
      </c>
      <c r="I107">
        <v>90.294357300000001</v>
      </c>
      <c r="J107">
        <v>28.682491200000001</v>
      </c>
      <c r="K107">
        <v>8.8430470000000003</v>
      </c>
      <c r="L107">
        <v>84.364962419999998</v>
      </c>
      <c r="M107">
        <v>4.3092108363576154</v>
      </c>
      <c r="N107">
        <v>0</v>
      </c>
    </row>
    <row r="108" spans="2:14">
      <c r="B108" s="162">
        <v>51155.375</v>
      </c>
      <c r="C108">
        <v>0.43380907680000003</v>
      </c>
      <c r="D108">
        <v>98.993252890000008</v>
      </c>
      <c r="E108">
        <v>20.763959999999994</v>
      </c>
      <c r="F108">
        <v>59.367886902237096</v>
      </c>
      <c r="G108">
        <v>3.6929020350400004</v>
      </c>
      <c r="H108">
        <v>160.11241910000001</v>
      </c>
      <c r="I108">
        <v>96.577188299999989</v>
      </c>
      <c r="J108">
        <v>85.454116900000017</v>
      </c>
      <c r="K108">
        <v>8.7104440000000007</v>
      </c>
      <c r="L108">
        <v>70.81279542</v>
      </c>
      <c r="M108">
        <v>4.062340836357615</v>
      </c>
      <c r="N108">
        <v>0</v>
      </c>
    </row>
    <row r="109" spans="2:14">
      <c r="B109" s="162">
        <v>51155.416666666664</v>
      </c>
      <c r="C109">
        <v>0.1998701011</v>
      </c>
      <c r="D109">
        <v>98.993252890000008</v>
      </c>
      <c r="E109">
        <v>20.715003999999993</v>
      </c>
      <c r="F109">
        <v>51.468238394679268</v>
      </c>
      <c r="G109">
        <v>3.7150520350400003</v>
      </c>
      <c r="H109">
        <v>154.84914280000001</v>
      </c>
      <c r="I109">
        <v>97.030010820000001</v>
      </c>
      <c r="J109">
        <v>145.68773980997494</v>
      </c>
      <c r="K109">
        <v>8.7010480000000001</v>
      </c>
      <c r="L109">
        <v>57.463425719999996</v>
      </c>
      <c r="M109">
        <v>4.062340836357615</v>
      </c>
      <c r="N109">
        <v>0</v>
      </c>
    </row>
    <row r="110" spans="2:14">
      <c r="B110" s="162">
        <v>51155.458333333336</v>
      </c>
      <c r="C110">
        <v>0.14000000000000001</v>
      </c>
      <c r="D110">
        <v>98.993252890000008</v>
      </c>
      <c r="E110">
        <v>20.640260999999999</v>
      </c>
      <c r="F110">
        <v>48.597773988048601</v>
      </c>
      <c r="G110">
        <v>3.7318773087800001</v>
      </c>
      <c r="H110">
        <v>150.7420817</v>
      </c>
      <c r="I110">
        <v>98.486224400000012</v>
      </c>
      <c r="J110">
        <v>191.32992601533465</v>
      </c>
      <c r="K110">
        <v>8.6942620000000002</v>
      </c>
      <c r="L110">
        <v>53.979100950000003</v>
      </c>
      <c r="M110">
        <v>4.062340836357615</v>
      </c>
      <c r="N110">
        <v>0</v>
      </c>
    </row>
    <row r="111" spans="2:14">
      <c r="B111" s="162">
        <v>51155.5</v>
      </c>
      <c r="C111">
        <v>0.14000000000000001</v>
      </c>
      <c r="D111">
        <v>98.993252890000008</v>
      </c>
      <c r="E111">
        <v>19.634955000000001</v>
      </c>
      <c r="F111">
        <v>44.875087008510626</v>
      </c>
      <c r="G111">
        <v>3.7605402321600003</v>
      </c>
      <c r="H111">
        <v>150.21691209999997</v>
      </c>
      <c r="I111">
        <v>99.925156189999996</v>
      </c>
      <c r="J111">
        <v>219.45307990000001</v>
      </c>
      <c r="K111">
        <v>8.6894190000000009</v>
      </c>
      <c r="L111">
        <v>52.9577539</v>
      </c>
      <c r="M111">
        <v>4.062340836357615</v>
      </c>
      <c r="N111">
        <v>0</v>
      </c>
    </row>
    <row r="112" spans="2:14">
      <c r="B112" s="162">
        <v>51155.541666666664</v>
      </c>
      <c r="C112">
        <v>0.14000000000000001</v>
      </c>
      <c r="D112">
        <v>98.993252890000008</v>
      </c>
      <c r="E112">
        <v>20.30222891248274</v>
      </c>
      <c r="F112">
        <v>55.047351815766007</v>
      </c>
      <c r="G112">
        <v>3.7605402321600003</v>
      </c>
      <c r="H112">
        <v>153.83472700000002</v>
      </c>
      <c r="I112">
        <v>97.395395499999992</v>
      </c>
      <c r="J112">
        <v>214.68565069999997</v>
      </c>
      <c r="K112">
        <v>8.6766830000000006</v>
      </c>
      <c r="L112">
        <v>51.81549399</v>
      </c>
      <c r="M112">
        <v>4.062340836357615</v>
      </c>
      <c r="N112">
        <v>0</v>
      </c>
    </row>
    <row r="113" spans="2:14">
      <c r="B113" s="162">
        <v>51155.583333333336</v>
      </c>
      <c r="C113">
        <v>0.14000000000000001</v>
      </c>
      <c r="D113">
        <v>98.993252890000008</v>
      </c>
      <c r="E113">
        <v>18.709187999999997</v>
      </c>
      <c r="F113">
        <v>55.582181512278488</v>
      </c>
      <c r="G113">
        <v>3.8306582321600002</v>
      </c>
      <c r="H113">
        <v>145.27449200000001</v>
      </c>
      <c r="I113">
        <v>99.40520690000001</v>
      </c>
      <c r="J113">
        <v>175.61656669999999</v>
      </c>
      <c r="K113">
        <v>8.6771620000000009</v>
      </c>
      <c r="L113">
        <v>62.123496359999997</v>
      </c>
      <c r="M113">
        <v>4.062340836357615</v>
      </c>
      <c r="N113">
        <v>0</v>
      </c>
    </row>
    <row r="114" spans="2:14">
      <c r="B114" s="162">
        <v>51155.625</v>
      </c>
      <c r="C114">
        <v>0.14000000000000001</v>
      </c>
      <c r="D114">
        <v>98.993252890000008</v>
      </c>
      <c r="E114">
        <v>20.642807999999999</v>
      </c>
      <c r="F114">
        <v>56.433195541388557</v>
      </c>
      <c r="G114">
        <v>3.8473982321600002</v>
      </c>
      <c r="H114">
        <v>159.55818640000001</v>
      </c>
      <c r="I114">
        <v>107.0249694</v>
      </c>
      <c r="J114">
        <v>109.10075759999997</v>
      </c>
      <c r="K114">
        <v>8.8256060000000023</v>
      </c>
      <c r="L114">
        <v>67.615542719999993</v>
      </c>
      <c r="M114">
        <v>4.062340836357615</v>
      </c>
      <c r="N114">
        <v>0</v>
      </c>
    </row>
    <row r="115" spans="2:14">
      <c r="B115" s="162">
        <v>51155.666666666664</v>
      </c>
      <c r="C115">
        <v>0.1607956233</v>
      </c>
      <c r="D115">
        <v>98.993252890000008</v>
      </c>
      <c r="E115">
        <v>20.716619999999995</v>
      </c>
      <c r="F115">
        <v>64.712032586478955</v>
      </c>
      <c r="G115">
        <v>3.8707059312000003</v>
      </c>
      <c r="H115">
        <v>170.62958209999999</v>
      </c>
      <c r="I115">
        <v>107.6815855</v>
      </c>
      <c r="J115">
        <v>38.514188500000003</v>
      </c>
      <c r="K115">
        <v>8.9569470000000013</v>
      </c>
      <c r="L115">
        <v>76.849613259999998</v>
      </c>
      <c r="M115">
        <v>5.1984641429501384</v>
      </c>
      <c r="N115">
        <v>0</v>
      </c>
    </row>
    <row r="116" spans="2:14">
      <c r="B116" s="162">
        <v>51155.708333333336</v>
      </c>
      <c r="C116">
        <v>0.1607956233</v>
      </c>
      <c r="D116">
        <v>98.993252890000008</v>
      </c>
      <c r="E116">
        <v>20.797387000000001</v>
      </c>
      <c r="F116">
        <v>72.345223696379207</v>
      </c>
      <c r="G116">
        <v>3.8070378545800003</v>
      </c>
      <c r="H116">
        <v>180.22564110000002</v>
      </c>
      <c r="I116">
        <v>105.96805329999999</v>
      </c>
      <c r="J116">
        <v>7.8363109</v>
      </c>
      <c r="K116">
        <v>8.9584539999999997</v>
      </c>
      <c r="L116">
        <v>81.870588319999996</v>
      </c>
      <c r="M116">
        <v>4.2245108363576156</v>
      </c>
      <c r="N116">
        <v>0</v>
      </c>
    </row>
    <row r="117" spans="2:14">
      <c r="B117" s="162">
        <v>51155.75</v>
      </c>
      <c r="C117">
        <v>0.1607956233</v>
      </c>
      <c r="D117">
        <v>98.993252890000008</v>
      </c>
      <c r="E117">
        <v>20.435131785398159</v>
      </c>
      <c r="F117">
        <v>71.098591775459951</v>
      </c>
      <c r="G117">
        <v>3.8070378545800003</v>
      </c>
      <c r="H117">
        <v>190.0174256</v>
      </c>
      <c r="I117">
        <v>97.392527200000004</v>
      </c>
      <c r="J117">
        <v>0.25880759999999997</v>
      </c>
      <c r="K117">
        <v>8.9607509999999984</v>
      </c>
      <c r="L117">
        <v>82.48120849</v>
      </c>
      <c r="M117">
        <v>4.9599468363576156</v>
      </c>
      <c r="N117">
        <v>0</v>
      </c>
    </row>
    <row r="118" spans="2:14">
      <c r="B118" s="162">
        <v>51155.791666666664</v>
      </c>
      <c r="C118">
        <v>0.14756128860000001</v>
      </c>
      <c r="D118">
        <v>98.993252890000008</v>
      </c>
      <c r="E118">
        <v>20.847975000000002</v>
      </c>
      <c r="F118">
        <v>73.22332500997156</v>
      </c>
      <c r="G118">
        <v>3.8800007779600003</v>
      </c>
      <c r="H118">
        <v>195.49836120000001</v>
      </c>
      <c r="I118">
        <v>97.207028500000007</v>
      </c>
      <c r="J118">
        <v>0</v>
      </c>
      <c r="K118">
        <v>8.9461870000000001</v>
      </c>
      <c r="L118">
        <v>80.365208379999999</v>
      </c>
      <c r="M118">
        <v>4.1527208363576156</v>
      </c>
      <c r="N118">
        <v>0</v>
      </c>
    </row>
    <row r="119" spans="2:14">
      <c r="B119" s="162">
        <v>51155.833333333336</v>
      </c>
      <c r="C119">
        <v>0.14756128860000001</v>
      </c>
      <c r="D119">
        <v>100.13456389000001</v>
      </c>
      <c r="E119">
        <v>19.817432999999998</v>
      </c>
      <c r="F119">
        <v>72.144210413234049</v>
      </c>
      <c r="G119">
        <v>3.8800007779600003</v>
      </c>
      <c r="H119">
        <v>194.8028238</v>
      </c>
      <c r="I119">
        <v>86.138463900000005</v>
      </c>
      <c r="J119">
        <v>0</v>
      </c>
      <c r="K119">
        <v>8.9428069999999984</v>
      </c>
      <c r="L119">
        <v>77.546820229999994</v>
      </c>
      <c r="M119">
        <v>4.2245108363576156</v>
      </c>
      <c r="N119">
        <v>0</v>
      </c>
    </row>
    <row r="120" spans="2:14">
      <c r="B120" s="162">
        <v>51155.875</v>
      </c>
      <c r="C120">
        <v>0.68275199999999991</v>
      </c>
      <c r="D120">
        <v>99.993252890000008</v>
      </c>
      <c r="E120">
        <v>19.771216999999996</v>
      </c>
      <c r="F120">
        <v>65.107621749990585</v>
      </c>
      <c r="G120">
        <v>3.9021507779600002</v>
      </c>
      <c r="H120">
        <v>189.91764420000001</v>
      </c>
      <c r="I120">
        <v>80.672318300000001</v>
      </c>
      <c r="J120">
        <v>0</v>
      </c>
      <c r="K120">
        <v>8.9530829999999995</v>
      </c>
      <c r="L120">
        <v>74.864161129999999</v>
      </c>
      <c r="M120">
        <v>4.9599468363576156</v>
      </c>
      <c r="N120">
        <v>0</v>
      </c>
    </row>
    <row r="121" spans="2:14">
      <c r="B121" s="162">
        <v>51155.916666666664</v>
      </c>
      <c r="C121">
        <v>0.68275199999999991</v>
      </c>
      <c r="D121">
        <v>99.993252890000008</v>
      </c>
      <c r="E121">
        <v>20.766046000000003</v>
      </c>
      <c r="F121">
        <v>64.775319896317058</v>
      </c>
      <c r="G121">
        <v>3.8800007779600003</v>
      </c>
      <c r="H121">
        <v>189.4050259</v>
      </c>
      <c r="I121">
        <v>79.010854500000008</v>
      </c>
      <c r="J121">
        <v>0</v>
      </c>
      <c r="K121">
        <v>8.822908</v>
      </c>
      <c r="L121">
        <v>73.386237949999995</v>
      </c>
      <c r="M121">
        <v>4.2245108363576156</v>
      </c>
      <c r="N121">
        <v>0</v>
      </c>
    </row>
    <row r="122" spans="2:14">
      <c r="B122" s="162">
        <v>51155.958333333336</v>
      </c>
      <c r="C122">
        <v>0.68275199999999991</v>
      </c>
      <c r="D122">
        <v>99.993252890000008</v>
      </c>
      <c r="E122">
        <v>19.763182999999998</v>
      </c>
      <c r="F122">
        <v>58.373463912300018</v>
      </c>
      <c r="G122">
        <v>3.8800007779600003</v>
      </c>
      <c r="H122">
        <v>182.41821429999999</v>
      </c>
      <c r="I122">
        <v>73.885464999999996</v>
      </c>
      <c r="J122">
        <v>0</v>
      </c>
      <c r="K122">
        <v>8.8310069999999978</v>
      </c>
      <c r="L122">
        <v>70.388032250000009</v>
      </c>
      <c r="M122">
        <v>4.1527208363576156</v>
      </c>
      <c r="N122">
        <v>0</v>
      </c>
    </row>
    <row r="123" spans="2:14">
      <c r="B123" s="162">
        <v>51155</v>
      </c>
      <c r="C123">
        <v>0.68275199999999991</v>
      </c>
      <c r="D123">
        <v>99.993252890000008</v>
      </c>
      <c r="E123">
        <v>20.622814999999999</v>
      </c>
      <c r="F123">
        <v>80.92181478297114</v>
      </c>
      <c r="G123">
        <v>4.0726910517000006</v>
      </c>
      <c r="H123">
        <v>178.92998319999998</v>
      </c>
      <c r="I123">
        <v>72.604263900000007</v>
      </c>
      <c r="J123">
        <v>0</v>
      </c>
      <c r="K123">
        <v>8.9917360000000013</v>
      </c>
      <c r="L123">
        <v>65.584307339999995</v>
      </c>
      <c r="M123">
        <v>7.3679274271932327</v>
      </c>
      <c r="N123">
        <v>0</v>
      </c>
    </row>
    <row r="124" spans="2:14">
      <c r="B124" s="162">
        <v>51156.041666666664</v>
      </c>
      <c r="C124">
        <v>0.68275199999999991</v>
      </c>
      <c r="D124">
        <v>99.993252890000008</v>
      </c>
      <c r="E124">
        <v>20.573461999999996</v>
      </c>
      <c r="F124">
        <v>81.934279843100995</v>
      </c>
      <c r="G124">
        <v>4.0726910517000006</v>
      </c>
      <c r="H124">
        <v>172.1706791</v>
      </c>
      <c r="I124">
        <v>70.5775565</v>
      </c>
      <c r="J124">
        <v>0</v>
      </c>
      <c r="K124">
        <v>8.979413000000001</v>
      </c>
      <c r="L124">
        <v>72.772846940000008</v>
      </c>
      <c r="M124">
        <v>7.678307427193233</v>
      </c>
      <c r="N124">
        <v>0</v>
      </c>
    </row>
    <row r="125" spans="2:14">
      <c r="B125" s="162">
        <v>51156.083333333336</v>
      </c>
      <c r="C125">
        <v>0.68275199999999991</v>
      </c>
      <c r="D125">
        <v>99.993252890000008</v>
      </c>
      <c r="E125">
        <v>20.563036</v>
      </c>
      <c r="F125">
        <v>77.072668000000007</v>
      </c>
      <c r="G125">
        <v>4.0558657779600011</v>
      </c>
      <c r="H125">
        <v>165.9115157</v>
      </c>
      <c r="I125">
        <v>67.459430999999995</v>
      </c>
      <c r="J125">
        <v>0</v>
      </c>
      <c r="K125">
        <v>8.9819820000000021</v>
      </c>
      <c r="L125">
        <v>82.500251300000002</v>
      </c>
      <c r="M125">
        <v>7.5300974271932324</v>
      </c>
      <c r="N125">
        <v>0</v>
      </c>
    </row>
    <row r="126" spans="2:14">
      <c r="B126" s="162">
        <v>51156.125</v>
      </c>
      <c r="C126">
        <v>0.68275199999999991</v>
      </c>
      <c r="D126">
        <v>99.993252890000008</v>
      </c>
      <c r="E126">
        <v>20.505533</v>
      </c>
      <c r="F126">
        <v>76.437278000000006</v>
      </c>
      <c r="G126">
        <v>4.0390405042199999</v>
      </c>
      <c r="H126">
        <v>162.9741099</v>
      </c>
      <c r="I126">
        <v>65.158477300000001</v>
      </c>
      <c r="J126">
        <v>0</v>
      </c>
      <c r="K126">
        <v>8.9758640000000014</v>
      </c>
      <c r="L126">
        <v>74.037774569999996</v>
      </c>
      <c r="M126">
        <v>7.5864392821111197</v>
      </c>
      <c r="N126">
        <v>0</v>
      </c>
    </row>
    <row r="127" spans="2:14">
      <c r="B127" s="162">
        <v>51156.166666666664</v>
      </c>
      <c r="C127">
        <v>0.68275199999999991</v>
      </c>
      <c r="D127">
        <v>100.66825289000001</v>
      </c>
      <c r="E127">
        <v>20.532952999999999</v>
      </c>
      <c r="F127">
        <v>81.36126800000001</v>
      </c>
      <c r="G127">
        <v>4.0390405042199999</v>
      </c>
      <c r="H127">
        <v>163.51297679999999</v>
      </c>
      <c r="I127">
        <v>62.479517800000004</v>
      </c>
      <c r="J127">
        <v>0</v>
      </c>
      <c r="K127">
        <v>8.9833879999999997</v>
      </c>
      <c r="L127">
        <v>71.244003039999996</v>
      </c>
      <c r="M127">
        <v>8.660132427193231</v>
      </c>
      <c r="N127">
        <v>0</v>
      </c>
    </row>
    <row r="128" spans="2:14">
      <c r="B128" s="162">
        <v>51156.208333333336</v>
      </c>
      <c r="C128">
        <v>0.68275199999999991</v>
      </c>
      <c r="D128">
        <v>100.66825289000001</v>
      </c>
      <c r="E128">
        <v>20.539333999999997</v>
      </c>
      <c r="F128">
        <v>76.515402786170228</v>
      </c>
      <c r="G128">
        <v>4.0390405042199999</v>
      </c>
      <c r="H128">
        <v>162.87738240000002</v>
      </c>
      <c r="I128">
        <v>59.829664700000002</v>
      </c>
      <c r="J128">
        <v>0</v>
      </c>
      <c r="K128">
        <v>8.9882340000000021</v>
      </c>
      <c r="L128">
        <v>75.7136608</v>
      </c>
      <c r="M128">
        <v>7.2602206319075524</v>
      </c>
      <c r="N128">
        <v>0</v>
      </c>
    </row>
    <row r="129" spans="2:14">
      <c r="B129" s="162">
        <v>51156.25</v>
      </c>
      <c r="C129">
        <v>0.72156799999999999</v>
      </c>
      <c r="D129">
        <v>100.66825289000001</v>
      </c>
      <c r="E129">
        <v>20.572695999999997</v>
      </c>
      <c r="F129">
        <v>76.830953662347341</v>
      </c>
      <c r="G129">
        <v>4.0390405042199999</v>
      </c>
      <c r="H129">
        <v>158.97541750000002</v>
      </c>
      <c r="I129">
        <v>59.091531499999995</v>
      </c>
      <c r="J129">
        <v>0.17526910000000001</v>
      </c>
      <c r="K129">
        <v>8.9965469999999996</v>
      </c>
      <c r="L129">
        <v>75.367685620000003</v>
      </c>
      <c r="M129">
        <v>9.683420037891862</v>
      </c>
      <c r="N129">
        <v>0</v>
      </c>
    </row>
    <row r="130" spans="2:14">
      <c r="B130" s="162">
        <v>51156.291666666664</v>
      </c>
      <c r="C130">
        <v>0.69942800000000005</v>
      </c>
      <c r="D130">
        <v>100.66825289000001</v>
      </c>
      <c r="E130">
        <v>20.680012999999995</v>
      </c>
      <c r="F130">
        <v>73.009435330729133</v>
      </c>
      <c r="G130">
        <v>3.8585405042200001</v>
      </c>
      <c r="H130">
        <v>148.91079620000002</v>
      </c>
      <c r="I130">
        <v>60.664430500000002</v>
      </c>
      <c r="J130">
        <v>3.8403097000000006</v>
      </c>
      <c r="K130">
        <v>9.0023210000000002</v>
      </c>
      <c r="L130">
        <v>74.215850930000002</v>
      </c>
      <c r="M130">
        <v>9.6199100378918612</v>
      </c>
      <c r="N130">
        <v>0</v>
      </c>
    </row>
    <row r="131" spans="2:14">
      <c r="B131" s="162">
        <v>51156.333333333336</v>
      </c>
      <c r="C131">
        <v>0.76038400000000006</v>
      </c>
      <c r="D131">
        <v>100.66825289000001</v>
      </c>
      <c r="E131">
        <v>20.700233000000001</v>
      </c>
      <c r="F131">
        <v>80.747161987215406</v>
      </c>
      <c r="G131">
        <v>3.8585405042200001</v>
      </c>
      <c r="H131">
        <v>139.74918340000002</v>
      </c>
      <c r="I131">
        <v>66.107355599999991</v>
      </c>
      <c r="J131">
        <v>27.411416100000004</v>
      </c>
      <c r="K131">
        <v>9.0074369999999995</v>
      </c>
      <c r="L131">
        <v>70.526159329999999</v>
      </c>
      <c r="M131">
        <v>11.565596621859497</v>
      </c>
      <c r="N131">
        <v>0</v>
      </c>
    </row>
    <row r="132" spans="2:14">
      <c r="B132" s="162">
        <v>51156.375</v>
      </c>
      <c r="C132">
        <v>0.74038400000000004</v>
      </c>
      <c r="D132">
        <v>100.66825289000001</v>
      </c>
      <c r="E132">
        <v>20.649458999999997</v>
      </c>
      <c r="F132">
        <v>73.874736415203785</v>
      </c>
      <c r="G132">
        <v>4.6485405042199996</v>
      </c>
      <c r="H132">
        <v>127.92130800000001</v>
      </c>
      <c r="I132">
        <v>73.069788299999999</v>
      </c>
      <c r="J132">
        <v>104.92805858712269</v>
      </c>
      <c r="K132">
        <v>9.0078629999999986</v>
      </c>
      <c r="L132">
        <v>68.416009869999996</v>
      </c>
      <c r="M132">
        <v>11.028186717406664</v>
      </c>
      <c r="N132">
        <v>0</v>
      </c>
    </row>
    <row r="133" spans="2:14">
      <c r="B133" s="162">
        <v>51156.416666666664</v>
      </c>
      <c r="C133">
        <v>0.74038400000000004</v>
      </c>
      <c r="D133">
        <v>100.66825289000001</v>
      </c>
      <c r="E133">
        <v>20.634923999999994</v>
      </c>
      <c r="F133">
        <v>60.20957360902284</v>
      </c>
      <c r="G133">
        <v>4.6485405042199996</v>
      </c>
      <c r="H133">
        <v>119.5399366</v>
      </c>
      <c r="I133">
        <v>77.762024800000006</v>
      </c>
      <c r="J133">
        <v>191.95262580559563</v>
      </c>
      <c r="K133">
        <v>8.8811559999999989</v>
      </c>
      <c r="L133">
        <v>62.828110370000005</v>
      </c>
      <c r="M133">
        <v>10.373040037891862</v>
      </c>
      <c r="N133">
        <v>0</v>
      </c>
    </row>
    <row r="134" spans="2:14">
      <c r="B134" s="162">
        <v>51156.458333333336</v>
      </c>
      <c r="C134">
        <v>0.74038400000000004</v>
      </c>
      <c r="D134">
        <v>100.66825289000001</v>
      </c>
      <c r="E134">
        <v>20.621887999999998</v>
      </c>
      <c r="F134">
        <v>57.074152060561318</v>
      </c>
      <c r="G134">
        <v>4.82904050422</v>
      </c>
      <c r="H134">
        <v>116.09849039999999</v>
      </c>
      <c r="I134">
        <v>81.213621099999997</v>
      </c>
      <c r="J134">
        <v>253.53698329877918</v>
      </c>
      <c r="K134">
        <v>8.875354999999999</v>
      </c>
      <c r="L134">
        <v>61.786420819999996</v>
      </c>
      <c r="M134">
        <v>10.373040037891862</v>
      </c>
      <c r="N134">
        <v>0</v>
      </c>
    </row>
    <row r="135" spans="2:14">
      <c r="B135" s="162">
        <v>51156.5</v>
      </c>
      <c r="C135">
        <v>0.74038400000000004</v>
      </c>
      <c r="D135">
        <v>100.66825289000001</v>
      </c>
      <c r="E135">
        <v>20.622112000000001</v>
      </c>
      <c r="F135">
        <v>56.436729979596564</v>
      </c>
      <c r="G135">
        <v>4.82904050422</v>
      </c>
      <c r="H135">
        <v>121.26546490000001</v>
      </c>
      <c r="I135">
        <v>83.847483699999998</v>
      </c>
      <c r="J135">
        <v>280.63137878947026</v>
      </c>
      <c r="K135">
        <v>8.8711429999999982</v>
      </c>
      <c r="L135">
        <v>61.771403989999996</v>
      </c>
      <c r="M135">
        <v>8.8215201911618415</v>
      </c>
      <c r="N135">
        <v>0</v>
      </c>
    </row>
    <row r="136" spans="2:14">
      <c r="B136" s="162">
        <v>51156.541666666664</v>
      </c>
      <c r="C136">
        <v>0.74038400000000004</v>
      </c>
      <c r="D136">
        <v>100.66825289000001</v>
      </c>
      <c r="E136">
        <v>20.621183999999996</v>
      </c>
      <c r="F136">
        <v>56.758246436656862</v>
      </c>
      <c r="G136">
        <v>4.82904050422</v>
      </c>
      <c r="H136">
        <v>126.62879940000001</v>
      </c>
      <c r="I136">
        <v>85.652611300000004</v>
      </c>
      <c r="J136">
        <v>262.95207512508074</v>
      </c>
      <c r="K136">
        <v>8.855181</v>
      </c>
      <c r="L136">
        <v>62.663931120000001</v>
      </c>
      <c r="M136">
        <v>8.9388767772005551</v>
      </c>
      <c r="N136">
        <v>0</v>
      </c>
    </row>
    <row r="137" spans="2:14">
      <c r="B137" s="162">
        <v>51156.583333333336</v>
      </c>
      <c r="C137">
        <v>0.71824399999999999</v>
      </c>
      <c r="D137">
        <v>100.66825289000001</v>
      </c>
      <c r="E137">
        <v>20.670067999999997</v>
      </c>
      <c r="F137">
        <v>75.374830563111743</v>
      </c>
      <c r="G137">
        <v>4.9045462304800003</v>
      </c>
      <c r="H137">
        <v>132.39001379999999</v>
      </c>
      <c r="I137">
        <v>87.432656400000013</v>
      </c>
      <c r="J137">
        <v>206.94984529999996</v>
      </c>
      <c r="K137">
        <v>8.8578289999999988</v>
      </c>
      <c r="L137">
        <v>62.39340267</v>
      </c>
      <c r="M137">
        <v>8.3064071609192602</v>
      </c>
      <c r="N137">
        <v>0</v>
      </c>
    </row>
    <row r="138" spans="2:14">
      <c r="B138" s="162">
        <v>51156.625</v>
      </c>
      <c r="C138">
        <v>0.71824399999999999</v>
      </c>
      <c r="D138">
        <v>100.66825289000001</v>
      </c>
      <c r="E138">
        <v>20.679241999999999</v>
      </c>
      <c r="F138">
        <v>71.541145334245471</v>
      </c>
      <c r="G138">
        <v>4.9045462304800003</v>
      </c>
      <c r="H138">
        <v>140.58724220000002</v>
      </c>
      <c r="I138">
        <v>89.903044399999999</v>
      </c>
      <c r="J138">
        <v>130.15218280000002</v>
      </c>
      <c r="K138">
        <v>8.866479</v>
      </c>
      <c r="L138">
        <v>72.465544630000011</v>
      </c>
      <c r="M138">
        <v>8.3967871609192599</v>
      </c>
      <c r="N138">
        <v>0</v>
      </c>
    </row>
    <row r="139" spans="2:14">
      <c r="B139" s="162">
        <v>51156.666666666664</v>
      </c>
      <c r="C139">
        <v>0.74038400000000004</v>
      </c>
      <c r="D139">
        <v>100.66825289000001</v>
      </c>
      <c r="E139">
        <v>20.696672</v>
      </c>
      <c r="F139">
        <v>75.731010970887368</v>
      </c>
      <c r="G139">
        <v>4.9045462304800003</v>
      </c>
      <c r="H139">
        <v>152.89884289999998</v>
      </c>
      <c r="I139">
        <v>95.236197899999993</v>
      </c>
      <c r="J139">
        <v>50.420672900000007</v>
      </c>
      <c r="K139">
        <v>8.9977629999999991</v>
      </c>
      <c r="L139">
        <v>73.254671369999997</v>
      </c>
      <c r="M139">
        <v>10.993692160919261</v>
      </c>
      <c r="N139">
        <v>0</v>
      </c>
    </row>
    <row r="140" spans="2:14">
      <c r="B140" s="162">
        <v>51156.708333333336</v>
      </c>
      <c r="C140">
        <v>0.74038400000000004</v>
      </c>
      <c r="D140">
        <v>100.66825289000001</v>
      </c>
      <c r="E140">
        <v>20.781901000000001</v>
      </c>
      <c r="F140">
        <v>82.279287013545314</v>
      </c>
      <c r="G140">
        <v>4.5109728484266487</v>
      </c>
      <c r="H140">
        <v>162.6601732</v>
      </c>
      <c r="I140">
        <v>103.8005205</v>
      </c>
      <c r="J140">
        <v>10.911626</v>
      </c>
      <c r="K140">
        <v>9.0131879999999995</v>
      </c>
      <c r="L140">
        <v>69.623216979999995</v>
      </c>
      <c r="M140">
        <v>10.503609680533222</v>
      </c>
      <c r="N140">
        <v>0</v>
      </c>
    </row>
    <row r="141" spans="2:14">
      <c r="B141" s="162">
        <v>51156.75</v>
      </c>
      <c r="C141">
        <v>0.74038400000000004</v>
      </c>
      <c r="D141">
        <v>100.66825289000001</v>
      </c>
      <c r="E141">
        <v>20.811456999999997</v>
      </c>
      <c r="F141">
        <v>100.44828256265953</v>
      </c>
      <c r="G141">
        <v>4.4444282304799998</v>
      </c>
      <c r="H141">
        <v>168.5559681</v>
      </c>
      <c r="I141">
        <v>113.1096182</v>
      </c>
      <c r="J141">
        <v>0.17253840000000004</v>
      </c>
      <c r="K141">
        <v>9.0116359999999993</v>
      </c>
      <c r="L141">
        <v>69.299716790000005</v>
      </c>
      <c r="M141">
        <v>10.04752316091926</v>
      </c>
      <c r="N141">
        <v>0</v>
      </c>
    </row>
    <row r="142" spans="2:14">
      <c r="B142" s="162">
        <v>51156.791666666664</v>
      </c>
      <c r="C142">
        <v>0.74038400000000004</v>
      </c>
      <c r="D142">
        <v>100.66825289000001</v>
      </c>
      <c r="E142">
        <v>20.866569999999996</v>
      </c>
      <c r="F142">
        <v>94.255497777964138</v>
      </c>
      <c r="G142">
        <v>4.4444282304799998</v>
      </c>
      <c r="H142">
        <v>175.32896210000001</v>
      </c>
      <c r="I142">
        <v>120.20164320000001</v>
      </c>
      <c r="J142">
        <v>0</v>
      </c>
      <c r="K142">
        <v>8.9978000000000016</v>
      </c>
      <c r="L142">
        <v>69.483927989999998</v>
      </c>
      <c r="M142">
        <v>11.462448804008043</v>
      </c>
      <c r="N142">
        <v>0</v>
      </c>
    </row>
    <row r="143" spans="2:14">
      <c r="B143" s="162">
        <v>51156.833333333336</v>
      </c>
      <c r="C143">
        <v>0.74038400000000004</v>
      </c>
      <c r="D143">
        <v>99.526941890000003</v>
      </c>
      <c r="E143">
        <v>20.907912999999997</v>
      </c>
      <c r="F143">
        <v>92.351833632751749</v>
      </c>
      <c r="G143">
        <v>4.4444282304799998</v>
      </c>
      <c r="H143">
        <v>177.7717213</v>
      </c>
      <c r="I143">
        <v>124.7651599</v>
      </c>
      <c r="J143">
        <v>0</v>
      </c>
      <c r="K143">
        <v>8.9963860000000011</v>
      </c>
      <c r="L143">
        <v>67.255541620000002</v>
      </c>
      <c r="M143">
        <v>9.7019021609192606</v>
      </c>
      <c r="N143">
        <v>0</v>
      </c>
    </row>
    <row r="144" spans="2:14">
      <c r="B144" s="162">
        <v>51156.875</v>
      </c>
      <c r="C144">
        <v>0.72038400000000002</v>
      </c>
      <c r="D144">
        <v>99.526941890000003</v>
      </c>
      <c r="E144">
        <v>20.914970999999998</v>
      </c>
      <c r="F144">
        <v>97.933945481639142</v>
      </c>
      <c r="G144">
        <v>4.4444282304799998</v>
      </c>
      <c r="H144">
        <v>177.19347669999999</v>
      </c>
      <c r="I144">
        <v>127.1484536</v>
      </c>
      <c r="J144">
        <v>0</v>
      </c>
      <c r="K144">
        <v>8.9985110000000006</v>
      </c>
      <c r="L144">
        <v>69.278191800000002</v>
      </c>
      <c r="M144">
        <v>8.7505124271932324</v>
      </c>
      <c r="N144">
        <v>0</v>
      </c>
    </row>
    <row r="145" spans="2:14">
      <c r="B145" s="162">
        <v>51156.916666666664</v>
      </c>
      <c r="C145">
        <v>0.72038400000000002</v>
      </c>
      <c r="D145">
        <v>99.526941890000003</v>
      </c>
      <c r="E145">
        <v>20.878314</v>
      </c>
      <c r="F145">
        <v>100.0063421487089</v>
      </c>
      <c r="G145">
        <v>4.4665782304799997</v>
      </c>
      <c r="H145">
        <v>174.31400779999998</v>
      </c>
      <c r="I145">
        <v>126.8700291</v>
      </c>
      <c r="J145">
        <v>0</v>
      </c>
      <c r="K145">
        <v>8.9991589999999988</v>
      </c>
      <c r="L145">
        <v>57.688184379999996</v>
      </c>
      <c r="M145">
        <v>12.094597941880311</v>
      </c>
      <c r="N145">
        <v>0</v>
      </c>
    </row>
    <row r="146" spans="2:14">
      <c r="B146" s="162">
        <v>51156.958333333336</v>
      </c>
      <c r="C146">
        <v>0.72038400000000002</v>
      </c>
      <c r="D146">
        <v>99.526941890000003</v>
      </c>
      <c r="E146">
        <v>20.825521999999999</v>
      </c>
      <c r="F146">
        <v>84.817312541433267</v>
      </c>
      <c r="G146">
        <v>4.4665782304799997</v>
      </c>
      <c r="H146">
        <v>174.15315799999999</v>
      </c>
      <c r="I146">
        <v>127.7431862</v>
      </c>
      <c r="J146">
        <v>0</v>
      </c>
      <c r="K146">
        <v>8.9999679999999991</v>
      </c>
      <c r="L146">
        <v>55.029659249999995</v>
      </c>
      <c r="M146">
        <v>8.6268452569804595</v>
      </c>
      <c r="N146">
        <v>0</v>
      </c>
    </row>
    <row r="147" spans="2:14">
      <c r="B147" s="162">
        <v>51156</v>
      </c>
      <c r="C147">
        <v>0.72038400000000002</v>
      </c>
      <c r="D147">
        <v>99.526941890000003</v>
      </c>
      <c r="E147">
        <v>20.661393</v>
      </c>
      <c r="F147">
        <v>83.463988000000001</v>
      </c>
      <c r="G147">
        <v>4.4665782304799997</v>
      </c>
      <c r="H147">
        <v>172.25433770000001</v>
      </c>
      <c r="I147">
        <v>125.4054119</v>
      </c>
      <c r="J147">
        <v>0</v>
      </c>
      <c r="K147">
        <v>8.9825550000000014</v>
      </c>
      <c r="L147">
        <v>57.059400449999998</v>
      </c>
      <c r="M147">
        <v>7.3679274271932327</v>
      </c>
      <c r="N147">
        <v>0</v>
      </c>
    </row>
    <row r="148" spans="2:14">
      <c r="B148" s="162">
        <v>51157.041666666664</v>
      </c>
      <c r="C148">
        <v>0.32156298639999997</v>
      </c>
      <c r="D148">
        <v>99.526941890000003</v>
      </c>
      <c r="E148">
        <v>20.645613999999998</v>
      </c>
      <c r="F148">
        <v>80.572947467180043</v>
      </c>
      <c r="G148">
        <v>4.5366962304799996</v>
      </c>
      <c r="H148">
        <v>173.9677709</v>
      </c>
      <c r="I148">
        <v>124.5791277</v>
      </c>
      <c r="J148">
        <v>0</v>
      </c>
      <c r="K148">
        <v>8.8445859999999996</v>
      </c>
      <c r="L148">
        <v>57.137215060000003</v>
      </c>
      <c r="M148">
        <v>9.2075412513135966</v>
      </c>
      <c r="N148">
        <v>0</v>
      </c>
    </row>
    <row r="149" spans="2:14">
      <c r="B149" s="162">
        <v>51157.083333333336</v>
      </c>
      <c r="C149">
        <v>0.14427999999999999</v>
      </c>
      <c r="D149">
        <v>99.526941890000003</v>
      </c>
      <c r="E149">
        <v>20.648802999999997</v>
      </c>
      <c r="F149">
        <v>79.971917180862832</v>
      </c>
      <c r="G149">
        <v>4.4612535042200001</v>
      </c>
      <c r="H149">
        <v>177.3217574</v>
      </c>
      <c r="I149">
        <v>122.9584602</v>
      </c>
      <c r="J149">
        <v>0</v>
      </c>
      <c r="K149">
        <v>8.8376949999999983</v>
      </c>
      <c r="L149">
        <v>53.057851130000003</v>
      </c>
      <c r="M149">
        <v>7.4583074271932324</v>
      </c>
      <c r="N149">
        <v>0</v>
      </c>
    </row>
    <row r="150" spans="2:14">
      <c r="B150" s="162">
        <v>51157.125</v>
      </c>
      <c r="C150">
        <v>0.14427999999999999</v>
      </c>
      <c r="D150">
        <v>99.526941890000003</v>
      </c>
      <c r="E150">
        <v>20.642772000000001</v>
      </c>
      <c r="F150">
        <v>74.707632139758459</v>
      </c>
      <c r="G150">
        <v>4.4612535042200001</v>
      </c>
      <c r="H150">
        <v>180.83484030000002</v>
      </c>
      <c r="I150">
        <v>123.9367041</v>
      </c>
      <c r="J150">
        <v>0</v>
      </c>
      <c r="K150">
        <v>8.958497000000003</v>
      </c>
      <c r="L150">
        <v>52.99225113</v>
      </c>
      <c r="M150">
        <v>7.1738417193987116</v>
      </c>
      <c r="N150">
        <v>0</v>
      </c>
    </row>
    <row r="151" spans="2:14">
      <c r="B151" s="162">
        <v>51157.166666666664</v>
      </c>
      <c r="C151">
        <v>0.14427999999999999</v>
      </c>
      <c r="D151">
        <v>99.526941890000003</v>
      </c>
      <c r="E151">
        <v>20.681932</v>
      </c>
      <c r="F151">
        <v>75.757150375941706</v>
      </c>
      <c r="G151">
        <v>4.4612535042200001</v>
      </c>
      <c r="H151">
        <v>182.32533219999999</v>
      </c>
      <c r="I151">
        <v>125.4531286</v>
      </c>
      <c r="J151">
        <v>0</v>
      </c>
      <c r="K151">
        <v>8.955824999999999</v>
      </c>
      <c r="L151">
        <v>60.861437049999999</v>
      </c>
      <c r="M151">
        <v>7.4583074271932324</v>
      </c>
      <c r="N151">
        <v>0</v>
      </c>
    </row>
    <row r="152" spans="2:14">
      <c r="B152" s="162">
        <v>51157.208333333336</v>
      </c>
      <c r="C152">
        <v>0.1</v>
      </c>
      <c r="D152">
        <v>99.526941890000003</v>
      </c>
      <c r="E152">
        <v>20.704178999999996</v>
      </c>
      <c r="F152">
        <v>73.782751547835602</v>
      </c>
      <c r="G152">
        <v>4.4612535042200001</v>
      </c>
      <c r="H152">
        <v>183.17538300000001</v>
      </c>
      <c r="I152">
        <v>126.4405539</v>
      </c>
      <c r="J152">
        <v>0</v>
      </c>
      <c r="K152">
        <v>8.9511900000000004</v>
      </c>
      <c r="L152">
        <v>56.127566449999996</v>
      </c>
      <c r="M152">
        <v>7.1924317193987113</v>
      </c>
      <c r="N152">
        <v>0</v>
      </c>
    </row>
    <row r="153" spans="2:14">
      <c r="B153" s="162">
        <v>51157.25</v>
      </c>
      <c r="C153">
        <v>0.1</v>
      </c>
      <c r="D153">
        <v>99.526941890000003</v>
      </c>
      <c r="E153">
        <v>20.734762</v>
      </c>
      <c r="F153">
        <v>77.40899750462242</v>
      </c>
      <c r="G153">
        <v>4.4612535042200001</v>
      </c>
      <c r="H153">
        <v>185.23722510000002</v>
      </c>
      <c r="I153">
        <v>124.6956624</v>
      </c>
      <c r="J153">
        <v>0.19935950000000002</v>
      </c>
      <c r="K153">
        <v>8.973471</v>
      </c>
      <c r="L153">
        <v>62.9332596</v>
      </c>
      <c r="M153">
        <v>8.2207513208102458</v>
      </c>
      <c r="N153">
        <v>0</v>
      </c>
    </row>
    <row r="154" spans="2:14">
      <c r="B154" s="162">
        <v>51157.291666666664</v>
      </c>
      <c r="C154">
        <v>0.1</v>
      </c>
      <c r="D154">
        <v>99.526941890000003</v>
      </c>
      <c r="E154">
        <v>20.822564000000003</v>
      </c>
      <c r="F154">
        <v>84.649181727772273</v>
      </c>
      <c r="G154">
        <v>4.6417535042199995</v>
      </c>
      <c r="H154">
        <v>187.76637249999999</v>
      </c>
      <c r="I154">
        <v>120.9548929</v>
      </c>
      <c r="J154">
        <v>5.2954578999999997</v>
      </c>
      <c r="K154">
        <v>8.9853217763604256</v>
      </c>
      <c r="L154">
        <v>65.386215190000001</v>
      </c>
      <c r="M154">
        <v>13.760741267302233</v>
      </c>
      <c r="N154">
        <v>0</v>
      </c>
    </row>
    <row r="155" spans="2:14">
      <c r="B155" s="162">
        <v>51157.333333333336</v>
      </c>
      <c r="C155">
        <v>0.1</v>
      </c>
      <c r="D155">
        <v>99.526941890000003</v>
      </c>
      <c r="E155">
        <v>20.852636999999998</v>
      </c>
      <c r="F155">
        <v>73.939683941299378</v>
      </c>
      <c r="G155">
        <v>4.6417535042199995</v>
      </c>
      <c r="H155">
        <v>185.57742259999998</v>
      </c>
      <c r="I155">
        <v>115.56703830000001</v>
      </c>
      <c r="J155">
        <v>28.661088100000001</v>
      </c>
      <c r="K155">
        <v>8.6326720000000012</v>
      </c>
      <c r="L155">
        <v>69.017066909999997</v>
      </c>
      <c r="M155">
        <v>13.792578262218697</v>
      </c>
      <c r="N155">
        <v>0</v>
      </c>
    </row>
    <row r="156" spans="2:14">
      <c r="B156" s="162">
        <v>51157.375</v>
      </c>
      <c r="C156">
        <v>0.12</v>
      </c>
      <c r="D156">
        <v>99.330585859560529</v>
      </c>
      <c r="E156">
        <v>20.792598999999999</v>
      </c>
      <c r="F156">
        <v>68.187467786378534</v>
      </c>
      <c r="G156">
        <v>4.5419535042199994</v>
      </c>
      <c r="H156">
        <v>177.66036099999999</v>
      </c>
      <c r="I156">
        <v>110.73220660000001</v>
      </c>
      <c r="J156">
        <v>109.44840591818436</v>
      </c>
      <c r="K156">
        <v>7.5873669999999995</v>
      </c>
      <c r="L156">
        <v>72.59055626</v>
      </c>
      <c r="M156">
        <v>9.1090434271932317</v>
      </c>
      <c r="N156">
        <v>0</v>
      </c>
    </row>
    <row r="157" spans="2:14">
      <c r="B157" s="162">
        <v>51157.416666666664</v>
      </c>
      <c r="C157">
        <v>0.12</v>
      </c>
      <c r="D157">
        <v>96.748422655456025</v>
      </c>
      <c r="E157">
        <v>20.783883999999997</v>
      </c>
      <c r="F157">
        <v>51.511298787500756</v>
      </c>
      <c r="G157">
        <v>4.5150993033200004</v>
      </c>
      <c r="H157">
        <v>170.26884390000001</v>
      </c>
      <c r="I157">
        <v>104.7186545</v>
      </c>
      <c r="J157">
        <v>210.92316625796923</v>
      </c>
      <c r="K157">
        <v>7.5664810000000013</v>
      </c>
      <c r="L157">
        <v>53.398449620000001</v>
      </c>
      <c r="M157">
        <v>6.9076962778781636</v>
      </c>
      <c r="N157">
        <v>0</v>
      </c>
    </row>
    <row r="158" spans="2:14">
      <c r="B158" s="162">
        <v>51157.458333333336</v>
      </c>
      <c r="C158">
        <v>0.12</v>
      </c>
      <c r="D158">
        <v>96.748422655456025</v>
      </c>
      <c r="E158">
        <v>20.722790999999997</v>
      </c>
      <c r="F158">
        <v>43.429482688303835</v>
      </c>
      <c r="G158">
        <v>4.4864363799399998</v>
      </c>
      <c r="H158">
        <v>165.47318680000001</v>
      </c>
      <c r="I158">
        <v>97.609730100000007</v>
      </c>
      <c r="J158">
        <v>288.87005064180573</v>
      </c>
      <c r="K158">
        <v>7.566764</v>
      </c>
      <c r="L158">
        <v>48.16419587</v>
      </c>
      <c r="M158">
        <v>6.1866115338308889</v>
      </c>
      <c r="N158">
        <v>0</v>
      </c>
    </row>
    <row r="159" spans="2:14">
      <c r="B159" s="162">
        <v>51157.5</v>
      </c>
      <c r="C159">
        <v>0.12</v>
      </c>
      <c r="D159">
        <v>96.748422655456025</v>
      </c>
      <c r="E159">
        <v>20.705909999999999</v>
      </c>
      <c r="F159">
        <v>37.461856402911557</v>
      </c>
      <c r="G159">
        <v>4.4306358324599993</v>
      </c>
      <c r="H159">
        <v>167.87004659999999</v>
      </c>
      <c r="I159">
        <v>92.004049100000003</v>
      </c>
      <c r="J159">
        <v>325.72135245295203</v>
      </c>
      <c r="K159">
        <v>7.5624970000000005</v>
      </c>
      <c r="L159">
        <v>45.752682489999998</v>
      </c>
      <c r="M159">
        <v>5.4907775603622344</v>
      </c>
      <c r="N159">
        <v>0</v>
      </c>
    </row>
    <row r="160" spans="2:14">
      <c r="B160" s="162">
        <v>51157.541666666664</v>
      </c>
      <c r="C160">
        <v>0.12</v>
      </c>
      <c r="D160">
        <v>96.748422655456025</v>
      </c>
      <c r="E160">
        <v>20.692687999999997</v>
      </c>
      <c r="F160">
        <v>37.742448734565954</v>
      </c>
      <c r="G160">
        <v>4.45749003336</v>
      </c>
      <c r="H160">
        <v>173.63991590000001</v>
      </c>
      <c r="I160">
        <v>87.427280499999995</v>
      </c>
      <c r="J160">
        <v>309.91179520540868</v>
      </c>
      <c r="K160">
        <v>7.558040000000001</v>
      </c>
      <c r="L160">
        <v>47.49447395</v>
      </c>
      <c r="M160">
        <v>7.1573187922513499</v>
      </c>
      <c r="N160">
        <v>0</v>
      </c>
    </row>
    <row r="161" spans="2:14">
      <c r="B161" s="162">
        <v>51157.583333333336</v>
      </c>
      <c r="C161">
        <v>0.12</v>
      </c>
      <c r="D161">
        <v>99.526941890000003</v>
      </c>
      <c r="E161">
        <v>20.788127999999993</v>
      </c>
      <c r="F161">
        <v>43.980390204255301</v>
      </c>
      <c r="G161">
        <v>4.5741153070999996</v>
      </c>
      <c r="H161">
        <v>179.37468900000002</v>
      </c>
      <c r="I161">
        <v>85.360972099999998</v>
      </c>
      <c r="J161">
        <v>247.88555364194519</v>
      </c>
      <c r="K161">
        <v>7.5610590000000002</v>
      </c>
      <c r="L161">
        <v>50.530804830000001</v>
      </c>
      <c r="M161">
        <v>7.7136094271932327</v>
      </c>
      <c r="N161">
        <v>0</v>
      </c>
    </row>
    <row r="162" spans="2:14">
      <c r="B162" s="162">
        <v>51157.625</v>
      </c>
      <c r="C162">
        <v>0.71834799999999999</v>
      </c>
      <c r="D162">
        <v>99.526941890000003</v>
      </c>
      <c r="E162">
        <v>20.784153</v>
      </c>
      <c r="F162">
        <v>63.601959901294293</v>
      </c>
      <c r="G162">
        <v>4.6442333071000004</v>
      </c>
      <c r="H162">
        <v>184.74608809999998</v>
      </c>
      <c r="I162">
        <v>84.212586200000004</v>
      </c>
      <c r="J162">
        <v>157.02319340000003</v>
      </c>
      <c r="K162">
        <v>8.7447700000000008</v>
      </c>
      <c r="L162">
        <v>69.512278430000009</v>
      </c>
      <c r="M162">
        <v>9.7710373129510764</v>
      </c>
      <c r="N162">
        <v>0</v>
      </c>
    </row>
    <row r="163" spans="2:14">
      <c r="B163" s="162">
        <v>51157.666666666664</v>
      </c>
      <c r="C163">
        <v>0.71834799999999999</v>
      </c>
      <c r="D163">
        <v>99.526941890000003</v>
      </c>
      <c r="E163">
        <v>20.784633999999997</v>
      </c>
      <c r="F163">
        <v>80.913060343795607</v>
      </c>
      <c r="G163">
        <v>4.6442333071000004</v>
      </c>
      <c r="H163">
        <v>190.98454759999998</v>
      </c>
      <c r="I163">
        <v>84.4577831</v>
      </c>
      <c r="J163">
        <v>58.554015200000016</v>
      </c>
      <c r="K163">
        <v>8.8525429999999989</v>
      </c>
      <c r="L163">
        <v>90.976347290000007</v>
      </c>
      <c r="M163">
        <v>14.468056731132002</v>
      </c>
      <c r="N163">
        <v>0</v>
      </c>
    </row>
    <row r="164" spans="2:14">
      <c r="B164" s="162">
        <v>51157.708333333336</v>
      </c>
      <c r="C164">
        <v>0.71834799999999999</v>
      </c>
      <c r="D164">
        <v>99.526941890000003</v>
      </c>
      <c r="E164">
        <v>20.773790999999996</v>
      </c>
      <c r="F164">
        <v>100.496712066936</v>
      </c>
      <c r="G164">
        <v>4.9641153071000002</v>
      </c>
      <c r="H164">
        <v>193.7776413</v>
      </c>
      <c r="I164">
        <v>86.3417374</v>
      </c>
      <c r="J164">
        <v>11.381890000000002</v>
      </c>
      <c r="K164">
        <v>8.857661000000002</v>
      </c>
      <c r="L164">
        <v>94.453902669999991</v>
      </c>
      <c r="M164">
        <v>16.784265160919261</v>
      </c>
      <c r="N164">
        <v>0</v>
      </c>
    </row>
    <row r="165" spans="2:14">
      <c r="B165" s="162">
        <v>51157.75</v>
      </c>
      <c r="C165">
        <v>0.71834799999999999</v>
      </c>
      <c r="D165">
        <v>99.526941890000003</v>
      </c>
      <c r="E165">
        <v>20.838611999999998</v>
      </c>
      <c r="F165">
        <v>111.21676191044479</v>
      </c>
      <c r="G165">
        <v>4.9641153071000002</v>
      </c>
      <c r="H165">
        <v>191.5793022</v>
      </c>
      <c r="I165">
        <v>87.523317399999996</v>
      </c>
      <c r="J165">
        <v>0.28756400000000004</v>
      </c>
      <c r="K165">
        <v>10.148331999999998</v>
      </c>
      <c r="L165">
        <v>93.437479789999998</v>
      </c>
      <c r="M165">
        <v>17.046215160919264</v>
      </c>
      <c r="N165">
        <v>0</v>
      </c>
    </row>
    <row r="166" spans="2:14">
      <c r="B166" s="162">
        <v>51157.791666666664</v>
      </c>
      <c r="C166">
        <v>0.71834799999999999</v>
      </c>
      <c r="D166">
        <v>99.526941890000003</v>
      </c>
      <c r="E166">
        <v>20.865956999999998</v>
      </c>
      <c r="F166">
        <v>108.62459961107935</v>
      </c>
      <c r="G166">
        <v>4.9641153071000002</v>
      </c>
      <c r="H166">
        <v>188.82785279999999</v>
      </c>
      <c r="I166">
        <v>87.937784600000001</v>
      </c>
      <c r="J166">
        <v>0</v>
      </c>
      <c r="K166">
        <v>10.170606000000001</v>
      </c>
      <c r="L166">
        <v>92.150304829999996</v>
      </c>
      <c r="M166">
        <v>16.97442516091926</v>
      </c>
      <c r="N166">
        <v>0</v>
      </c>
    </row>
    <row r="167" spans="2:14">
      <c r="B167" s="162">
        <v>51157.833333333336</v>
      </c>
      <c r="C167">
        <v>0.71834799999999999</v>
      </c>
      <c r="D167">
        <v>99.526941890000003</v>
      </c>
      <c r="E167">
        <v>20.902138999999998</v>
      </c>
      <c r="F167">
        <v>100.14173110415025</v>
      </c>
      <c r="G167">
        <v>4.9641153071000002</v>
      </c>
      <c r="H167">
        <v>183.78563729999999</v>
      </c>
      <c r="I167">
        <v>86.248767399999991</v>
      </c>
      <c r="J167">
        <v>0</v>
      </c>
      <c r="K167">
        <v>10.262967999999999</v>
      </c>
      <c r="L167">
        <v>81.460030979999999</v>
      </c>
      <c r="M167">
        <v>13.011014935328745</v>
      </c>
      <c r="N167">
        <v>0</v>
      </c>
    </row>
    <row r="168" spans="2:14">
      <c r="B168" s="162">
        <v>51157.875</v>
      </c>
      <c r="C168">
        <v>0.738348</v>
      </c>
      <c r="D168">
        <v>99.526941890000003</v>
      </c>
      <c r="E168">
        <v>20.915928000000001</v>
      </c>
      <c r="F168">
        <v>90.827760948527398</v>
      </c>
      <c r="G168">
        <v>4.9641153071000002</v>
      </c>
      <c r="H168">
        <v>177.6851072</v>
      </c>
      <c r="I168">
        <v>84.158010599999997</v>
      </c>
      <c r="J168">
        <v>0</v>
      </c>
      <c r="K168">
        <v>10.057087999999998</v>
      </c>
      <c r="L168">
        <v>75.470493079999997</v>
      </c>
      <c r="M168">
        <v>11.015989427193231</v>
      </c>
      <c r="N168">
        <v>0</v>
      </c>
    </row>
    <row r="169" spans="2:14">
      <c r="B169" s="162">
        <v>51157.916666666664</v>
      </c>
      <c r="C169">
        <v>0.738348</v>
      </c>
      <c r="D169">
        <v>99.526941890000003</v>
      </c>
      <c r="E169">
        <v>20.863525000000003</v>
      </c>
      <c r="F169">
        <v>93.193312752506372</v>
      </c>
      <c r="G169">
        <v>4.9641153071000002</v>
      </c>
      <c r="H169">
        <v>168.43318909999999</v>
      </c>
      <c r="I169">
        <v>80.333353299999999</v>
      </c>
      <c r="J169">
        <v>0</v>
      </c>
      <c r="K169">
        <v>10.018498000000001</v>
      </c>
      <c r="L169">
        <v>75.738727470000001</v>
      </c>
      <c r="M169">
        <v>11.83522871939871</v>
      </c>
      <c r="N169">
        <v>0</v>
      </c>
    </row>
    <row r="170" spans="2:14">
      <c r="B170" s="162">
        <v>51157.958333333336</v>
      </c>
      <c r="C170">
        <v>0.738348</v>
      </c>
      <c r="D170">
        <v>99.526941890000003</v>
      </c>
      <c r="E170">
        <v>20.836143999999997</v>
      </c>
      <c r="F170">
        <v>92.361160977688741</v>
      </c>
      <c r="G170">
        <v>4.9641153071000002</v>
      </c>
      <c r="H170">
        <v>162.16882990000002</v>
      </c>
      <c r="I170">
        <v>77.633109899999994</v>
      </c>
      <c r="J170">
        <v>0</v>
      </c>
      <c r="K170">
        <v>9.8240979999999993</v>
      </c>
      <c r="L170">
        <v>81.052088279999992</v>
      </c>
      <c r="M170">
        <v>11.873203275161414</v>
      </c>
      <c r="N170">
        <v>0</v>
      </c>
    </row>
    <row r="171" spans="2:14">
      <c r="B171" s="162">
        <v>51157</v>
      </c>
      <c r="C171">
        <v>0.738348</v>
      </c>
      <c r="D171">
        <v>99.526941890000003</v>
      </c>
      <c r="E171">
        <v>20.765802999999998</v>
      </c>
      <c r="F171">
        <v>92.506661426023015</v>
      </c>
      <c r="G171">
        <v>4.9641153071000002</v>
      </c>
      <c r="H171">
        <v>152.59329689999998</v>
      </c>
      <c r="I171">
        <v>73.050191499999997</v>
      </c>
      <c r="J171">
        <v>0</v>
      </c>
      <c r="K171">
        <v>9.9530129999999986</v>
      </c>
      <c r="L171">
        <v>75.954888150000002</v>
      </c>
      <c r="M171">
        <v>8.3655390591081193</v>
      </c>
      <c r="N171">
        <v>0</v>
      </c>
    </row>
    <row r="172" spans="2:14">
      <c r="B172" s="162">
        <v>51158.041666666664</v>
      </c>
      <c r="C172">
        <v>0.738348</v>
      </c>
      <c r="D172">
        <v>99.526941890000003</v>
      </c>
      <c r="E172">
        <v>20.731005999999997</v>
      </c>
      <c r="F172">
        <v>92.372177926807069</v>
      </c>
      <c r="G172">
        <v>4.9354523837200004</v>
      </c>
      <c r="H172">
        <v>143.80687419999998</v>
      </c>
      <c r="I172">
        <v>68.916006400000001</v>
      </c>
      <c r="J172">
        <v>0</v>
      </c>
      <c r="K172">
        <v>9.9708919163552796</v>
      </c>
      <c r="L172">
        <v>79.335031459999996</v>
      </c>
      <c r="M172">
        <v>8.7771463782570489</v>
      </c>
      <c r="N172">
        <v>0</v>
      </c>
    </row>
    <row r="173" spans="2:14">
      <c r="B173" s="162">
        <v>51158.083333333336</v>
      </c>
      <c r="C173">
        <v>0.71834799999999999</v>
      </c>
      <c r="D173">
        <v>99.526941890000003</v>
      </c>
      <c r="E173">
        <v>20.721666000000003</v>
      </c>
      <c r="F173">
        <v>92.540236283290156</v>
      </c>
      <c r="G173">
        <v>4.94077710998</v>
      </c>
      <c r="H173">
        <v>135.97354079999999</v>
      </c>
      <c r="I173">
        <v>64.664417200000003</v>
      </c>
      <c r="J173">
        <v>0</v>
      </c>
      <c r="K173">
        <v>10.024362999999997</v>
      </c>
      <c r="L173">
        <v>83.712681469999993</v>
      </c>
      <c r="M173">
        <v>9.0653480162917024</v>
      </c>
      <c r="N173">
        <v>0</v>
      </c>
    </row>
    <row r="174" spans="2:14">
      <c r="B174" s="162">
        <v>51158.125</v>
      </c>
      <c r="C174">
        <v>0.71834799999999999</v>
      </c>
      <c r="D174">
        <v>99.526941890000003</v>
      </c>
      <c r="E174">
        <v>20.716625999999998</v>
      </c>
      <c r="F174">
        <v>88.823767151470818</v>
      </c>
      <c r="G174">
        <v>4.9576023837200003</v>
      </c>
      <c r="H174">
        <v>130.18634180000001</v>
      </c>
      <c r="I174">
        <v>62.165807200000003</v>
      </c>
      <c r="J174">
        <v>0</v>
      </c>
      <c r="K174">
        <v>10.173387</v>
      </c>
      <c r="L174">
        <v>75.79828771999999</v>
      </c>
      <c r="M174">
        <v>8.6124070591502644</v>
      </c>
      <c r="N174">
        <v>0</v>
      </c>
    </row>
    <row r="175" spans="2:14">
      <c r="B175" s="162">
        <v>51158.166666666664</v>
      </c>
      <c r="C175">
        <v>0.71834799999999999</v>
      </c>
      <c r="D175">
        <v>99.526941890000003</v>
      </c>
      <c r="E175">
        <v>20.702983999999994</v>
      </c>
      <c r="F175">
        <v>95.85378907352586</v>
      </c>
      <c r="G175">
        <v>4.9576023837200003</v>
      </c>
      <c r="H175">
        <v>125.2678839</v>
      </c>
      <c r="I175">
        <v>60.6095538</v>
      </c>
      <c r="J175">
        <v>0</v>
      </c>
      <c r="K175">
        <v>10.158280000000001</v>
      </c>
      <c r="L175">
        <v>81.550427030000009</v>
      </c>
      <c r="M175">
        <v>10.272508487042547</v>
      </c>
      <c r="N175">
        <v>0</v>
      </c>
    </row>
    <row r="176" spans="2:14">
      <c r="B176" s="162">
        <v>51158.208333333336</v>
      </c>
      <c r="C176">
        <v>0.71834799999999999</v>
      </c>
      <c r="D176">
        <v>99.526941890000003</v>
      </c>
      <c r="E176">
        <v>20.702325999999999</v>
      </c>
      <c r="F176">
        <v>109.98637346793394</v>
      </c>
      <c r="G176">
        <v>4.9576023837200003</v>
      </c>
      <c r="H176">
        <v>120.7122822</v>
      </c>
      <c r="I176">
        <v>60.010772500000002</v>
      </c>
      <c r="J176">
        <v>0</v>
      </c>
      <c r="K176">
        <v>10.160725999999997</v>
      </c>
      <c r="L176">
        <v>90.166738510000002</v>
      </c>
      <c r="M176">
        <v>11.210229846631588</v>
      </c>
      <c r="N176">
        <v>0</v>
      </c>
    </row>
    <row r="177" spans="2:14">
      <c r="B177" s="162">
        <v>51158.25</v>
      </c>
      <c r="C177">
        <v>0.71834799999999999</v>
      </c>
      <c r="D177">
        <v>99.526941890000003</v>
      </c>
      <c r="E177">
        <v>20.709679999999999</v>
      </c>
      <c r="F177">
        <v>107.05223155590382</v>
      </c>
      <c r="G177">
        <v>4.94077710998</v>
      </c>
      <c r="H177">
        <v>116.94112390000001</v>
      </c>
      <c r="I177">
        <v>58.994648399999996</v>
      </c>
      <c r="J177">
        <v>0.18995060000000002</v>
      </c>
      <c r="K177">
        <v>10.186323</v>
      </c>
      <c r="L177">
        <v>101.8243995</v>
      </c>
      <c r="M177">
        <v>11.270229846631588</v>
      </c>
      <c r="N177">
        <v>0</v>
      </c>
    </row>
    <row r="178" spans="2:14">
      <c r="B178" s="162">
        <v>51158.291666666664</v>
      </c>
      <c r="C178">
        <v>0.71834799999999999</v>
      </c>
      <c r="D178">
        <v>99.526941890000003</v>
      </c>
      <c r="E178">
        <v>20.802961999999997</v>
      </c>
      <c r="F178">
        <v>116.68626241767721</v>
      </c>
      <c r="G178">
        <v>5.0108951099800008</v>
      </c>
      <c r="H178">
        <v>112.2396497</v>
      </c>
      <c r="I178">
        <v>58.120541899999999</v>
      </c>
      <c r="J178">
        <v>2.7918495000000001</v>
      </c>
      <c r="K178">
        <v>10.262737999999999</v>
      </c>
      <c r="L178">
        <v>104.93184260000001</v>
      </c>
      <c r="M178">
        <v>17.458321846631588</v>
      </c>
      <c r="N178">
        <v>0</v>
      </c>
    </row>
    <row r="179" spans="2:14">
      <c r="B179" s="162">
        <v>51158.333333333336</v>
      </c>
      <c r="C179">
        <v>0.71834799999999999</v>
      </c>
      <c r="D179">
        <v>99.526941890000003</v>
      </c>
      <c r="E179">
        <v>20.791409999999999</v>
      </c>
      <c r="F179">
        <v>113.17020212012237</v>
      </c>
      <c r="G179">
        <v>5.0108951099800008</v>
      </c>
      <c r="H179">
        <v>106.306404</v>
      </c>
      <c r="I179">
        <v>56.826068299999996</v>
      </c>
      <c r="J179">
        <v>19.137858300000005</v>
      </c>
      <c r="K179">
        <v>10.276404000000001</v>
      </c>
      <c r="L179">
        <v>104.2245379</v>
      </c>
      <c r="M179">
        <v>18.458321846631588</v>
      </c>
      <c r="N179">
        <v>0</v>
      </c>
    </row>
    <row r="180" spans="2:14">
      <c r="B180" s="162">
        <v>51158.375</v>
      </c>
      <c r="C180">
        <v>0.779304</v>
      </c>
      <c r="D180">
        <v>99.526941890000003</v>
      </c>
      <c r="E180">
        <v>20.764298</v>
      </c>
      <c r="F180">
        <v>95.664087508606357</v>
      </c>
      <c r="G180">
        <v>4.9088077800720393</v>
      </c>
      <c r="H180">
        <v>98.532445300000006</v>
      </c>
      <c r="I180">
        <v>54.2305457</v>
      </c>
      <c r="J180">
        <v>95.948401800000013</v>
      </c>
      <c r="K180">
        <v>10.028757000000001</v>
      </c>
      <c r="L180">
        <v>104.4971819</v>
      </c>
      <c r="M180">
        <v>18.081904484929453</v>
      </c>
      <c r="N180">
        <v>0</v>
      </c>
    </row>
    <row r="181" spans="2:14">
      <c r="B181" s="162">
        <v>51158.416666666664</v>
      </c>
      <c r="C181">
        <v>0.779304</v>
      </c>
      <c r="D181">
        <v>99.526941890000003</v>
      </c>
      <c r="E181">
        <v>20.780644999999996</v>
      </c>
      <c r="F181">
        <v>88.051162813726549</v>
      </c>
      <c r="G181">
        <v>4.8444759894800002</v>
      </c>
      <c r="H181">
        <v>87.797303999999997</v>
      </c>
      <c r="I181">
        <v>50.496289099999998</v>
      </c>
      <c r="J181">
        <v>183.730774</v>
      </c>
      <c r="K181">
        <v>8.7468240000000002</v>
      </c>
      <c r="L181">
        <v>97.590323279999993</v>
      </c>
      <c r="M181">
        <v>12.874321846631585</v>
      </c>
      <c r="N181">
        <v>0</v>
      </c>
    </row>
    <row r="182" spans="2:14">
      <c r="B182" s="162">
        <v>51158.458333333336</v>
      </c>
      <c r="C182">
        <v>0.80680399999999997</v>
      </c>
      <c r="D182">
        <v>99.526941890000003</v>
      </c>
      <c r="E182">
        <v>20.711717999999998</v>
      </c>
      <c r="F182">
        <v>81.560640487959091</v>
      </c>
      <c r="G182">
        <v>4.87313891286</v>
      </c>
      <c r="H182">
        <v>79.461525599999987</v>
      </c>
      <c r="I182">
        <v>46.421151799999997</v>
      </c>
      <c r="J182">
        <v>247.03206450000008</v>
      </c>
      <c r="K182">
        <v>8.7472100000000008</v>
      </c>
      <c r="L182">
        <v>92.650017489999996</v>
      </c>
      <c r="M182">
        <v>12.783941846631585</v>
      </c>
      <c r="N182">
        <v>0</v>
      </c>
    </row>
    <row r="183" spans="2:14">
      <c r="B183" s="162">
        <v>51158.5</v>
      </c>
      <c r="C183">
        <v>0.80680399999999997</v>
      </c>
      <c r="D183">
        <v>99.526941890000003</v>
      </c>
      <c r="E183">
        <v>20.699013999999995</v>
      </c>
      <c r="F183">
        <v>80.221426327391683</v>
      </c>
      <c r="G183">
        <v>4.9289394603400005</v>
      </c>
      <c r="H183">
        <v>79.194373800000008</v>
      </c>
      <c r="I183">
        <v>44.310644200000006</v>
      </c>
      <c r="J183">
        <v>275.9842809999999</v>
      </c>
      <c r="K183">
        <v>8.7460000000000004</v>
      </c>
      <c r="L183">
        <v>92.198955330000004</v>
      </c>
      <c r="M183">
        <v>11.783941846631585</v>
      </c>
      <c r="N183">
        <v>0</v>
      </c>
    </row>
    <row r="184" spans="2:14">
      <c r="B184" s="162">
        <v>51158.541666666664</v>
      </c>
      <c r="C184">
        <v>0.80680399999999997</v>
      </c>
      <c r="D184">
        <v>99.526941890000003</v>
      </c>
      <c r="E184">
        <v>20.732150999999998</v>
      </c>
      <c r="F184">
        <v>76.504157281798996</v>
      </c>
      <c r="G184">
        <v>4.9121141866000002</v>
      </c>
      <c r="H184">
        <v>82.232510599999998</v>
      </c>
      <c r="I184">
        <v>42.482307500000005</v>
      </c>
      <c r="J184">
        <v>262.09347279999997</v>
      </c>
      <c r="K184">
        <v>8.7465530000000005</v>
      </c>
      <c r="L184">
        <v>90.909637449999991</v>
      </c>
      <c r="M184">
        <v>11.791113536772956</v>
      </c>
      <c r="N184">
        <v>0</v>
      </c>
    </row>
    <row r="185" spans="2:14">
      <c r="B185" s="162">
        <v>51158.583333333336</v>
      </c>
      <c r="C185">
        <v>1.8490589869999998</v>
      </c>
      <c r="D185">
        <v>99.526941890000003</v>
      </c>
      <c r="E185">
        <v>20.742420999999993</v>
      </c>
      <c r="F185">
        <v>78.414263159988081</v>
      </c>
      <c r="G185">
        <v>4.9822321866000001</v>
      </c>
      <c r="H185">
        <v>87.167947699999999</v>
      </c>
      <c r="I185">
        <v>41.0005764</v>
      </c>
      <c r="J185">
        <v>212.40982880000001</v>
      </c>
      <c r="K185">
        <v>9.7836634366532156</v>
      </c>
      <c r="L185">
        <v>96.096945980000001</v>
      </c>
      <c r="M185">
        <v>11.903941846631586</v>
      </c>
      <c r="N185">
        <v>0</v>
      </c>
    </row>
    <row r="186" spans="2:14">
      <c r="B186" s="162">
        <v>51158.625</v>
      </c>
      <c r="C186">
        <v>4.0044850360000002</v>
      </c>
      <c r="D186">
        <v>99.526941890000003</v>
      </c>
      <c r="E186">
        <v>20.748177999999996</v>
      </c>
      <c r="F186">
        <v>95.308385996014124</v>
      </c>
      <c r="G186">
        <v>5.0154201866000001</v>
      </c>
      <c r="H186">
        <v>90.809730800000011</v>
      </c>
      <c r="I186">
        <v>41.152049900000002</v>
      </c>
      <c r="J186">
        <v>144.18070939999998</v>
      </c>
      <c r="K186">
        <v>9.8650910000000014</v>
      </c>
      <c r="L186">
        <v>103.5469817</v>
      </c>
      <c r="M186">
        <v>14.856880846631586</v>
      </c>
      <c r="N186">
        <v>0</v>
      </c>
    </row>
    <row r="187" spans="2:14">
      <c r="B187" s="162">
        <v>51158.666666666664</v>
      </c>
      <c r="C187">
        <v>4.8954072919999998</v>
      </c>
      <c r="D187">
        <v>99.526941890000003</v>
      </c>
      <c r="E187">
        <v>20.755066999999997</v>
      </c>
      <c r="F187">
        <v>103.14595532147223</v>
      </c>
      <c r="G187">
        <v>5.0154201866000001</v>
      </c>
      <c r="H187">
        <v>89.299814100000006</v>
      </c>
      <c r="I187">
        <v>42.846026100000003</v>
      </c>
      <c r="J187">
        <v>65.96589440000001</v>
      </c>
      <c r="K187">
        <v>11.086402</v>
      </c>
      <c r="L187">
        <v>115.69758950000001</v>
      </c>
      <c r="M187">
        <v>17.907785846631587</v>
      </c>
      <c r="N187">
        <v>22.68573492911678</v>
      </c>
    </row>
    <row r="188" spans="2:14">
      <c r="B188" s="162">
        <v>51158.708333333336</v>
      </c>
      <c r="C188">
        <v>4.8954072919999998</v>
      </c>
      <c r="D188">
        <v>99.526941890000003</v>
      </c>
      <c r="E188">
        <v>20.782200999999997</v>
      </c>
      <c r="F188">
        <v>118.46365742166606</v>
      </c>
      <c r="G188">
        <v>4.9985949128600007</v>
      </c>
      <c r="H188">
        <v>80.214224799999997</v>
      </c>
      <c r="I188">
        <v>44.907160400000002</v>
      </c>
      <c r="J188">
        <v>12.2158894</v>
      </c>
      <c r="K188">
        <v>11.308200000000001</v>
      </c>
      <c r="L188">
        <v>137.7553087</v>
      </c>
      <c r="M188">
        <v>22.716495846631588</v>
      </c>
      <c r="N188">
        <v>22.775166370887749</v>
      </c>
    </row>
    <row r="189" spans="2:14">
      <c r="B189" s="162">
        <v>51158.75</v>
      </c>
      <c r="C189">
        <v>4.8954072919999998</v>
      </c>
      <c r="D189">
        <v>98.851941890000006</v>
      </c>
      <c r="E189">
        <v>20.849039000000001</v>
      </c>
      <c r="F189">
        <v>123.87554792589029</v>
      </c>
      <c r="G189">
        <v>4.9985949128600007</v>
      </c>
      <c r="H189">
        <v>75.756638999999993</v>
      </c>
      <c r="I189">
        <v>46.535621899999995</v>
      </c>
      <c r="J189">
        <v>0</v>
      </c>
      <c r="K189">
        <v>11.349803</v>
      </c>
      <c r="L189">
        <v>137.42436330000001</v>
      </c>
      <c r="M189">
        <v>23.499879588282983</v>
      </c>
      <c r="N189">
        <v>14.259063434469445</v>
      </c>
    </row>
    <row r="190" spans="2:14">
      <c r="B190" s="162">
        <v>51158.791666666664</v>
      </c>
      <c r="C190">
        <v>4.8353039999999998</v>
      </c>
      <c r="D190">
        <v>98.851941890000006</v>
      </c>
      <c r="E190">
        <v>20.908241999999998</v>
      </c>
      <c r="F190">
        <v>120.73356195182625</v>
      </c>
      <c r="G190">
        <v>4.9985949128600007</v>
      </c>
      <c r="H190">
        <v>73.989586599999996</v>
      </c>
      <c r="I190">
        <v>47.279268399999999</v>
      </c>
      <c r="J190">
        <v>0</v>
      </c>
      <c r="K190">
        <v>11.369205999999998</v>
      </c>
      <c r="L190">
        <v>137.465664</v>
      </c>
      <c r="M190">
        <v>23.833421846631591</v>
      </c>
      <c r="N190">
        <v>4.4941668311716132</v>
      </c>
    </row>
    <row r="191" spans="2:14">
      <c r="B191" s="162">
        <v>51158.833333333336</v>
      </c>
      <c r="C191">
        <v>4.8353039999999998</v>
      </c>
      <c r="D191">
        <v>98.851941890000006</v>
      </c>
      <c r="E191">
        <v>20.891784999999999</v>
      </c>
      <c r="F191">
        <v>120.03017519032672</v>
      </c>
      <c r="G191">
        <v>4.9367439894800009</v>
      </c>
      <c r="H191">
        <v>74.637304399999991</v>
      </c>
      <c r="I191">
        <v>47.254831899999999</v>
      </c>
      <c r="J191">
        <v>0</v>
      </c>
      <c r="K191">
        <v>11.344606000000001</v>
      </c>
      <c r="L191">
        <v>136.61354259999999</v>
      </c>
      <c r="M191">
        <v>19.56325210498019</v>
      </c>
      <c r="N191">
        <v>21.090507463663943</v>
      </c>
    </row>
    <row r="192" spans="2:14">
      <c r="B192" s="162">
        <v>51158.875</v>
      </c>
      <c r="C192">
        <v>4.8353039999999998</v>
      </c>
      <c r="D192">
        <v>98.851941890000006</v>
      </c>
      <c r="E192">
        <v>20.888514999999998</v>
      </c>
      <c r="F192">
        <v>117.40375933722035</v>
      </c>
      <c r="G192">
        <v>4.9145939894800001</v>
      </c>
      <c r="H192">
        <v>74.863420499999989</v>
      </c>
      <c r="I192">
        <v>47.085989699999999</v>
      </c>
      <c r="J192">
        <v>0</v>
      </c>
      <c r="K192">
        <v>11.336844999999999</v>
      </c>
      <c r="L192">
        <v>133.72192219999999</v>
      </c>
      <c r="M192">
        <v>18.455146255142218</v>
      </c>
      <c r="N192">
        <v>5.9703532675218902</v>
      </c>
    </row>
    <row r="193" spans="2:14">
      <c r="B193" s="162">
        <v>51158.916666666664</v>
      </c>
      <c r="C193">
        <v>4.8353039999999998</v>
      </c>
      <c r="D193">
        <v>98.851941890000006</v>
      </c>
      <c r="E193">
        <v>20.871431000000005</v>
      </c>
      <c r="F193">
        <v>115.09136805847558</v>
      </c>
      <c r="G193">
        <v>4.8859310661000013</v>
      </c>
      <c r="H193">
        <v>72.635362399999991</v>
      </c>
      <c r="I193">
        <v>47.165506500000006</v>
      </c>
      <c r="J193">
        <v>0</v>
      </c>
      <c r="K193">
        <v>11.302017999999999</v>
      </c>
      <c r="L193">
        <v>126.9755727</v>
      </c>
      <c r="M193">
        <v>18.913310085780527</v>
      </c>
      <c r="N193">
        <v>0.25040214615297446</v>
      </c>
    </row>
    <row r="194" spans="2:14">
      <c r="B194" s="162">
        <v>51158.958333333336</v>
      </c>
      <c r="C194">
        <v>4.8353039999999998</v>
      </c>
      <c r="D194">
        <v>98.851941890000006</v>
      </c>
      <c r="E194">
        <v>20.823991999999997</v>
      </c>
      <c r="F194">
        <v>111.55319078614673</v>
      </c>
      <c r="G194">
        <v>4.8859310661000013</v>
      </c>
      <c r="H194">
        <v>70.587624099999999</v>
      </c>
      <c r="I194">
        <v>47.536574000000002</v>
      </c>
      <c r="J194">
        <v>0</v>
      </c>
      <c r="K194">
        <v>11.299450999999999</v>
      </c>
      <c r="L194">
        <v>123.23355100000001</v>
      </c>
      <c r="M194">
        <v>17.479147196844341</v>
      </c>
      <c r="N194">
        <v>0</v>
      </c>
    </row>
    <row r="195" spans="2:14">
      <c r="B195" s="162">
        <v>51158</v>
      </c>
      <c r="C195">
        <v>4.8353039999999998</v>
      </c>
      <c r="D195">
        <v>98.851941890000006</v>
      </c>
      <c r="E195">
        <v>20.708480999999999</v>
      </c>
      <c r="F195">
        <v>105.52334445907628</v>
      </c>
      <c r="G195">
        <v>4.8859310661000013</v>
      </c>
      <c r="H195">
        <v>66.027170199999986</v>
      </c>
      <c r="I195">
        <v>46.533900500000001</v>
      </c>
      <c r="J195">
        <v>0</v>
      </c>
      <c r="K195">
        <v>11.293594000000001</v>
      </c>
      <c r="L195">
        <v>122.530793</v>
      </c>
      <c r="M195">
        <v>14.420425846631588</v>
      </c>
      <c r="N195">
        <v>0.2148062421401</v>
      </c>
    </row>
    <row r="196" spans="2:14">
      <c r="B196" s="162">
        <v>51159.041666666664</v>
      </c>
      <c r="C196">
        <v>4.8353039999999998</v>
      </c>
      <c r="D196">
        <v>99.278487099999992</v>
      </c>
      <c r="E196">
        <v>20.685243999999997</v>
      </c>
      <c r="F196">
        <v>106.03592385502364</v>
      </c>
      <c r="G196">
        <v>4.9145939894800001</v>
      </c>
      <c r="H196">
        <v>60.901428299999999</v>
      </c>
      <c r="I196">
        <v>45.411077280000001</v>
      </c>
      <c r="J196">
        <v>0</v>
      </c>
      <c r="K196">
        <v>11.276028999999999</v>
      </c>
      <c r="L196">
        <v>121.1262479</v>
      </c>
      <c r="M196">
        <v>14.074114277246903</v>
      </c>
      <c r="N196">
        <v>0</v>
      </c>
    </row>
    <row r="197" spans="2:14">
      <c r="B197" s="162">
        <v>51159.083333333336</v>
      </c>
      <c r="C197">
        <v>4.8553040000000003</v>
      </c>
      <c r="D197">
        <v>99.278487099999992</v>
      </c>
      <c r="E197">
        <v>20.682620999999994</v>
      </c>
      <c r="F197">
        <v>100.59871303599913</v>
      </c>
      <c r="G197">
        <v>4.3004192632200002</v>
      </c>
      <c r="H197">
        <v>56.419669500000005</v>
      </c>
      <c r="I197">
        <v>43.683460910000001</v>
      </c>
      <c r="J197">
        <v>0</v>
      </c>
      <c r="K197">
        <v>11.282111</v>
      </c>
      <c r="L197">
        <v>120.44378089999999</v>
      </c>
      <c r="M197">
        <v>14.21178341601628</v>
      </c>
      <c r="N197">
        <v>0</v>
      </c>
    </row>
    <row r="198" spans="2:14">
      <c r="B198" s="162">
        <v>51159.125</v>
      </c>
      <c r="C198">
        <v>4.8553040000000003</v>
      </c>
      <c r="D198">
        <v>99.278487099999992</v>
      </c>
      <c r="E198">
        <v>20.683328000000003</v>
      </c>
      <c r="F198">
        <v>106.09574793704095</v>
      </c>
      <c r="G198">
        <v>4.3004192632200002</v>
      </c>
      <c r="H198">
        <v>53.2604355</v>
      </c>
      <c r="I198">
        <v>41.689175649999996</v>
      </c>
      <c r="J198">
        <v>0</v>
      </c>
      <c r="K198">
        <v>11.287544999999998</v>
      </c>
      <c r="L198">
        <v>121.4412578</v>
      </c>
      <c r="M198">
        <v>14.330045846631588</v>
      </c>
      <c r="N198">
        <v>9.5571154321484844E-2</v>
      </c>
    </row>
    <row r="199" spans="2:14">
      <c r="B199" s="162">
        <v>51159.166666666664</v>
      </c>
      <c r="C199">
        <v>4.833164</v>
      </c>
      <c r="D199">
        <v>99.278487099999992</v>
      </c>
      <c r="E199">
        <v>20.692769999999996</v>
      </c>
      <c r="F199">
        <v>103.39413348928377</v>
      </c>
      <c r="G199">
        <v>4.2717563398400005</v>
      </c>
      <c r="H199">
        <v>51.1682658</v>
      </c>
      <c r="I199">
        <v>40.594169629999996</v>
      </c>
      <c r="J199">
        <v>0</v>
      </c>
      <c r="K199">
        <v>11.29466</v>
      </c>
      <c r="L199">
        <v>121.21994719999999</v>
      </c>
      <c r="M199">
        <v>14.330045846631588</v>
      </c>
      <c r="N199">
        <v>2.3346131192254047</v>
      </c>
    </row>
    <row r="200" spans="2:14">
      <c r="B200" s="162">
        <v>51159.208333333336</v>
      </c>
      <c r="C200">
        <v>4.833164</v>
      </c>
      <c r="D200">
        <v>99.278487099999992</v>
      </c>
      <c r="E200">
        <v>20.687573</v>
      </c>
      <c r="F200">
        <v>108.07114151672903</v>
      </c>
      <c r="G200">
        <v>4.2496063398400006</v>
      </c>
      <c r="H200">
        <v>49.4511106</v>
      </c>
      <c r="I200">
        <v>39.303453759999996</v>
      </c>
      <c r="J200">
        <v>0</v>
      </c>
      <c r="K200">
        <v>11.302592999999996</v>
      </c>
      <c r="L200">
        <v>129.0055418</v>
      </c>
      <c r="M200">
        <v>14.330045846631588</v>
      </c>
      <c r="N200">
        <v>14.347855605835312</v>
      </c>
    </row>
    <row r="201" spans="2:14">
      <c r="B201" s="162">
        <v>51159.25</v>
      </c>
      <c r="C201">
        <v>4.833164</v>
      </c>
      <c r="D201">
        <v>99.278487099999992</v>
      </c>
      <c r="E201">
        <v>20.726706999999994</v>
      </c>
      <c r="F201">
        <v>118.8847322251715</v>
      </c>
      <c r="G201">
        <v>4.2496063398400006</v>
      </c>
      <c r="H201">
        <v>47.543748099999995</v>
      </c>
      <c r="I201">
        <v>38.115480219999995</v>
      </c>
      <c r="J201">
        <v>0.12999720000000001</v>
      </c>
      <c r="K201">
        <v>11.318921999999999</v>
      </c>
      <c r="L201">
        <v>129.73199389999999</v>
      </c>
      <c r="M201">
        <v>14.806880846631586</v>
      </c>
      <c r="N201">
        <v>27.396719165433442</v>
      </c>
    </row>
    <row r="202" spans="2:14">
      <c r="B202" s="162">
        <v>51159.291666666664</v>
      </c>
      <c r="C202">
        <v>4.833164</v>
      </c>
      <c r="D202">
        <v>99.278487099999992</v>
      </c>
      <c r="E202">
        <v>20.846890999999996</v>
      </c>
      <c r="F202">
        <v>118.92636170861751</v>
      </c>
      <c r="G202">
        <v>4.2496063398400006</v>
      </c>
      <c r="H202">
        <v>44.970880599999994</v>
      </c>
      <c r="I202">
        <v>36.407868690000001</v>
      </c>
      <c r="J202">
        <v>2.0105886999999996</v>
      </c>
      <c r="K202">
        <v>11.393065999999999</v>
      </c>
      <c r="L202">
        <v>130.80465609999999</v>
      </c>
      <c r="M202">
        <v>21.160442159584949</v>
      </c>
      <c r="N202">
        <v>29.962718287028004</v>
      </c>
    </row>
    <row r="203" spans="2:14">
      <c r="B203" s="162">
        <v>51159.333333333336</v>
      </c>
      <c r="C203">
        <v>4.833164</v>
      </c>
      <c r="D203">
        <v>99.278487099999992</v>
      </c>
      <c r="E203">
        <v>20.888209000000003</v>
      </c>
      <c r="F203">
        <v>118.90196413961755</v>
      </c>
      <c r="G203">
        <v>4.2496063398400006</v>
      </c>
      <c r="H203">
        <v>42.856121600000002</v>
      </c>
      <c r="I203">
        <v>34.541492499999997</v>
      </c>
      <c r="J203">
        <v>19.517970900000002</v>
      </c>
      <c r="K203">
        <v>11.391397999999997</v>
      </c>
      <c r="L203">
        <v>130.3505376</v>
      </c>
      <c r="M203">
        <v>23.120216344296665</v>
      </c>
      <c r="N203">
        <v>33.748012225531916</v>
      </c>
    </row>
    <row r="204" spans="2:14">
      <c r="B204" s="162">
        <v>51159.375</v>
      </c>
      <c r="C204">
        <v>5.5536639999999995</v>
      </c>
      <c r="D204">
        <v>99.278487099999992</v>
      </c>
      <c r="E204">
        <v>20.812280999999995</v>
      </c>
      <c r="F204">
        <v>102.26284089628763</v>
      </c>
      <c r="G204">
        <v>4.2782692632200003</v>
      </c>
      <c r="H204">
        <v>39.860019299999998</v>
      </c>
      <c r="I204">
        <v>32.971105199999997</v>
      </c>
      <c r="J204">
        <v>88.143444400000007</v>
      </c>
      <c r="K204">
        <v>11.366447999999997</v>
      </c>
      <c r="L204">
        <v>127.16604940000001</v>
      </c>
      <c r="M204">
        <v>21.026196725167583</v>
      </c>
      <c r="N204">
        <v>20.468605171110255</v>
      </c>
    </row>
    <row r="205" spans="2:14">
      <c r="B205" s="162">
        <v>51159.416666666664</v>
      </c>
      <c r="C205">
        <v>5.5536639999999995</v>
      </c>
      <c r="D205">
        <v>99.278487099999992</v>
      </c>
      <c r="E205">
        <v>20.775703999999998</v>
      </c>
      <c r="F205">
        <v>99.648909418863596</v>
      </c>
      <c r="G205">
        <v>4.2717563398400005</v>
      </c>
      <c r="H205">
        <v>34.765503299999999</v>
      </c>
      <c r="I205">
        <v>32.248826999999999</v>
      </c>
      <c r="J205">
        <v>163.09206130000001</v>
      </c>
      <c r="K205">
        <v>11.319222999999997</v>
      </c>
      <c r="L205">
        <v>98.920254260000007</v>
      </c>
      <c r="M205">
        <v>15.330045846631588</v>
      </c>
      <c r="N205">
        <v>3.5013637632525407</v>
      </c>
    </row>
    <row r="206" spans="2:14">
      <c r="B206" s="162">
        <v>51159.458333333336</v>
      </c>
      <c r="C206">
        <v>5.5536639999999995</v>
      </c>
      <c r="D206">
        <v>99.278487099999992</v>
      </c>
      <c r="E206">
        <v>20.750705999999994</v>
      </c>
      <c r="F206">
        <v>98.887237999999996</v>
      </c>
      <c r="G206">
        <v>4.2717563398400005</v>
      </c>
      <c r="H206">
        <v>31.6917869</v>
      </c>
      <c r="I206">
        <v>30.344664079999998</v>
      </c>
      <c r="J206">
        <v>215.72278080000001</v>
      </c>
      <c r="K206">
        <v>11.117021000000001</v>
      </c>
      <c r="L206">
        <v>98.931731549999995</v>
      </c>
      <c r="M206">
        <v>15.084096948446467</v>
      </c>
      <c r="N206">
        <v>0</v>
      </c>
    </row>
    <row r="207" spans="2:14">
      <c r="B207" s="162">
        <v>51159.5</v>
      </c>
      <c r="C207">
        <v>5.5536639999999995</v>
      </c>
      <c r="D207">
        <v>99.278487099999992</v>
      </c>
      <c r="E207">
        <v>20.747644999999991</v>
      </c>
      <c r="F207">
        <v>98.641238000000001</v>
      </c>
      <c r="G207">
        <v>4.2717563398400005</v>
      </c>
      <c r="H207">
        <v>34.403542600000002</v>
      </c>
      <c r="I207">
        <v>30.408857730000001</v>
      </c>
      <c r="J207">
        <v>238.58714960000009</v>
      </c>
      <c r="K207">
        <v>11.108767999999998</v>
      </c>
      <c r="L207">
        <v>100.3379898</v>
      </c>
      <c r="M207">
        <v>13.955851846631589</v>
      </c>
      <c r="N207">
        <v>0</v>
      </c>
    </row>
    <row r="208" spans="2:14">
      <c r="B208" s="162">
        <v>51159.541666666664</v>
      </c>
      <c r="C208">
        <v>5.5536639999999995</v>
      </c>
      <c r="D208">
        <v>99.278487099999992</v>
      </c>
      <c r="E208">
        <v>20.753288000000001</v>
      </c>
      <c r="F208">
        <v>98.887237999999996</v>
      </c>
      <c r="G208">
        <v>4.2885816135800008</v>
      </c>
      <c r="H208">
        <v>38.411543399999999</v>
      </c>
      <c r="I208">
        <v>30.276134290000002</v>
      </c>
      <c r="J208">
        <v>226.46926069999992</v>
      </c>
      <c r="K208">
        <v>11.119797</v>
      </c>
      <c r="L208">
        <v>100.92505269999999</v>
      </c>
      <c r="M208">
        <v>13.955851846631589</v>
      </c>
      <c r="N208">
        <v>0</v>
      </c>
    </row>
    <row r="209" spans="2:14">
      <c r="B209" s="162">
        <v>51159.583333333336</v>
      </c>
      <c r="C209">
        <v>5.8502939999999999</v>
      </c>
      <c r="D209">
        <v>99.278487099999992</v>
      </c>
      <c r="E209">
        <v>20.775606999999994</v>
      </c>
      <c r="F209">
        <v>98.913358000000002</v>
      </c>
      <c r="G209">
        <v>4.2885816135800008</v>
      </c>
      <c r="H209">
        <v>42.764579699999999</v>
      </c>
      <c r="I209">
        <v>30.6603031</v>
      </c>
      <c r="J209">
        <v>184.55161385057576</v>
      </c>
      <c r="K209">
        <v>11.137362999999999</v>
      </c>
      <c r="L209">
        <v>103.14532559999999</v>
      </c>
      <c r="M209">
        <v>14.938635744816708</v>
      </c>
      <c r="N209">
        <v>5.5605854793636104E-2</v>
      </c>
    </row>
    <row r="210" spans="2:14">
      <c r="B210" s="162">
        <v>51159.625</v>
      </c>
      <c r="C210">
        <v>5.8502939999999999</v>
      </c>
      <c r="D210">
        <v>99.278487099999992</v>
      </c>
      <c r="E210">
        <v>20.773651000000001</v>
      </c>
      <c r="F210">
        <v>101.15164443545967</v>
      </c>
      <c r="G210">
        <v>4.2885816135800008</v>
      </c>
      <c r="H210">
        <v>46.610797100000006</v>
      </c>
      <c r="I210">
        <v>30.329545660000001</v>
      </c>
      <c r="J210">
        <v>124.52914210000002</v>
      </c>
      <c r="K210">
        <v>11.145331999999998</v>
      </c>
      <c r="L210">
        <v>108.0217181</v>
      </c>
      <c r="M210">
        <v>15.066880846631586</v>
      </c>
      <c r="N210">
        <v>17.791755943195859</v>
      </c>
    </row>
    <row r="211" spans="2:14">
      <c r="B211" s="162">
        <v>51159.666666666664</v>
      </c>
      <c r="C211">
        <v>5.8502939999999999</v>
      </c>
      <c r="D211">
        <v>101.15988109999999</v>
      </c>
      <c r="E211">
        <v>20.802717000000001</v>
      </c>
      <c r="F211">
        <v>116.00245140182301</v>
      </c>
      <c r="G211">
        <v>4.2885816135800008</v>
      </c>
      <c r="H211">
        <v>45.270491499999999</v>
      </c>
      <c r="I211">
        <v>30.045719800000001</v>
      </c>
      <c r="J211">
        <v>56.049469964744368</v>
      </c>
      <c r="K211">
        <v>11.343811999999998</v>
      </c>
      <c r="L211">
        <v>122.0812286</v>
      </c>
      <c r="M211">
        <v>18.894570842210477</v>
      </c>
      <c r="N211">
        <v>31.082417550707383</v>
      </c>
    </row>
    <row r="212" spans="2:14">
      <c r="B212" s="162">
        <v>51159.708333333336</v>
      </c>
      <c r="C212">
        <v>5.8502939999999999</v>
      </c>
      <c r="D212">
        <v>101.15988109999999</v>
      </c>
      <c r="E212">
        <v>20.880382000000004</v>
      </c>
      <c r="F212">
        <v>125.25212595912544</v>
      </c>
      <c r="G212">
        <v>4.3054068873200002</v>
      </c>
      <c r="H212">
        <v>42.72625815</v>
      </c>
      <c r="I212">
        <v>28.757007399999999</v>
      </c>
      <c r="J212">
        <v>12.428929500000001</v>
      </c>
      <c r="K212">
        <v>11.393906999999999</v>
      </c>
      <c r="L212">
        <v>139.29356010000001</v>
      </c>
      <c r="M212">
        <v>21.843110846631589</v>
      </c>
      <c r="N212">
        <v>25.089380866810366</v>
      </c>
    </row>
    <row r="213" spans="2:14">
      <c r="B213" s="162">
        <v>51159.75</v>
      </c>
      <c r="C213">
        <v>5.8502939999999999</v>
      </c>
      <c r="D213">
        <v>101.15988109999999</v>
      </c>
      <c r="E213">
        <v>20.994351999999996</v>
      </c>
      <c r="F213">
        <v>123.46341067258834</v>
      </c>
      <c r="G213">
        <v>4.3054068873200002</v>
      </c>
      <c r="H213">
        <v>45.918644899999997</v>
      </c>
      <c r="I213">
        <v>27.470596570000001</v>
      </c>
      <c r="J213">
        <v>0.17253840000000004</v>
      </c>
      <c r="K213">
        <v>11.443046999999998</v>
      </c>
      <c r="L213">
        <v>138.64333679999999</v>
      </c>
      <c r="M213">
        <v>23.908521846631594</v>
      </c>
      <c r="N213">
        <v>6.644206362478374</v>
      </c>
    </row>
    <row r="214" spans="2:14">
      <c r="B214" s="162">
        <v>51159.791666666664</v>
      </c>
      <c r="C214">
        <v>5.8502939999999999</v>
      </c>
      <c r="D214">
        <v>101.15988109999999</v>
      </c>
      <c r="E214">
        <v>21.020444999999995</v>
      </c>
      <c r="F214">
        <v>114.03265454174112</v>
      </c>
      <c r="G214">
        <v>4.3054068873200002</v>
      </c>
      <c r="H214">
        <v>48.137094699999999</v>
      </c>
      <c r="I214">
        <v>26.467059379999998</v>
      </c>
      <c r="J214">
        <v>0</v>
      </c>
      <c r="K214">
        <v>11.478498999999998</v>
      </c>
      <c r="L214">
        <v>138.08495920000001</v>
      </c>
      <c r="M214">
        <v>24.170766348966509</v>
      </c>
      <c r="N214">
        <v>31.895270831460046</v>
      </c>
    </row>
    <row r="215" spans="2:14">
      <c r="B215" s="162">
        <v>51159.833333333336</v>
      </c>
      <c r="C215">
        <v>5.8502939999999999</v>
      </c>
      <c r="D215">
        <v>100.58421909999998</v>
      </c>
      <c r="E215">
        <v>21.035375999999999</v>
      </c>
      <c r="F215">
        <v>124.06744221112665</v>
      </c>
      <c r="G215">
        <v>4.3172445369600005</v>
      </c>
      <c r="H215">
        <v>45.753681900000004</v>
      </c>
      <c r="I215">
        <v>26.130691900000002</v>
      </c>
      <c r="J215">
        <v>0</v>
      </c>
      <c r="K215">
        <v>11.453906</v>
      </c>
      <c r="L215">
        <v>137.37175060000001</v>
      </c>
      <c r="M215">
        <v>19.059330846631589</v>
      </c>
      <c r="N215">
        <v>18.498264154133487</v>
      </c>
    </row>
    <row r="216" spans="2:14">
      <c r="B216" s="162">
        <v>51159.875</v>
      </c>
      <c r="C216">
        <v>5.8502939999999999</v>
      </c>
      <c r="D216">
        <v>100.58421909999998</v>
      </c>
      <c r="E216">
        <v>21.030230999999993</v>
      </c>
      <c r="F216">
        <v>109.93404790297872</v>
      </c>
      <c r="G216">
        <v>4.3393945369600004</v>
      </c>
      <c r="H216">
        <v>42.594915</v>
      </c>
      <c r="I216">
        <v>26.373299200000002</v>
      </c>
      <c r="J216">
        <v>0</v>
      </c>
      <c r="K216">
        <v>11.425091999999999</v>
      </c>
      <c r="L216">
        <v>137.48002679999999</v>
      </c>
      <c r="M216">
        <v>19.378630846631591</v>
      </c>
      <c r="N216">
        <v>10.029150180664177</v>
      </c>
    </row>
    <row r="217" spans="2:14">
      <c r="B217" s="162">
        <v>51159.916666666664</v>
      </c>
      <c r="C217">
        <v>5.8502939999999999</v>
      </c>
      <c r="D217">
        <v>100.58421909999998</v>
      </c>
      <c r="E217">
        <v>20.974031999999998</v>
      </c>
      <c r="F217">
        <v>114.6780974910677</v>
      </c>
      <c r="G217">
        <v>4.3680574603400011</v>
      </c>
      <c r="H217">
        <v>41.101236100000001</v>
      </c>
      <c r="I217">
        <v>27.286839100000002</v>
      </c>
      <c r="J217">
        <v>0</v>
      </c>
      <c r="K217">
        <v>11.402458999999999</v>
      </c>
      <c r="L217">
        <v>133.21260819999998</v>
      </c>
      <c r="M217">
        <v>18.063161846631587</v>
      </c>
      <c r="N217">
        <v>11.521062529621091</v>
      </c>
    </row>
    <row r="218" spans="2:14">
      <c r="B218" s="162">
        <v>51159.958333333336</v>
      </c>
      <c r="C218">
        <v>5.8502939999999999</v>
      </c>
      <c r="D218">
        <v>100.58421909999998</v>
      </c>
      <c r="E218">
        <v>20.97022299999999</v>
      </c>
      <c r="F218">
        <v>109.10794245219229</v>
      </c>
      <c r="G218">
        <v>4.3680574603400011</v>
      </c>
      <c r="H218">
        <v>41.519894099999995</v>
      </c>
      <c r="I218">
        <v>29.031987189999999</v>
      </c>
      <c r="J218">
        <v>0</v>
      </c>
      <c r="K218">
        <v>11.389994999999997</v>
      </c>
      <c r="L218">
        <v>130.8853441</v>
      </c>
      <c r="M218">
        <v>17.412425846631589</v>
      </c>
      <c r="N218">
        <v>0.23998803869158297</v>
      </c>
    </row>
    <row r="219" spans="2:14">
      <c r="B219" s="162">
        <v>51159</v>
      </c>
      <c r="C219">
        <v>5.8302940000000003</v>
      </c>
      <c r="D219">
        <v>100.58421909999998</v>
      </c>
      <c r="E219">
        <v>20.838051999999998</v>
      </c>
      <c r="F219">
        <v>100.05417009447345</v>
      </c>
      <c r="G219">
        <v>4.3680574603400011</v>
      </c>
      <c r="H219">
        <v>41.453002500000004</v>
      </c>
      <c r="I219">
        <v>30.104177370000002</v>
      </c>
      <c r="J219">
        <v>0</v>
      </c>
      <c r="K219">
        <v>11.325887999999997</v>
      </c>
      <c r="L219">
        <v>129.20872940000001</v>
      </c>
      <c r="M219">
        <v>17.870670846631587</v>
      </c>
      <c r="N219">
        <v>0.2136433419439</v>
      </c>
    </row>
    <row r="220" spans="2:14">
      <c r="B220" s="162">
        <v>51160.041666666664</v>
      </c>
      <c r="C220">
        <v>5.8302940000000003</v>
      </c>
      <c r="D220">
        <v>100.58421909999998</v>
      </c>
      <c r="E220">
        <v>20.817606999999995</v>
      </c>
      <c r="F220">
        <v>100.29843220649755</v>
      </c>
      <c r="G220">
        <v>4.3680574603400011</v>
      </c>
      <c r="H220">
        <v>41.161223200000002</v>
      </c>
      <c r="I220">
        <v>31.107322110000002</v>
      </c>
      <c r="J220">
        <v>0</v>
      </c>
      <c r="K220">
        <v>11.180409412765957</v>
      </c>
      <c r="L220">
        <v>126.0453605</v>
      </c>
      <c r="M220">
        <v>17.372582170035823</v>
      </c>
      <c r="N220">
        <v>0</v>
      </c>
    </row>
    <row r="221" spans="2:14">
      <c r="B221" s="162">
        <v>51160.083333333336</v>
      </c>
      <c r="C221">
        <v>5.9635720000000001</v>
      </c>
      <c r="D221">
        <v>100.58421909999998</v>
      </c>
      <c r="E221">
        <v>20.837821999999992</v>
      </c>
      <c r="F221">
        <v>100.06101293282296</v>
      </c>
      <c r="G221">
        <v>4.9990574603400013</v>
      </c>
      <c r="H221">
        <v>41.828867199999998</v>
      </c>
      <c r="I221">
        <v>30.869954799999999</v>
      </c>
      <c r="J221">
        <v>0</v>
      </c>
      <c r="K221">
        <v>11.156352999999999</v>
      </c>
      <c r="L221">
        <v>126.59747879999999</v>
      </c>
      <c r="M221">
        <v>14.080259211030635</v>
      </c>
      <c r="N221">
        <v>0</v>
      </c>
    </row>
    <row r="222" spans="2:14">
      <c r="B222" s="162">
        <v>51160.125</v>
      </c>
      <c r="C222">
        <v>5.9635720000000001</v>
      </c>
      <c r="D222">
        <v>100.58421909999998</v>
      </c>
      <c r="E222">
        <v>20.846974999999993</v>
      </c>
      <c r="F222">
        <v>99.987647493227357</v>
      </c>
      <c r="G222">
        <v>4.9990574603400013</v>
      </c>
      <c r="H222">
        <v>43.8011135</v>
      </c>
      <c r="I222">
        <v>30.437215699999999</v>
      </c>
      <c r="J222">
        <v>0</v>
      </c>
      <c r="K222">
        <v>11.151323</v>
      </c>
      <c r="L222">
        <v>125.59325199999999</v>
      </c>
      <c r="M222">
        <v>14.309568511207029</v>
      </c>
      <c r="N222">
        <v>0</v>
      </c>
    </row>
    <row r="223" spans="2:14">
      <c r="B223" s="162">
        <v>51160.166666666664</v>
      </c>
      <c r="C223">
        <v>5.6307120000000008</v>
      </c>
      <c r="D223">
        <v>100.58421909999998</v>
      </c>
      <c r="E223">
        <v>20.810297999999996</v>
      </c>
      <c r="F223">
        <v>98.627418365957453</v>
      </c>
      <c r="G223">
        <v>5.0277203837200002</v>
      </c>
      <c r="H223">
        <v>45.087128200000002</v>
      </c>
      <c r="I223">
        <v>29.710175400000001</v>
      </c>
      <c r="J223">
        <v>0</v>
      </c>
      <c r="K223">
        <v>11.141928999999999</v>
      </c>
      <c r="L223">
        <v>127.0942143</v>
      </c>
      <c r="M223">
        <v>14.533576364026652</v>
      </c>
      <c r="N223">
        <v>0.38530607975157877</v>
      </c>
    </row>
    <row r="224" spans="2:14">
      <c r="B224" s="162">
        <v>51160.208333333336</v>
      </c>
      <c r="C224">
        <v>5.6307120000000008</v>
      </c>
      <c r="D224">
        <v>100.58421909999998</v>
      </c>
      <c r="E224">
        <v>20.818562999999994</v>
      </c>
      <c r="F224">
        <v>103.3663001232142</v>
      </c>
      <c r="G224">
        <v>5.0662331099800006</v>
      </c>
      <c r="H224">
        <v>46.5680379</v>
      </c>
      <c r="I224">
        <v>28.734274499999998</v>
      </c>
      <c r="J224">
        <v>0</v>
      </c>
      <c r="K224">
        <v>11.140411</v>
      </c>
      <c r="L224">
        <v>132.93102820000001</v>
      </c>
      <c r="M224">
        <v>14.903676836265619</v>
      </c>
      <c r="N224">
        <v>16.270935444406764</v>
      </c>
    </row>
    <row r="225" spans="2:14">
      <c r="B225" s="162">
        <v>51160.25</v>
      </c>
      <c r="C225">
        <v>5.6307120000000008</v>
      </c>
      <c r="D225">
        <v>100.58421909999998</v>
      </c>
      <c r="E225">
        <v>20.820733999999998</v>
      </c>
      <c r="F225">
        <v>111.25923838434244</v>
      </c>
      <c r="G225">
        <v>5.083058383720001</v>
      </c>
      <c r="H225">
        <v>48.108219499999997</v>
      </c>
      <c r="I225">
        <v>27.5549605</v>
      </c>
      <c r="J225">
        <v>9.2361600000000016E-2</v>
      </c>
      <c r="K225">
        <v>11.166716000000001</v>
      </c>
      <c r="L225">
        <v>134.76479259999999</v>
      </c>
      <c r="M225">
        <v>15.001874856997555</v>
      </c>
      <c r="N225">
        <v>27.350650504752341</v>
      </c>
    </row>
    <row r="226" spans="2:14">
      <c r="B226" s="162">
        <v>51160.291666666664</v>
      </c>
      <c r="C226">
        <v>5.6107120000000004</v>
      </c>
      <c r="D226">
        <v>100.58421909999998</v>
      </c>
      <c r="E226">
        <v>20.906064999999998</v>
      </c>
      <c r="F226">
        <v>107.32810757974595</v>
      </c>
      <c r="G226">
        <v>5.0322454603400013</v>
      </c>
      <c r="H226">
        <v>50.944555399999999</v>
      </c>
      <c r="I226">
        <v>27.085806600000002</v>
      </c>
      <c r="J226">
        <v>2.4236083000000002</v>
      </c>
      <c r="K226">
        <v>11.196962999999998</v>
      </c>
      <c r="L226">
        <v>135.00467929999999</v>
      </c>
      <c r="M226">
        <v>23.310243297744634</v>
      </c>
      <c r="N226">
        <v>18.949968314554617</v>
      </c>
    </row>
    <row r="227" spans="2:14">
      <c r="B227" s="162">
        <v>51160.333333333336</v>
      </c>
      <c r="C227">
        <v>5.6107120000000004</v>
      </c>
      <c r="D227">
        <v>100.58421909999998</v>
      </c>
      <c r="E227">
        <v>20.935983</v>
      </c>
      <c r="F227">
        <v>104.90294422826466</v>
      </c>
      <c r="G227">
        <v>4.9399144603400007</v>
      </c>
      <c r="H227">
        <v>54.819178600000001</v>
      </c>
      <c r="I227">
        <v>25.649919499999999</v>
      </c>
      <c r="J227">
        <v>19.251264500000001</v>
      </c>
      <c r="K227">
        <v>11.183181999999999</v>
      </c>
      <c r="L227">
        <v>134.5629156</v>
      </c>
      <c r="M227">
        <v>24.54742184663159</v>
      </c>
      <c r="N227">
        <v>33.152280011467809</v>
      </c>
    </row>
    <row r="228" spans="2:14">
      <c r="B228" s="162">
        <v>51160.375</v>
      </c>
      <c r="C228">
        <v>5.6107120000000004</v>
      </c>
      <c r="D228">
        <v>100.58421909999998</v>
      </c>
      <c r="E228">
        <v>20.865133999999994</v>
      </c>
      <c r="F228">
        <v>100.47553927385462</v>
      </c>
      <c r="G228">
        <v>4.9685773837200005</v>
      </c>
      <c r="H228">
        <v>56.195785000000001</v>
      </c>
      <c r="I228">
        <v>25.388152600000002</v>
      </c>
      <c r="J228">
        <v>71.220435800000004</v>
      </c>
      <c r="K228">
        <v>11.153112999999999</v>
      </c>
      <c r="L228">
        <v>127.2163055</v>
      </c>
      <c r="M228">
        <v>23.20052697587645</v>
      </c>
      <c r="N228">
        <v>20.928265225409422</v>
      </c>
    </row>
    <row r="229" spans="2:14">
      <c r="B229" s="162">
        <v>51160.416666666664</v>
      </c>
      <c r="C229">
        <v>5.6107120000000004</v>
      </c>
      <c r="D229">
        <v>100.58421909999998</v>
      </c>
      <c r="E229">
        <v>20.876957999999998</v>
      </c>
      <c r="F229">
        <v>97.085169629228503</v>
      </c>
      <c r="G229">
        <v>5.0140655808400005</v>
      </c>
      <c r="H229">
        <v>55.314445500000005</v>
      </c>
      <c r="I229">
        <v>25.8200577</v>
      </c>
      <c r="J229">
        <v>129.60679870000004</v>
      </c>
      <c r="K229">
        <v>11.109476999999998</v>
      </c>
      <c r="L229">
        <v>115.2041823</v>
      </c>
      <c r="M229">
        <v>15.963703201455987</v>
      </c>
      <c r="N229">
        <v>11.567108235008492</v>
      </c>
    </row>
    <row r="230" spans="2:14">
      <c r="B230" s="162">
        <v>51160.458333333336</v>
      </c>
      <c r="C230">
        <v>5.6107120000000004</v>
      </c>
      <c r="D230">
        <v>100.58421909999998</v>
      </c>
      <c r="E230">
        <v>20.830024999999999</v>
      </c>
      <c r="F230">
        <v>94.793418000000003</v>
      </c>
      <c r="G230">
        <v>5.0140655808400005</v>
      </c>
      <c r="H230">
        <v>55.528912200000001</v>
      </c>
      <c r="I230">
        <v>26.007983499999998</v>
      </c>
      <c r="J230">
        <v>173.85244619999997</v>
      </c>
      <c r="K230">
        <v>11.092152999999998</v>
      </c>
      <c r="L230">
        <v>107.62366779999999</v>
      </c>
      <c r="M230">
        <v>15.420425846631588</v>
      </c>
      <c r="N230">
        <v>0.45298631137208928</v>
      </c>
    </row>
    <row r="231" spans="2:14">
      <c r="B231" s="162">
        <v>51160.5</v>
      </c>
      <c r="C231">
        <v>5.6107120000000004</v>
      </c>
      <c r="D231">
        <v>100.58421909999998</v>
      </c>
      <c r="E231">
        <v>20.811783999999999</v>
      </c>
      <c r="F231">
        <v>95.304057693887685</v>
      </c>
      <c r="G231">
        <v>4.9854026574599999</v>
      </c>
      <c r="H231">
        <v>57.597470099999995</v>
      </c>
      <c r="I231">
        <v>28.763473600000001</v>
      </c>
      <c r="J231">
        <v>191.91950539999999</v>
      </c>
      <c r="K231">
        <v>11.086500999999998</v>
      </c>
      <c r="L231">
        <v>106.00055959999999</v>
      </c>
      <c r="M231">
        <v>14.330045846631588</v>
      </c>
      <c r="N231">
        <v>0</v>
      </c>
    </row>
    <row r="232" spans="2:14">
      <c r="B232" s="162">
        <v>51160.541666666664</v>
      </c>
      <c r="C232">
        <v>5.6107120000000004</v>
      </c>
      <c r="D232">
        <v>100.58421909999998</v>
      </c>
      <c r="E232">
        <v>20.828477000000003</v>
      </c>
      <c r="F232">
        <v>95.832911829785161</v>
      </c>
      <c r="G232">
        <v>4.9854026574599999</v>
      </c>
      <c r="H232">
        <v>58.602113100000004</v>
      </c>
      <c r="I232">
        <v>32.906661200000002</v>
      </c>
      <c r="J232">
        <v>180.79583440000002</v>
      </c>
      <c r="K232">
        <v>11.093270999999998</v>
      </c>
      <c r="L232">
        <v>103.4728045</v>
      </c>
      <c r="M232">
        <v>14.330045846631588</v>
      </c>
      <c r="N232">
        <v>0</v>
      </c>
    </row>
    <row r="233" spans="2:14">
      <c r="B233" s="162">
        <v>51160.583333333336</v>
      </c>
      <c r="C233">
        <v>5.6107120000000004</v>
      </c>
      <c r="D233">
        <v>100.58421909999998</v>
      </c>
      <c r="E233">
        <v>20.890318999999995</v>
      </c>
      <c r="F233">
        <v>98.339335542387346</v>
      </c>
      <c r="G233">
        <v>4.9632526574600009</v>
      </c>
      <c r="H233">
        <v>61.707043899999995</v>
      </c>
      <c r="I233">
        <v>38.307009700000002</v>
      </c>
      <c r="J233">
        <v>144.01851420000003</v>
      </c>
      <c r="K233">
        <v>11.110226999999998</v>
      </c>
      <c r="L233">
        <v>106.25900350000001</v>
      </c>
      <c r="M233">
        <v>14.590045846631588</v>
      </c>
      <c r="N233">
        <v>0</v>
      </c>
    </row>
    <row r="234" spans="2:14">
      <c r="B234" s="162">
        <v>51160.625</v>
      </c>
      <c r="C234">
        <v>5.6107120000000004</v>
      </c>
      <c r="D234">
        <v>100.58421909999998</v>
      </c>
      <c r="E234">
        <v>20.912508999999996</v>
      </c>
      <c r="F234">
        <v>101.51624197792131</v>
      </c>
      <c r="G234">
        <v>4.9632526574600009</v>
      </c>
      <c r="H234">
        <v>64.183300599999995</v>
      </c>
      <c r="I234">
        <v>44.522961799999997</v>
      </c>
      <c r="J234">
        <v>96.773161799999983</v>
      </c>
      <c r="K234">
        <v>11.11458</v>
      </c>
      <c r="L234">
        <v>115.68073269999999</v>
      </c>
      <c r="M234">
        <v>14.948185425074406</v>
      </c>
      <c r="N234">
        <v>6.9307661926052182</v>
      </c>
    </row>
    <row r="235" spans="2:14">
      <c r="B235" s="162">
        <v>51160.666666666664</v>
      </c>
      <c r="C235">
        <v>5.6107120000000004</v>
      </c>
      <c r="D235">
        <v>100.58421909999998</v>
      </c>
      <c r="E235">
        <v>20.942826999999998</v>
      </c>
      <c r="F235">
        <v>109.04089239788503</v>
      </c>
      <c r="G235">
        <v>4.9345897340800002</v>
      </c>
      <c r="H235">
        <v>66.713937200000004</v>
      </c>
      <c r="I235">
        <v>49.716713800000001</v>
      </c>
      <c r="J235">
        <v>46.115141900000005</v>
      </c>
      <c r="K235">
        <v>11.121504999999999</v>
      </c>
      <c r="L235">
        <v>118.5691896</v>
      </c>
      <c r="M235">
        <v>16.71263084663159</v>
      </c>
      <c r="N235">
        <v>25.107468594128626</v>
      </c>
    </row>
    <row r="236" spans="2:14">
      <c r="B236" s="162">
        <v>51160.708333333336</v>
      </c>
      <c r="C236">
        <v>5.6107120000000004</v>
      </c>
      <c r="D236">
        <v>100.58421909999998</v>
      </c>
      <c r="E236">
        <v>20.991475000000001</v>
      </c>
      <c r="F236">
        <v>117.87618659419091</v>
      </c>
      <c r="G236">
        <v>4.9345897340800002</v>
      </c>
      <c r="H236">
        <v>65.95851162999999</v>
      </c>
      <c r="I236">
        <v>56.144495900000003</v>
      </c>
      <c r="J236">
        <v>13.7525695</v>
      </c>
      <c r="K236">
        <v>11.132844</v>
      </c>
      <c r="L236">
        <v>122.06677740000001</v>
      </c>
      <c r="M236">
        <v>22.202268781700791</v>
      </c>
      <c r="N236">
        <v>17.682696932674517</v>
      </c>
    </row>
    <row r="237" spans="2:14">
      <c r="B237" s="162">
        <v>51160.75</v>
      </c>
      <c r="C237">
        <v>5.6107120000000004</v>
      </c>
      <c r="D237">
        <v>100.58421909999998</v>
      </c>
      <c r="E237">
        <v>21.039951999999996</v>
      </c>
      <c r="F237">
        <v>123.93586250917463</v>
      </c>
      <c r="G237">
        <v>4.9345897340800002</v>
      </c>
      <c r="H237">
        <v>63.079423410000004</v>
      </c>
      <c r="I237">
        <v>64.263139199999998</v>
      </c>
      <c r="J237">
        <v>0.55220639999999999</v>
      </c>
      <c r="K237">
        <v>11.145122999999998</v>
      </c>
      <c r="L237">
        <v>121.97983190000001</v>
      </c>
      <c r="M237">
        <v>23.105565846631588</v>
      </c>
      <c r="N237">
        <v>4.2809589461001201</v>
      </c>
    </row>
    <row r="238" spans="2:14">
      <c r="B238" s="162">
        <v>51160.791666666664</v>
      </c>
      <c r="C238">
        <v>5.6107120000000004</v>
      </c>
      <c r="D238">
        <v>100.58421909999998</v>
      </c>
      <c r="E238">
        <v>21.072456999999996</v>
      </c>
      <c r="F238">
        <v>125.93634674382734</v>
      </c>
      <c r="G238">
        <v>4.9345897340800002</v>
      </c>
      <c r="H238">
        <v>61.943325599999994</v>
      </c>
      <c r="I238">
        <v>74.858628019999998</v>
      </c>
      <c r="J238">
        <v>0</v>
      </c>
      <c r="K238">
        <v>11.145436999999998</v>
      </c>
      <c r="L238">
        <v>123.2308343</v>
      </c>
      <c r="M238">
        <v>22.802045914079791</v>
      </c>
      <c r="N238">
        <v>0.47358818265587344</v>
      </c>
    </row>
    <row r="239" spans="2:14">
      <c r="B239" s="162">
        <v>51160.833333333336</v>
      </c>
      <c r="C239">
        <v>5.5937367910000004</v>
      </c>
      <c r="D239">
        <v>100.58421909999998</v>
      </c>
      <c r="E239">
        <v>21.084089999999996</v>
      </c>
      <c r="F239">
        <v>113.89595252726571</v>
      </c>
      <c r="G239">
        <v>4.9514150078199997</v>
      </c>
      <c r="H239">
        <v>61.338755400000004</v>
      </c>
      <c r="I239">
        <v>88.302564830000009</v>
      </c>
      <c r="J239">
        <v>0</v>
      </c>
      <c r="K239">
        <v>11.139372</v>
      </c>
      <c r="L239">
        <v>125.1968102</v>
      </c>
      <c r="M239">
        <v>18.14180391336437</v>
      </c>
      <c r="N239">
        <v>0.35674594685146804</v>
      </c>
    </row>
    <row r="240" spans="2:14">
      <c r="B240" s="162">
        <v>51160.875</v>
      </c>
      <c r="C240">
        <v>5.6107120000000004</v>
      </c>
      <c r="D240">
        <v>100.58421909999998</v>
      </c>
      <c r="E240">
        <v>21.083825000000001</v>
      </c>
      <c r="F240">
        <v>112.47143001278512</v>
      </c>
      <c r="G240">
        <v>4.9514150078199997</v>
      </c>
      <c r="H240">
        <v>61.269040599999997</v>
      </c>
      <c r="I240">
        <v>104.8922105</v>
      </c>
      <c r="J240">
        <v>0</v>
      </c>
      <c r="K240">
        <v>11.129802999999997</v>
      </c>
      <c r="L240">
        <v>126.2601495</v>
      </c>
      <c r="M240">
        <v>13.955851846631589</v>
      </c>
      <c r="N240">
        <v>0</v>
      </c>
    </row>
    <row r="241" spans="2:14">
      <c r="B241" s="162">
        <v>51160.916666666664</v>
      </c>
      <c r="C241">
        <v>5.6107120000000004</v>
      </c>
      <c r="D241">
        <v>101.25921909999998</v>
      </c>
      <c r="E241">
        <v>21.016484999999996</v>
      </c>
      <c r="F241">
        <v>105.17520679148936</v>
      </c>
      <c r="G241">
        <v>4.9514150078199997</v>
      </c>
      <c r="H241">
        <v>62.811727500000003</v>
      </c>
      <c r="I241">
        <v>119.67400549999999</v>
      </c>
      <c r="J241">
        <v>0</v>
      </c>
      <c r="K241">
        <v>11.085139000000002</v>
      </c>
      <c r="L241">
        <v>127.10118709999999</v>
      </c>
      <c r="M241">
        <v>16.94785184663159</v>
      </c>
      <c r="N241">
        <v>0</v>
      </c>
    </row>
    <row r="242" spans="2:14">
      <c r="B242" s="162">
        <v>51160.958333333336</v>
      </c>
      <c r="C242">
        <v>5.584370861</v>
      </c>
      <c r="D242">
        <v>101.25921909999998</v>
      </c>
      <c r="E242">
        <v>21.003242999999998</v>
      </c>
      <c r="F242">
        <v>103.42146011622636</v>
      </c>
      <c r="G242">
        <v>4.9514150078199997</v>
      </c>
      <c r="H242">
        <v>66.144894899999997</v>
      </c>
      <c r="I242">
        <v>132.59475090000001</v>
      </c>
      <c r="J242">
        <v>0</v>
      </c>
      <c r="K242">
        <v>11.050365999999999</v>
      </c>
      <c r="L242">
        <v>125.4540906</v>
      </c>
      <c r="M242">
        <v>14.46529997728568</v>
      </c>
      <c r="N242">
        <v>0</v>
      </c>
    </row>
    <row r="243" spans="2:14">
      <c r="B243" s="162">
        <v>51160</v>
      </c>
      <c r="C243">
        <v>0</v>
      </c>
      <c r="D243">
        <v>101.25921909999998</v>
      </c>
      <c r="E243">
        <v>20.944631999999995</v>
      </c>
      <c r="F243">
        <v>75.329677919140622</v>
      </c>
      <c r="G243">
        <v>4.7024854952400004</v>
      </c>
      <c r="H243">
        <v>70.0178844</v>
      </c>
      <c r="I243">
        <v>141.37930360000001</v>
      </c>
      <c r="J243">
        <v>0</v>
      </c>
      <c r="K243">
        <v>9.7337410000000002</v>
      </c>
      <c r="L243">
        <v>64.582021099999992</v>
      </c>
      <c r="M243">
        <v>1.1179619999999999</v>
      </c>
      <c r="N243">
        <v>0</v>
      </c>
    </row>
    <row r="244" spans="2:14">
      <c r="B244" s="162">
        <v>51161.041666666664</v>
      </c>
      <c r="C244">
        <v>0</v>
      </c>
      <c r="D244">
        <v>101.25921909999998</v>
      </c>
      <c r="E244">
        <v>20.671062999999997</v>
      </c>
      <c r="F244">
        <v>72.299740468085119</v>
      </c>
      <c r="G244">
        <v>4.6868982049999994</v>
      </c>
      <c r="H244">
        <v>74.883662330000007</v>
      </c>
      <c r="I244">
        <v>150.31293100000002</v>
      </c>
      <c r="J244">
        <v>0</v>
      </c>
      <c r="K244">
        <v>8.6491349999999994</v>
      </c>
      <c r="L244">
        <v>57.208260490000001</v>
      </c>
      <c r="M244">
        <v>2.0088919999999999</v>
      </c>
      <c r="N244">
        <v>0</v>
      </c>
    </row>
    <row r="245" spans="2:14">
      <c r="B245" s="162">
        <v>51161.083333333336</v>
      </c>
      <c r="C245">
        <v>0</v>
      </c>
      <c r="D245">
        <v>101.25921909999998</v>
      </c>
      <c r="E245">
        <v>20.682620999999997</v>
      </c>
      <c r="F245">
        <v>67.022235313067753</v>
      </c>
      <c r="G245">
        <v>4.6868982049999994</v>
      </c>
      <c r="H245">
        <v>78.388831999999994</v>
      </c>
      <c r="I245">
        <v>154.79880030000001</v>
      </c>
      <c r="J245">
        <v>0</v>
      </c>
      <c r="K245">
        <v>8.6391170000000006</v>
      </c>
      <c r="L245">
        <v>53.38193201</v>
      </c>
      <c r="M245">
        <v>1.1179619999999999</v>
      </c>
      <c r="N245">
        <v>0</v>
      </c>
    </row>
    <row r="246" spans="2:14">
      <c r="B246" s="162">
        <v>51161.125</v>
      </c>
      <c r="C246">
        <v>0</v>
      </c>
      <c r="D246">
        <v>101.25921909999998</v>
      </c>
      <c r="E246">
        <v>20.958275999999998</v>
      </c>
      <c r="F246">
        <v>66.484206</v>
      </c>
      <c r="G246">
        <v>4.6868982049999994</v>
      </c>
      <c r="H246">
        <v>87.531200500000011</v>
      </c>
      <c r="I246">
        <v>162.7057125</v>
      </c>
      <c r="J246">
        <v>0</v>
      </c>
      <c r="K246">
        <v>8.6307229999999997</v>
      </c>
      <c r="L246">
        <v>45.261677259999999</v>
      </c>
      <c r="M246">
        <v>1.1179619999999999</v>
      </c>
      <c r="N246">
        <v>0</v>
      </c>
    </row>
    <row r="247" spans="2:14">
      <c r="B247" s="162">
        <v>51161.166666666664</v>
      </c>
      <c r="C247">
        <v>0</v>
      </c>
      <c r="D247">
        <v>101.25921909999998</v>
      </c>
      <c r="E247">
        <v>20.689485999999999</v>
      </c>
      <c r="F247">
        <v>67.008096667580858</v>
      </c>
      <c r="G247">
        <v>4.6868982049999994</v>
      </c>
      <c r="H247">
        <v>92.758622870000011</v>
      </c>
      <c r="I247">
        <v>167.59857840000001</v>
      </c>
      <c r="J247">
        <v>0</v>
      </c>
      <c r="K247">
        <v>8.6270510000000016</v>
      </c>
      <c r="L247">
        <v>48.483830959999999</v>
      </c>
      <c r="M247">
        <v>1.0552519999999999</v>
      </c>
      <c r="N247">
        <v>0</v>
      </c>
    </row>
    <row r="248" spans="2:14">
      <c r="B248" s="162">
        <v>51161.208333333336</v>
      </c>
      <c r="C248">
        <v>0</v>
      </c>
      <c r="D248">
        <v>101.25921909999998</v>
      </c>
      <c r="E248">
        <v>20.703214999999993</v>
      </c>
      <c r="F248">
        <v>67.314652662391964</v>
      </c>
      <c r="G248">
        <v>4.7037234787400015</v>
      </c>
      <c r="H248">
        <v>99.195181700000006</v>
      </c>
      <c r="I248">
        <v>171.64134030000002</v>
      </c>
      <c r="J248">
        <v>0</v>
      </c>
      <c r="K248">
        <v>8.6225860000000019</v>
      </c>
      <c r="L248">
        <v>64.963537209999998</v>
      </c>
      <c r="M248">
        <v>1.1179619999999999</v>
      </c>
      <c r="N248">
        <v>0</v>
      </c>
    </row>
    <row r="249" spans="2:14">
      <c r="B249" s="162">
        <v>51161.25</v>
      </c>
      <c r="C249">
        <v>0</v>
      </c>
      <c r="D249">
        <v>101.25921909999998</v>
      </c>
      <c r="E249">
        <v>20.696936999999998</v>
      </c>
      <c r="F249">
        <v>75.349732644386592</v>
      </c>
      <c r="G249">
        <v>4.7037234787400015</v>
      </c>
      <c r="H249">
        <v>107.645022</v>
      </c>
      <c r="I249">
        <v>174.72271710000001</v>
      </c>
      <c r="J249">
        <v>6.8543800000000002E-2</v>
      </c>
      <c r="K249">
        <v>9.7299119999999988</v>
      </c>
      <c r="L249">
        <v>70.659863060000006</v>
      </c>
      <c r="M249">
        <v>1.1179619999999999</v>
      </c>
      <c r="N249">
        <v>0</v>
      </c>
    </row>
    <row r="250" spans="2:14">
      <c r="B250" s="162">
        <v>51161.291666666664</v>
      </c>
      <c r="C250">
        <v>0</v>
      </c>
      <c r="D250">
        <v>101.25921909999998</v>
      </c>
      <c r="E250">
        <v>20.981524999999998</v>
      </c>
      <c r="F250">
        <v>76.88634811852036</v>
      </c>
      <c r="G250">
        <v>4.7545364021200003</v>
      </c>
      <c r="H250">
        <v>120.3005982</v>
      </c>
      <c r="I250">
        <v>177.47830519999999</v>
      </c>
      <c r="J250">
        <v>2.7088209000000005</v>
      </c>
      <c r="K250">
        <v>9.7763329999999993</v>
      </c>
      <c r="L250">
        <v>72.08949269</v>
      </c>
      <c r="M250">
        <v>1.1179619999999999</v>
      </c>
      <c r="N250">
        <v>0</v>
      </c>
    </row>
    <row r="251" spans="2:14">
      <c r="B251" s="162">
        <v>51161.333333333336</v>
      </c>
      <c r="C251">
        <v>0</v>
      </c>
      <c r="D251">
        <v>100.11790809999998</v>
      </c>
      <c r="E251">
        <v>20.955881999999995</v>
      </c>
      <c r="F251">
        <v>77.430577005835389</v>
      </c>
      <c r="G251">
        <v>4.7545364021200003</v>
      </c>
      <c r="H251">
        <v>130.3153562</v>
      </c>
      <c r="I251">
        <v>179.46399260000001</v>
      </c>
      <c r="J251">
        <v>18.563275200000003</v>
      </c>
      <c r="K251">
        <v>9.7820719999999977</v>
      </c>
      <c r="L251">
        <v>65.83087325000001</v>
      </c>
      <c r="M251">
        <v>1.1179619999999999</v>
      </c>
      <c r="N251">
        <v>0</v>
      </c>
    </row>
    <row r="252" spans="2:14">
      <c r="B252" s="162">
        <v>51161.375</v>
      </c>
      <c r="C252">
        <v>0</v>
      </c>
      <c r="D252">
        <v>100.11790809999998</v>
      </c>
      <c r="E252">
        <v>20.938849999999999</v>
      </c>
      <c r="F252">
        <v>66.965932480851066</v>
      </c>
      <c r="G252">
        <v>4.7377111283800009</v>
      </c>
      <c r="H252">
        <v>133.7153836</v>
      </c>
      <c r="I252">
        <v>181.1904778</v>
      </c>
      <c r="J252">
        <v>78.913623799999996</v>
      </c>
      <c r="K252">
        <v>8.6683689999999984</v>
      </c>
      <c r="L252">
        <v>49.719985959999995</v>
      </c>
      <c r="M252">
        <v>1.0552519999999999</v>
      </c>
      <c r="N252">
        <v>0</v>
      </c>
    </row>
    <row r="253" spans="2:14">
      <c r="B253" s="162">
        <v>51161.416666666664</v>
      </c>
      <c r="C253">
        <v>0</v>
      </c>
      <c r="D253">
        <v>100.11790809999998</v>
      </c>
      <c r="E253">
        <v>20.613534999999992</v>
      </c>
      <c r="F253">
        <v>58.021207694624216</v>
      </c>
      <c r="G253">
        <v>4.7377111283800009</v>
      </c>
      <c r="H253">
        <v>133.05840940000002</v>
      </c>
      <c r="I253">
        <v>174.3769112</v>
      </c>
      <c r="J253">
        <v>145.19142196871888</v>
      </c>
      <c r="K253">
        <v>7.2067089999999991</v>
      </c>
      <c r="L253">
        <v>25.015424400000001</v>
      </c>
      <c r="M253">
        <v>1.0552519999999999</v>
      </c>
      <c r="N253">
        <v>0</v>
      </c>
    </row>
    <row r="254" spans="2:14">
      <c r="B254" s="162">
        <v>51161.458333333336</v>
      </c>
      <c r="C254">
        <v>0</v>
      </c>
      <c r="D254">
        <v>100.11790809999998</v>
      </c>
      <c r="E254">
        <v>20.842897999999995</v>
      </c>
      <c r="F254">
        <v>56.553322999999999</v>
      </c>
      <c r="G254">
        <v>4.7377111283800009</v>
      </c>
      <c r="H254">
        <v>129.7850713</v>
      </c>
      <c r="I254">
        <v>180.14298360000001</v>
      </c>
      <c r="J254">
        <v>193.29885109999995</v>
      </c>
      <c r="K254">
        <v>7.2128919999999992</v>
      </c>
      <c r="L254">
        <v>24.44378287</v>
      </c>
      <c r="M254">
        <v>1.0552519999999999</v>
      </c>
      <c r="N254">
        <v>0</v>
      </c>
    </row>
    <row r="255" spans="2:14">
      <c r="B255" s="162">
        <v>51161.5</v>
      </c>
      <c r="C255">
        <v>0</v>
      </c>
      <c r="D255">
        <v>100.11790809999998</v>
      </c>
      <c r="E255">
        <v>20.851353999999997</v>
      </c>
      <c r="F255">
        <v>57.069019191527694</v>
      </c>
      <c r="G255">
        <v>4.7377111283800009</v>
      </c>
      <c r="H255">
        <v>135.13895879999998</v>
      </c>
      <c r="I255">
        <v>177.04189430000002</v>
      </c>
      <c r="J255">
        <v>212.79593920000005</v>
      </c>
      <c r="K255">
        <v>7.2026439999999994</v>
      </c>
      <c r="L255">
        <v>24.451332869999998</v>
      </c>
      <c r="M255">
        <v>1.0552519999999999</v>
      </c>
      <c r="N255">
        <v>0</v>
      </c>
    </row>
    <row r="256" spans="2:14">
      <c r="B256" s="162">
        <v>51161.541666666664</v>
      </c>
      <c r="C256">
        <v>0</v>
      </c>
      <c r="D256">
        <v>100.11790809999998</v>
      </c>
      <c r="E256">
        <v>20.560381</v>
      </c>
      <c r="F256">
        <v>50.530700626500199</v>
      </c>
      <c r="G256">
        <v>4.7090482050000011</v>
      </c>
      <c r="H256">
        <v>142.42997980000001</v>
      </c>
      <c r="I256">
        <v>163.58763380000002</v>
      </c>
      <c r="J256">
        <v>200.61722519999998</v>
      </c>
      <c r="K256">
        <v>7.2004859999999997</v>
      </c>
      <c r="L256">
        <v>24.451332869999998</v>
      </c>
      <c r="M256">
        <v>1.0552519999999999</v>
      </c>
      <c r="N256">
        <v>0</v>
      </c>
    </row>
    <row r="257" spans="2:14">
      <c r="B257" s="162">
        <v>51161.583333333336</v>
      </c>
      <c r="C257">
        <v>0</v>
      </c>
      <c r="D257">
        <v>100.11790809999998</v>
      </c>
      <c r="E257">
        <v>20.573091999999992</v>
      </c>
      <c r="F257">
        <v>57.863574622806098</v>
      </c>
      <c r="G257">
        <v>4.731198205000001</v>
      </c>
      <c r="H257">
        <v>158.39822570000001</v>
      </c>
      <c r="I257">
        <v>165.01399050000001</v>
      </c>
      <c r="J257">
        <v>161.65896179999999</v>
      </c>
      <c r="K257">
        <v>7.2086799999999984</v>
      </c>
      <c r="L257">
        <v>27.836713660000001</v>
      </c>
      <c r="M257">
        <v>1.0552519999999999</v>
      </c>
      <c r="N257">
        <v>0</v>
      </c>
    </row>
    <row r="258" spans="2:14">
      <c r="B258" s="162">
        <v>51161.625</v>
      </c>
      <c r="C258">
        <v>0</v>
      </c>
      <c r="D258">
        <v>100.11790809999998</v>
      </c>
      <c r="E258">
        <v>20.565356000000001</v>
      </c>
      <c r="F258">
        <v>50.966068892029824</v>
      </c>
      <c r="G258">
        <v>4.8235292050000007</v>
      </c>
      <c r="H258">
        <v>177.27133269999999</v>
      </c>
      <c r="I258">
        <v>157.56195510000001</v>
      </c>
      <c r="J258">
        <v>108.31198899999997</v>
      </c>
      <c r="K258">
        <v>7.2149939999999999</v>
      </c>
      <c r="L258">
        <v>39.38249167</v>
      </c>
      <c r="M258">
        <v>1.0552519999999999</v>
      </c>
      <c r="N258">
        <v>0</v>
      </c>
    </row>
    <row r="259" spans="2:14">
      <c r="B259" s="162">
        <v>51161.666666666664</v>
      </c>
      <c r="C259">
        <v>0</v>
      </c>
      <c r="D259">
        <v>100.11790809999998</v>
      </c>
      <c r="E259">
        <v>20.835953999999997</v>
      </c>
      <c r="F259">
        <v>72.7800867655601</v>
      </c>
      <c r="G259">
        <v>4.8521921283800005</v>
      </c>
      <c r="H259">
        <v>196.01489679999997</v>
      </c>
      <c r="I259">
        <v>153.18117850000002</v>
      </c>
      <c r="J259">
        <v>50.406507100000006</v>
      </c>
      <c r="K259">
        <v>8.6699920000000006</v>
      </c>
      <c r="L259">
        <v>43.612108379999995</v>
      </c>
      <c r="M259">
        <v>1.0552519999999999</v>
      </c>
      <c r="N259">
        <v>1.4887991311295196E-2</v>
      </c>
    </row>
    <row r="260" spans="2:14">
      <c r="B260" s="162">
        <v>51161.708333333336</v>
      </c>
      <c r="C260">
        <v>0</v>
      </c>
      <c r="D260">
        <v>100.11790809999998</v>
      </c>
      <c r="E260">
        <v>20.595712999999993</v>
      </c>
      <c r="F260">
        <v>71.782898127569297</v>
      </c>
      <c r="G260">
        <v>4.8521921283800005</v>
      </c>
      <c r="H260">
        <v>194.2056499</v>
      </c>
      <c r="I260">
        <v>147.65127840000002</v>
      </c>
      <c r="J260">
        <v>12.700902599999999</v>
      </c>
      <c r="K260">
        <v>9.5374368408517185</v>
      </c>
      <c r="L260">
        <v>45.316170080000006</v>
      </c>
      <c r="M260">
        <v>1.0552519999999999</v>
      </c>
      <c r="N260">
        <v>0</v>
      </c>
    </row>
    <row r="261" spans="2:14">
      <c r="B261" s="162">
        <v>51161.75</v>
      </c>
      <c r="C261">
        <v>0</v>
      </c>
      <c r="D261">
        <v>100.11790809999998</v>
      </c>
      <c r="E261">
        <v>20.632343999999993</v>
      </c>
      <c r="F261">
        <v>92.593191106658068</v>
      </c>
      <c r="G261">
        <v>4.8353668546400002</v>
      </c>
      <c r="H261">
        <v>193.3656378</v>
      </c>
      <c r="I261">
        <v>141.36828210000002</v>
      </c>
      <c r="J261">
        <v>0.35540659999999996</v>
      </c>
      <c r="K261">
        <v>9.7738240000000012</v>
      </c>
      <c r="L261">
        <v>45.316170080000006</v>
      </c>
      <c r="M261">
        <v>1.0552519999999999</v>
      </c>
      <c r="N261">
        <v>0</v>
      </c>
    </row>
    <row r="262" spans="2:14">
      <c r="B262" s="162">
        <v>51161.791666666664</v>
      </c>
      <c r="C262">
        <v>0</v>
      </c>
      <c r="D262">
        <v>100.11790809999998</v>
      </c>
      <c r="E262">
        <v>20.666687999999997</v>
      </c>
      <c r="F262">
        <v>92.504847378723383</v>
      </c>
      <c r="G262">
        <v>4.7845539312600014</v>
      </c>
      <c r="H262">
        <v>195.72588060000001</v>
      </c>
      <c r="I262">
        <v>141.17760680000001</v>
      </c>
      <c r="J262">
        <v>0</v>
      </c>
      <c r="K262">
        <v>9.7857459999999996</v>
      </c>
      <c r="L262">
        <v>45.277783980000002</v>
      </c>
      <c r="M262">
        <v>1.0552519999999999</v>
      </c>
      <c r="N262">
        <v>0</v>
      </c>
    </row>
    <row r="263" spans="2:14">
      <c r="B263" s="162">
        <v>51161.833333333336</v>
      </c>
      <c r="C263">
        <v>0</v>
      </c>
      <c r="D263">
        <v>100.11790809999998</v>
      </c>
      <c r="E263">
        <v>20.636006999999999</v>
      </c>
      <c r="F263">
        <v>76.743155999999999</v>
      </c>
      <c r="G263">
        <v>4.7845539312600014</v>
      </c>
      <c r="H263">
        <v>199.0938645</v>
      </c>
      <c r="I263">
        <v>136.36198419999999</v>
      </c>
      <c r="J263">
        <v>0</v>
      </c>
      <c r="K263">
        <v>9.7918570000000003</v>
      </c>
      <c r="L263">
        <v>45.204824930000001</v>
      </c>
      <c r="M263">
        <v>1.0552519999999999</v>
      </c>
      <c r="N263">
        <v>0</v>
      </c>
    </row>
    <row r="264" spans="2:14">
      <c r="B264" s="162">
        <v>51161.875</v>
      </c>
      <c r="C264">
        <v>0</v>
      </c>
      <c r="D264">
        <v>100.11790809999998</v>
      </c>
      <c r="E264">
        <v>20.621181</v>
      </c>
      <c r="F264">
        <v>75.886716000000021</v>
      </c>
      <c r="G264">
        <v>4.7845539312600014</v>
      </c>
      <c r="H264">
        <v>201.0862339</v>
      </c>
      <c r="I264">
        <v>138.71679800000001</v>
      </c>
      <c r="J264">
        <v>0</v>
      </c>
      <c r="K264">
        <v>8.3486559999999983</v>
      </c>
      <c r="L264">
        <v>44.980270480000001</v>
      </c>
      <c r="M264">
        <v>1.0552519999999999</v>
      </c>
      <c r="N264">
        <v>9.8723386517764883E-3</v>
      </c>
    </row>
    <row r="265" spans="2:14">
      <c r="B265" s="162">
        <v>51161.916666666664</v>
      </c>
      <c r="C265">
        <v>0</v>
      </c>
      <c r="D265">
        <v>100.11790809999998</v>
      </c>
      <c r="E265">
        <v>20.578581</v>
      </c>
      <c r="F265">
        <v>80.710576065863449</v>
      </c>
      <c r="G265">
        <v>4.7845539312600014</v>
      </c>
      <c r="H265">
        <v>199.44228799999999</v>
      </c>
      <c r="I265">
        <v>145.73803119999999</v>
      </c>
      <c r="J265">
        <v>0</v>
      </c>
      <c r="K265">
        <v>8.3216059999999992</v>
      </c>
      <c r="L265">
        <v>44.843027679999999</v>
      </c>
      <c r="M265">
        <v>1.0552519999999999</v>
      </c>
      <c r="N265">
        <v>0</v>
      </c>
    </row>
    <row r="266" spans="2:14">
      <c r="B266" s="162">
        <v>51161.958333333336</v>
      </c>
      <c r="C266">
        <v>0</v>
      </c>
      <c r="D266">
        <v>100.11790809999998</v>
      </c>
      <c r="E266">
        <v>20.572851</v>
      </c>
      <c r="F266">
        <v>71.4409359612023</v>
      </c>
      <c r="G266">
        <v>4.6922229312600008</v>
      </c>
      <c r="H266">
        <v>198.9656612</v>
      </c>
      <c r="I266">
        <v>141.63284630000001</v>
      </c>
      <c r="J266">
        <v>0</v>
      </c>
      <c r="K266">
        <v>8.304805</v>
      </c>
      <c r="L266">
        <v>40.204535159999999</v>
      </c>
      <c r="M266">
        <v>1.0552519999999999</v>
      </c>
      <c r="N266">
        <v>0</v>
      </c>
    </row>
    <row r="267" spans="2:14">
      <c r="B267" s="162">
        <v>51161</v>
      </c>
      <c r="C267">
        <v>0</v>
      </c>
      <c r="D267">
        <v>100.11790809999998</v>
      </c>
      <c r="E267">
        <v>20.523371999999995</v>
      </c>
      <c r="F267">
        <v>69.997558747145234</v>
      </c>
      <c r="G267">
        <v>4.7421229312600008</v>
      </c>
      <c r="H267">
        <v>196.34216130000001</v>
      </c>
      <c r="I267">
        <v>146.05500979999999</v>
      </c>
      <c r="J267">
        <v>0</v>
      </c>
      <c r="K267">
        <v>8.2282149999999987</v>
      </c>
      <c r="L267">
        <v>34.261677710000001</v>
      </c>
      <c r="M267">
        <v>1.0552519999999999</v>
      </c>
      <c r="N267">
        <v>0</v>
      </c>
    </row>
    <row r="268" spans="2:14">
      <c r="B268" s="162">
        <v>51162.041666666664</v>
      </c>
      <c r="C268">
        <v>0</v>
      </c>
      <c r="D268">
        <v>100.11790809999998</v>
      </c>
      <c r="E268">
        <v>20.503152999999994</v>
      </c>
      <c r="F268">
        <v>61.304802881375828</v>
      </c>
      <c r="G268">
        <v>4.7252976575200005</v>
      </c>
      <c r="H268">
        <v>198.79726500000001</v>
      </c>
      <c r="I268">
        <v>153.81985370000001</v>
      </c>
      <c r="J268">
        <v>0</v>
      </c>
      <c r="K268">
        <v>8.2049039999999991</v>
      </c>
      <c r="L268">
        <v>32.263172740000002</v>
      </c>
      <c r="M268">
        <v>1.9461820000000001</v>
      </c>
      <c r="N268">
        <v>0</v>
      </c>
    </row>
    <row r="269" spans="2:14">
      <c r="B269" s="162">
        <v>51162.083333333336</v>
      </c>
      <c r="C269">
        <v>0</v>
      </c>
      <c r="D269">
        <v>100.11790809999998</v>
      </c>
      <c r="E269">
        <v>20.478220999999994</v>
      </c>
      <c r="F269">
        <v>59.639611838130946</v>
      </c>
      <c r="G269">
        <v>4.7252976575200005</v>
      </c>
      <c r="H269">
        <v>202.82402930000001</v>
      </c>
      <c r="I269">
        <v>157.03812740000001</v>
      </c>
      <c r="J269">
        <v>0</v>
      </c>
      <c r="K269">
        <v>8.1949269999999999</v>
      </c>
      <c r="L269">
        <v>31.96176977</v>
      </c>
      <c r="M269">
        <v>1.0552519999999999</v>
      </c>
      <c r="N269">
        <v>0</v>
      </c>
    </row>
    <row r="270" spans="2:14">
      <c r="B270" s="162">
        <v>51162.125</v>
      </c>
      <c r="C270">
        <v>0</v>
      </c>
      <c r="D270">
        <v>100.11790809999998</v>
      </c>
      <c r="E270">
        <v>20.448802000000001</v>
      </c>
      <c r="F270">
        <v>60.705015258198451</v>
      </c>
      <c r="G270">
        <v>4.7252976575200005</v>
      </c>
      <c r="H270">
        <v>207.22650110000001</v>
      </c>
      <c r="I270">
        <v>155.64912799999999</v>
      </c>
      <c r="J270">
        <v>0</v>
      </c>
      <c r="K270">
        <v>8.1919000000000004</v>
      </c>
      <c r="L270">
        <v>31.12352387</v>
      </c>
      <c r="M270">
        <v>1.0552519999999999</v>
      </c>
      <c r="N270">
        <v>0</v>
      </c>
    </row>
    <row r="271" spans="2:14">
      <c r="B271" s="162">
        <v>51162.166666666664</v>
      </c>
      <c r="C271">
        <v>0</v>
      </c>
      <c r="D271">
        <v>100.11790809999998</v>
      </c>
      <c r="E271">
        <v>20.431143999999996</v>
      </c>
      <c r="F271">
        <v>61.436443288432308</v>
      </c>
      <c r="G271">
        <v>4.7252976575200005</v>
      </c>
      <c r="H271">
        <v>209.37224810000001</v>
      </c>
      <c r="I271">
        <v>163.7247778</v>
      </c>
      <c r="J271">
        <v>0</v>
      </c>
      <c r="K271">
        <v>8.1854569999999995</v>
      </c>
      <c r="L271">
        <v>31.912795460000002</v>
      </c>
      <c r="M271">
        <v>1.0552519999999999</v>
      </c>
      <c r="N271">
        <v>0</v>
      </c>
    </row>
    <row r="272" spans="2:14">
      <c r="B272" s="162">
        <v>51162.208333333336</v>
      </c>
      <c r="C272">
        <v>0</v>
      </c>
      <c r="D272">
        <v>100.11790809999998</v>
      </c>
      <c r="E272">
        <v>20.427453999999994</v>
      </c>
      <c r="F272">
        <v>61.311575659931357</v>
      </c>
      <c r="G272">
        <v>4.7084723837800002</v>
      </c>
      <c r="H272">
        <v>210.68114559999998</v>
      </c>
      <c r="I272">
        <v>163.8532281</v>
      </c>
      <c r="J272">
        <v>0</v>
      </c>
      <c r="K272">
        <v>8.1851409999999998</v>
      </c>
      <c r="L272">
        <v>36.105992800000003</v>
      </c>
      <c r="M272">
        <v>1.0552519999999999</v>
      </c>
      <c r="N272">
        <v>0</v>
      </c>
    </row>
    <row r="273" spans="2:14">
      <c r="B273" s="162">
        <v>51162.25</v>
      </c>
      <c r="C273">
        <v>0</v>
      </c>
      <c r="D273">
        <v>100.11790809999998</v>
      </c>
      <c r="E273">
        <v>20.427589999999995</v>
      </c>
      <c r="F273">
        <v>67.944505275284584</v>
      </c>
      <c r="G273">
        <v>4.7084723837800002</v>
      </c>
      <c r="H273">
        <v>211.28707600000001</v>
      </c>
      <c r="I273">
        <v>162.76486850000001</v>
      </c>
      <c r="J273">
        <v>0.16736020000000001</v>
      </c>
      <c r="K273">
        <v>8.1847769999999986</v>
      </c>
      <c r="L273">
        <v>39.546708019999997</v>
      </c>
      <c r="M273">
        <v>1.0552519999999999</v>
      </c>
      <c r="N273">
        <v>0</v>
      </c>
    </row>
    <row r="274" spans="2:14">
      <c r="B274" s="162">
        <v>51162.291666666664</v>
      </c>
      <c r="C274">
        <v>0</v>
      </c>
      <c r="D274">
        <v>100.11790809999998</v>
      </c>
      <c r="E274">
        <v>20.514678999999997</v>
      </c>
      <c r="F274">
        <v>76.980411163706208</v>
      </c>
      <c r="G274">
        <v>4.7084723837800002</v>
      </c>
      <c r="H274">
        <v>218.28960800000002</v>
      </c>
      <c r="I274">
        <v>152.07905979999998</v>
      </c>
      <c r="J274">
        <v>2.8040829999999999</v>
      </c>
      <c r="K274">
        <v>8.2064029999999981</v>
      </c>
      <c r="L274">
        <v>39.261796789999998</v>
      </c>
      <c r="M274">
        <v>1.0552519999999999</v>
      </c>
      <c r="N274">
        <v>0</v>
      </c>
    </row>
    <row r="275" spans="2:14">
      <c r="B275" s="162">
        <v>51162.333333333336</v>
      </c>
      <c r="C275">
        <v>0</v>
      </c>
      <c r="D275">
        <v>100.11790809999998</v>
      </c>
      <c r="E275">
        <v>20.535615999999997</v>
      </c>
      <c r="F275">
        <v>70.951716460383082</v>
      </c>
      <c r="G275">
        <v>4.7084723837800002</v>
      </c>
      <c r="H275">
        <v>207.35314579999999</v>
      </c>
      <c r="I275">
        <v>162.21988350000001</v>
      </c>
      <c r="J275">
        <v>20.376709899999994</v>
      </c>
      <c r="K275">
        <v>8.1944459999999992</v>
      </c>
      <c r="L275">
        <v>38.145537220000001</v>
      </c>
      <c r="M275">
        <v>1.0552519999999999</v>
      </c>
      <c r="N275">
        <v>0</v>
      </c>
    </row>
    <row r="276" spans="2:14">
      <c r="B276" s="162">
        <v>51162.375</v>
      </c>
      <c r="C276">
        <v>0</v>
      </c>
      <c r="D276">
        <v>100.11790809999998</v>
      </c>
      <c r="E276">
        <v>20.536892999999996</v>
      </c>
      <c r="F276">
        <v>57.713396068869685</v>
      </c>
      <c r="G276">
        <v>4.6237313965462414</v>
      </c>
      <c r="H276">
        <v>194.40908759999999</v>
      </c>
      <c r="I276">
        <v>148.82797479999999</v>
      </c>
      <c r="J276">
        <v>80.611983700000025</v>
      </c>
      <c r="K276">
        <v>8.2039249999999999</v>
      </c>
      <c r="L276">
        <v>25.664606129999999</v>
      </c>
      <c r="M276">
        <v>1.0552519999999999</v>
      </c>
      <c r="N276">
        <v>0</v>
      </c>
    </row>
    <row r="277" spans="2:14">
      <c r="B277" s="162">
        <v>51162.416666666664</v>
      </c>
      <c r="C277">
        <v>0</v>
      </c>
      <c r="D277">
        <v>100.11790809999998</v>
      </c>
      <c r="E277">
        <v>20.528929999999999</v>
      </c>
      <c r="F277">
        <v>52.391430197038503</v>
      </c>
      <c r="G277">
        <v>4.3299573837800001</v>
      </c>
      <c r="H277">
        <v>182.9323819</v>
      </c>
      <c r="I277">
        <v>136.71242509999999</v>
      </c>
      <c r="J277">
        <v>143.9969194</v>
      </c>
      <c r="K277">
        <v>7.1680139999999994</v>
      </c>
      <c r="L277">
        <v>24.939980909999999</v>
      </c>
      <c r="M277">
        <v>1.0552519999999999</v>
      </c>
      <c r="N277">
        <v>0</v>
      </c>
    </row>
    <row r="278" spans="2:14">
      <c r="B278" s="162">
        <v>51162.458333333336</v>
      </c>
      <c r="C278">
        <v>0</v>
      </c>
      <c r="D278">
        <v>100.11790809999998</v>
      </c>
      <c r="E278">
        <v>19.472937999999999</v>
      </c>
      <c r="F278">
        <v>49.205209000000004</v>
      </c>
      <c r="G278">
        <v>4.3299573837800001</v>
      </c>
      <c r="H278">
        <v>162.1063178</v>
      </c>
      <c r="I278">
        <v>133.60222630000001</v>
      </c>
      <c r="J278">
        <v>183.30172019999998</v>
      </c>
      <c r="K278">
        <v>7.1706249999999994</v>
      </c>
      <c r="L278">
        <v>23.32185441</v>
      </c>
      <c r="M278">
        <v>1.0552519999999999</v>
      </c>
      <c r="N278">
        <v>0</v>
      </c>
    </row>
    <row r="279" spans="2:14">
      <c r="B279" s="162">
        <v>51162.5</v>
      </c>
      <c r="C279">
        <v>0</v>
      </c>
      <c r="D279">
        <v>100.11790809999998</v>
      </c>
      <c r="E279">
        <v>20.462876999999995</v>
      </c>
      <c r="F279">
        <v>48.930472484421955</v>
      </c>
      <c r="G279">
        <v>4.3586203071600007</v>
      </c>
      <c r="H279">
        <v>159.00715679999999</v>
      </c>
      <c r="I279">
        <v>135.03870449999999</v>
      </c>
      <c r="J279">
        <v>196.23895379999999</v>
      </c>
      <c r="K279">
        <v>7.1687939999999992</v>
      </c>
      <c r="L279">
        <v>25.220472419999997</v>
      </c>
      <c r="M279">
        <v>1.0552519999999999</v>
      </c>
      <c r="N279">
        <v>0</v>
      </c>
    </row>
    <row r="280" spans="2:14">
      <c r="B280" s="162">
        <v>51162.541666666664</v>
      </c>
      <c r="C280">
        <v>0</v>
      </c>
      <c r="D280">
        <v>100.11790809999998</v>
      </c>
      <c r="E280">
        <v>20.461497999999999</v>
      </c>
      <c r="F280">
        <v>50.496265797060396</v>
      </c>
      <c r="G280">
        <v>4.3872832305400005</v>
      </c>
      <c r="H280">
        <v>155.97349600000001</v>
      </c>
      <c r="I280">
        <v>143.46317120000001</v>
      </c>
      <c r="J280">
        <v>183.68289229999999</v>
      </c>
      <c r="K280">
        <v>7.1597039999999996</v>
      </c>
      <c r="L280">
        <v>23.92282651</v>
      </c>
      <c r="M280">
        <v>1.0552519999999999</v>
      </c>
      <c r="N280">
        <v>0</v>
      </c>
    </row>
    <row r="281" spans="2:14">
      <c r="B281" s="162">
        <v>51162.583333333336</v>
      </c>
      <c r="C281">
        <v>0</v>
      </c>
      <c r="D281">
        <v>100.11790809999998</v>
      </c>
      <c r="E281">
        <v>20.457432999999995</v>
      </c>
      <c r="F281">
        <v>51.182436310261686</v>
      </c>
      <c r="G281">
        <v>4.3872832305400005</v>
      </c>
      <c r="H281">
        <v>175.29065689999999</v>
      </c>
      <c r="I281">
        <v>138.5986173</v>
      </c>
      <c r="J281">
        <v>150.60899230000001</v>
      </c>
      <c r="K281">
        <v>7.1583669999999993</v>
      </c>
      <c r="L281">
        <v>24.71661722</v>
      </c>
      <c r="M281">
        <v>1.0552519999999999</v>
      </c>
      <c r="N281">
        <v>0</v>
      </c>
    </row>
    <row r="282" spans="2:14">
      <c r="B282" s="162">
        <v>51162.625</v>
      </c>
      <c r="C282">
        <v>0</v>
      </c>
      <c r="D282">
        <v>100.11790809999998</v>
      </c>
      <c r="E282">
        <v>20.460039999999996</v>
      </c>
      <c r="F282">
        <v>54.792493455062726</v>
      </c>
      <c r="G282">
        <v>4.3872832305400005</v>
      </c>
      <c r="H282">
        <v>195.5846659</v>
      </c>
      <c r="I282">
        <v>145.21158400000002</v>
      </c>
      <c r="J282">
        <v>107.1778016</v>
      </c>
      <c r="K282">
        <v>7.1576199999999988</v>
      </c>
      <c r="L282">
        <v>28.742001299999998</v>
      </c>
      <c r="M282">
        <v>1.0552519999999999</v>
      </c>
      <c r="N282">
        <v>0</v>
      </c>
    </row>
    <row r="283" spans="2:14">
      <c r="B283" s="162">
        <v>51162.666666666664</v>
      </c>
      <c r="C283">
        <v>0</v>
      </c>
      <c r="D283">
        <v>100.11790809999998</v>
      </c>
      <c r="E283">
        <v>20.498339000000001</v>
      </c>
      <c r="F283">
        <v>60.699824434334893</v>
      </c>
      <c r="G283">
        <v>4.3586203071600007</v>
      </c>
      <c r="H283">
        <v>210.8079711</v>
      </c>
      <c r="I283">
        <v>150.86140210000002</v>
      </c>
      <c r="J283">
        <v>51.302244800000011</v>
      </c>
      <c r="K283">
        <v>7.1558369999999991</v>
      </c>
      <c r="L283">
        <v>41.064188390000005</v>
      </c>
      <c r="M283">
        <v>1.0552519999999999</v>
      </c>
      <c r="N283">
        <v>0</v>
      </c>
    </row>
    <row r="284" spans="2:14">
      <c r="B284" s="162">
        <v>51162.708333333336</v>
      </c>
      <c r="C284">
        <v>0</v>
      </c>
      <c r="D284">
        <v>100.11790809999998</v>
      </c>
      <c r="E284">
        <v>20.583258999999998</v>
      </c>
      <c r="F284">
        <v>65.69187318998091</v>
      </c>
      <c r="G284">
        <v>4.3586203071600007</v>
      </c>
      <c r="H284">
        <v>213.4847249</v>
      </c>
      <c r="I284">
        <v>163.7417524</v>
      </c>
      <c r="J284">
        <v>15.5006723</v>
      </c>
      <c r="K284">
        <v>8.177721</v>
      </c>
      <c r="L284">
        <v>41.365591359999996</v>
      </c>
      <c r="M284">
        <v>1.0552519999999999</v>
      </c>
      <c r="N284">
        <v>0</v>
      </c>
    </row>
    <row r="285" spans="2:14">
      <c r="B285" s="162">
        <v>51162.75</v>
      </c>
      <c r="C285">
        <v>0</v>
      </c>
      <c r="D285">
        <v>100.11790809999998</v>
      </c>
      <c r="E285">
        <v>20.628094999999998</v>
      </c>
      <c r="F285">
        <v>76.944807412634944</v>
      </c>
      <c r="G285">
        <v>4.3754455809000001</v>
      </c>
      <c r="H285">
        <v>219.10702079999999</v>
      </c>
      <c r="I285">
        <v>156.98076800000001</v>
      </c>
      <c r="J285">
        <v>0.54748810000000003</v>
      </c>
      <c r="K285">
        <v>8.2091120000000011</v>
      </c>
      <c r="L285">
        <v>41.365591359999996</v>
      </c>
      <c r="M285">
        <v>1.0552519999999999</v>
      </c>
      <c r="N285">
        <v>0</v>
      </c>
    </row>
    <row r="286" spans="2:14">
      <c r="B286" s="162">
        <v>51162.791666666664</v>
      </c>
      <c r="C286">
        <v>0</v>
      </c>
      <c r="D286">
        <v>100.11790809999998</v>
      </c>
      <c r="E286">
        <v>20.662129999999998</v>
      </c>
      <c r="F286">
        <v>64.675740944681451</v>
      </c>
      <c r="G286">
        <v>4.4262585042799998</v>
      </c>
      <c r="H286">
        <v>223.2441049</v>
      </c>
      <c r="I286">
        <v>155.42368379999999</v>
      </c>
      <c r="J286">
        <v>0</v>
      </c>
      <c r="K286">
        <v>8.2083410000000008</v>
      </c>
      <c r="L286">
        <v>41.365591359999996</v>
      </c>
      <c r="M286">
        <v>1.0552519999999999</v>
      </c>
      <c r="N286">
        <v>0</v>
      </c>
    </row>
    <row r="287" spans="2:14">
      <c r="B287" s="162">
        <v>51162.833333333336</v>
      </c>
      <c r="C287">
        <v>0</v>
      </c>
      <c r="D287">
        <v>100.11790809999998</v>
      </c>
      <c r="E287">
        <v>20.660554999999995</v>
      </c>
      <c r="F287">
        <v>73.993484072340436</v>
      </c>
      <c r="G287">
        <v>4.4262585042799998</v>
      </c>
      <c r="H287">
        <v>207.49718539999998</v>
      </c>
      <c r="I287">
        <v>162.8236459</v>
      </c>
      <c r="J287">
        <v>0</v>
      </c>
      <c r="K287">
        <v>8.1890669999999997</v>
      </c>
      <c r="L287">
        <v>41.438550419999999</v>
      </c>
      <c r="M287">
        <v>1.0552519999999999</v>
      </c>
      <c r="N287">
        <v>0</v>
      </c>
    </row>
    <row r="288" spans="2:14">
      <c r="B288" s="162">
        <v>51162.875</v>
      </c>
      <c r="C288">
        <v>0</v>
      </c>
      <c r="D288">
        <v>100.51913609999998</v>
      </c>
      <c r="E288">
        <v>20.668109000000005</v>
      </c>
      <c r="F288">
        <v>67.812891648601152</v>
      </c>
      <c r="G288">
        <v>4.4262585042799998</v>
      </c>
      <c r="H288">
        <v>197.994259</v>
      </c>
      <c r="I288">
        <v>167.8425033</v>
      </c>
      <c r="J288">
        <v>0</v>
      </c>
      <c r="K288">
        <v>8.1966149999999995</v>
      </c>
      <c r="L288">
        <v>41.438550419999999</v>
      </c>
      <c r="M288">
        <v>1.0552519999999999</v>
      </c>
      <c r="N288">
        <v>0</v>
      </c>
    </row>
    <row r="289" spans="2:14">
      <c r="B289" s="162">
        <v>51162.916666666664</v>
      </c>
      <c r="C289">
        <v>0</v>
      </c>
      <c r="D289">
        <v>100.51913609999998</v>
      </c>
      <c r="E289">
        <v>19.625777999999997</v>
      </c>
      <c r="F289">
        <v>59.215026269486827</v>
      </c>
      <c r="G289">
        <v>4.4262585042799998</v>
      </c>
      <c r="H289">
        <v>188.0651</v>
      </c>
      <c r="I289">
        <v>168.0580478</v>
      </c>
      <c r="J289">
        <v>0</v>
      </c>
      <c r="K289">
        <v>8.1755619999999993</v>
      </c>
      <c r="L289">
        <v>40.070425530000001</v>
      </c>
      <c r="M289">
        <v>1.0552519999999999</v>
      </c>
      <c r="N289">
        <v>0</v>
      </c>
    </row>
    <row r="290" spans="2:14">
      <c r="B290" s="162">
        <v>51162.958333333336</v>
      </c>
      <c r="C290">
        <v>0</v>
      </c>
      <c r="D290">
        <v>100.51913609999998</v>
      </c>
      <c r="E290">
        <v>19.605936</v>
      </c>
      <c r="F290">
        <v>57.516416872764168</v>
      </c>
      <c r="G290">
        <v>4.4262585042799998</v>
      </c>
      <c r="H290">
        <v>183.3073966</v>
      </c>
      <c r="I290">
        <v>168.8078884</v>
      </c>
      <c r="J290">
        <v>0</v>
      </c>
      <c r="K290">
        <v>8.1748429999999992</v>
      </c>
      <c r="L290">
        <v>34.78251933</v>
      </c>
      <c r="M290">
        <v>1.0552519999999999</v>
      </c>
      <c r="N290">
        <v>0</v>
      </c>
    </row>
    <row r="291" spans="2:14">
      <c r="B291" s="162">
        <v>51162</v>
      </c>
      <c r="C291">
        <v>0</v>
      </c>
      <c r="D291">
        <v>100.51913609999998</v>
      </c>
      <c r="E291">
        <v>19.500409999999999</v>
      </c>
      <c r="F291">
        <v>57.186528388391729</v>
      </c>
      <c r="G291">
        <v>4.4094332305400004</v>
      </c>
      <c r="H291">
        <v>175.9908423</v>
      </c>
      <c r="I291">
        <v>168.90961100000001</v>
      </c>
      <c r="J291">
        <v>0</v>
      </c>
      <c r="K291">
        <v>8.1154969999999995</v>
      </c>
      <c r="L291">
        <v>31.481891109999999</v>
      </c>
      <c r="M291">
        <v>1.0552519999999999</v>
      </c>
      <c r="N291">
        <v>0</v>
      </c>
    </row>
    <row r="292" spans="2:14">
      <c r="B292" s="162">
        <v>51163.041666666664</v>
      </c>
      <c r="C292">
        <v>0</v>
      </c>
      <c r="D292">
        <v>100.51913609999998</v>
      </c>
      <c r="E292">
        <v>19.479973999999999</v>
      </c>
      <c r="F292">
        <v>56.481837023302305</v>
      </c>
      <c r="G292">
        <v>4.4262585042799998</v>
      </c>
      <c r="H292">
        <v>181.75784140000002</v>
      </c>
      <c r="I292">
        <v>152.5835458</v>
      </c>
      <c r="J292">
        <v>0</v>
      </c>
      <c r="K292">
        <v>8.094576</v>
      </c>
      <c r="L292">
        <v>28.966724709999998</v>
      </c>
      <c r="M292">
        <v>1.0552519999999999</v>
      </c>
      <c r="N292">
        <v>0</v>
      </c>
    </row>
    <row r="293" spans="2:14">
      <c r="B293" s="162">
        <v>51163.083333333336</v>
      </c>
      <c r="C293">
        <v>0</v>
      </c>
      <c r="D293">
        <v>100.51913609999998</v>
      </c>
      <c r="E293">
        <v>19.471948000000001</v>
      </c>
      <c r="F293">
        <v>53.408587941423903</v>
      </c>
      <c r="G293">
        <v>4.4094332305400004</v>
      </c>
      <c r="H293">
        <v>178.8703338</v>
      </c>
      <c r="I293">
        <v>148.92443109999999</v>
      </c>
      <c r="J293">
        <v>0</v>
      </c>
      <c r="K293">
        <v>8.0888720000000003</v>
      </c>
      <c r="L293">
        <v>27.901669140000003</v>
      </c>
      <c r="M293">
        <v>1.0552519999999999</v>
      </c>
      <c r="N293">
        <v>0</v>
      </c>
    </row>
    <row r="294" spans="2:14">
      <c r="B294" s="162">
        <v>51163.125</v>
      </c>
      <c r="C294">
        <v>0</v>
      </c>
      <c r="D294">
        <v>100.51913609999998</v>
      </c>
      <c r="E294">
        <v>19.477860999999997</v>
      </c>
      <c r="F294">
        <v>56.976904177294557</v>
      </c>
      <c r="G294">
        <v>4.4094332305400004</v>
      </c>
      <c r="H294">
        <v>180.1982653</v>
      </c>
      <c r="I294">
        <v>154.89232000000001</v>
      </c>
      <c r="J294">
        <v>0</v>
      </c>
      <c r="K294">
        <v>8.0783529999999999</v>
      </c>
      <c r="L294">
        <v>26.305038570000001</v>
      </c>
      <c r="M294">
        <v>1.0552519999999999</v>
      </c>
      <c r="N294">
        <v>0</v>
      </c>
    </row>
    <row r="295" spans="2:14">
      <c r="B295" s="162">
        <v>51163.166666666664</v>
      </c>
      <c r="C295">
        <v>0</v>
      </c>
      <c r="D295">
        <v>100.51913609999998</v>
      </c>
      <c r="E295">
        <v>19.497638999999996</v>
      </c>
      <c r="F295">
        <v>54.230701593702968</v>
      </c>
      <c r="G295">
        <v>4.4094332305400004</v>
      </c>
      <c r="H295">
        <v>186.3637152</v>
      </c>
      <c r="I295">
        <v>153.0466783</v>
      </c>
      <c r="J295">
        <v>0</v>
      </c>
      <c r="K295">
        <v>8.0770360000000014</v>
      </c>
      <c r="L295">
        <v>26.626949880000002</v>
      </c>
      <c r="M295">
        <v>1.0552519999999999</v>
      </c>
      <c r="N295">
        <v>0</v>
      </c>
    </row>
    <row r="296" spans="2:14">
      <c r="B296" s="162">
        <v>51163.208333333336</v>
      </c>
      <c r="C296">
        <v>0</v>
      </c>
      <c r="D296">
        <v>100.51913609999998</v>
      </c>
      <c r="E296">
        <v>20.061662985190299</v>
      </c>
      <c r="F296">
        <v>56.247041981327769</v>
      </c>
      <c r="G296">
        <v>4.4262585042799998</v>
      </c>
      <c r="H296">
        <v>186.7808431</v>
      </c>
      <c r="I296">
        <v>148.64746260000001</v>
      </c>
      <c r="J296">
        <v>0</v>
      </c>
      <c r="K296">
        <v>8.0646000000000004</v>
      </c>
      <c r="L296">
        <v>29.368978200000001</v>
      </c>
      <c r="M296">
        <v>1.0552519999999999</v>
      </c>
      <c r="N296">
        <v>0</v>
      </c>
    </row>
    <row r="297" spans="2:14">
      <c r="B297" s="162">
        <v>51163.25</v>
      </c>
      <c r="C297">
        <v>0</v>
      </c>
      <c r="D297">
        <v>100.51913609999998</v>
      </c>
      <c r="E297">
        <v>19.535368999999999</v>
      </c>
      <c r="F297">
        <v>58.149355338673509</v>
      </c>
      <c r="G297">
        <v>4.4262585042799998</v>
      </c>
      <c r="H297">
        <v>187.93683660000002</v>
      </c>
      <c r="I297">
        <v>144.61795649999999</v>
      </c>
      <c r="J297">
        <v>5.5362300000000003E-2</v>
      </c>
      <c r="K297">
        <v>8.0757429999999992</v>
      </c>
      <c r="L297">
        <v>34.071507650000001</v>
      </c>
      <c r="M297">
        <v>1.0552519999999999</v>
      </c>
      <c r="N297">
        <v>0</v>
      </c>
    </row>
    <row r="298" spans="2:14">
      <c r="B298" s="162">
        <v>51163.291666666664</v>
      </c>
      <c r="C298">
        <v>0</v>
      </c>
      <c r="D298">
        <v>100.51913609999998</v>
      </c>
      <c r="E298">
        <v>19.635265999999994</v>
      </c>
      <c r="F298">
        <v>59.96217733820685</v>
      </c>
      <c r="G298">
        <v>4.4262585042799998</v>
      </c>
      <c r="H298">
        <v>213.531521</v>
      </c>
      <c r="I298">
        <v>135.57530300000002</v>
      </c>
      <c r="J298">
        <v>4.1539531000000007</v>
      </c>
      <c r="K298">
        <v>7.1040199999999984</v>
      </c>
      <c r="L298">
        <v>33.734341520000001</v>
      </c>
      <c r="M298">
        <v>1.0552519999999999</v>
      </c>
      <c r="N298">
        <v>0</v>
      </c>
    </row>
    <row r="299" spans="2:14">
      <c r="B299" s="162">
        <v>51163.333333333336</v>
      </c>
      <c r="C299">
        <v>0</v>
      </c>
      <c r="D299">
        <v>100.51913609999998</v>
      </c>
      <c r="E299">
        <v>19.646752999999997</v>
      </c>
      <c r="F299">
        <v>60.085414565754675</v>
      </c>
      <c r="G299">
        <v>4.4094332305400004</v>
      </c>
      <c r="H299">
        <v>229.8411093</v>
      </c>
      <c r="I299">
        <v>125.14111440000001</v>
      </c>
      <c r="J299">
        <v>28.688223899999997</v>
      </c>
      <c r="K299">
        <v>7.1209319999999998</v>
      </c>
      <c r="L299">
        <v>20.74443531</v>
      </c>
      <c r="M299">
        <v>1.0552519999999999</v>
      </c>
      <c r="N299">
        <v>0</v>
      </c>
    </row>
    <row r="300" spans="2:14">
      <c r="B300" s="162">
        <v>51163.375</v>
      </c>
      <c r="C300">
        <v>0</v>
      </c>
      <c r="D300">
        <v>100.51913609999998</v>
      </c>
      <c r="E300">
        <v>19.654671999999994</v>
      </c>
      <c r="F300">
        <v>45.889031189488392</v>
      </c>
      <c r="G300">
        <v>4.4315832305400003</v>
      </c>
      <c r="H300">
        <v>221.91485740000002</v>
      </c>
      <c r="I300">
        <v>125.6278624</v>
      </c>
      <c r="J300">
        <v>101.79498810000001</v>
      </c>
      <c r="K300">
        <v>6.1085329999999995</v>
      </c>
      <c r="L300">
        <v>12.96556264</v>
      </c>
      <c r="M300">
        <v>1.0552519999999999</v>
      </c>
      <c r="N300">
        <v>0</v>
      </c>
    </row>
    <row r="301" spans="2:14">
      <c r="B301" s="162">
        <v>51163.416666666664</v>
      </c>
      <c r="C301">
        <v>0</v>
      </c>
      <c r="D301">
        <v>100.51913609999998</v>
      </c>
      <c r="E301">
        <v>19.622719999999997</v>
      </c>
      <c r="F301">
        <v>42.399477898394892</v>
      </c>
      <c r="G301">
        <v>4.4484085042799997</v>
      </c>
      <c r="H301">
        <v>219.88244330000001</v>
      </c>
      <c r="I301">
        <v>124.49144229999999</v>
      </c>
      <c r="J301">
        <v>174.77328220000004</v>
      </c>
      <c r="K301">
        <v>6.1162569999999992</v>
      </c>
      <c r="L301">
        <v>12.95295514</v>
      </c>
      <c r="M301">
        <v>1.0552519999999999</v>
      </c>
      <c r="N301">
        <v>0</v>
      </c>
    </row>
    <row r="302" spans="2:14">
      <c r="B302" s="162">
        <v>51163.458333333336</v>
      </c>
      <c r="C302">
        <v>0</v>
      </c>
      <c r="D302">
        <v>100.51913609999998</v>
      </c>
      <c r="E302">
        <v>18.586133999999998</v>
      </c>
      <c r="F302">
        <v>39.176581716126357</v>
      </c>
      <c r="G302">
        <v>4.4197455808999999</v>
      </c>
      <c r="H302">
        <v>213.79387450000002</v>
      </c>
      <c r="I302">
        <v>126.9022159</v>
      </c>
      <c r="J302">
        <v>223.41386941489364</v>
      </c>
      <c r="K302">
        <v>6.1178979999999994</v>
      </c>
      <c r="L302">
        <v>13.233446649999999</v>
      </c>
      <c r="M302">
        <v>1.0552519999999999</v>
      </c>
      <c r="N302">
        <v>0</v>
      </c>
    </row>
    <row r="303" spans="2:14">
      <c r="B303" s="162">
        <v>51163.5</v>
      </c>
      <c r="C303">
        <v>0</v>
      </c>
      <c r="D303">
        <v>100.51913609999998</v>
      </c>
      <c r="E303">
        <v>18.568868000000002</v>
      </c>
      <c r="F303">
        <v>38.733147351653805</v>
      </c>
      <c r="G303">
        <v>4.4197455808999999</v>
      </c>
      <c r="H303">
        <v>217.29155979999999</v>
      </c>
      <c r="I303">
        <v>132.18904740000002</v>
      </c>
      <c r="J303">
        <v>236.38140940875206</v>
      </c>
      <c r="K303">
        <v>6.1162749999999999</v>
      </c>
      <c r="L303">
        <v>12.95295514</v>
      </c>
      <c r="M303">
        <v>1.0552519999999999</v>
      </c>
      <c r="N303">
        <v>0</v>
      </c>
    </row>
    <row r="304" spans="2:14">
      <c r="B304" s="162">
        <v>51163.541666666664</v>
      </c>
      <c r="C304">
        <v>0</v>
      </c>
      <c r="D304">
        <v>100.51913609999998</v>
      </c>
      <c r="E304">
        <v>18.564268999999999</v>
      </c>
      <c r="F304">
        <v>39.385862362358729</v>
      </c>
      <c r="G304">
        <v>4.4197455808999999</v>
      </c>
      <c r="H304">
        <v>230.53392019999998</v>
      </c>
      <c r="I304">
        <v>138.23423890000001</v>
      </c>
      <c r="J304">
        <v>237.46317809380207</v>
      </c>
      <c r="K304">
        <v>6.1071299999999997</v>
      </c>
      <c r="L304">
        <v>13.61745567</v>
      </c>
      <c r="M304">
        <v>1.0552519999999999</v>
      </c>
      <c r="N304">
        <v>0</v>
      </c>
    </row>
    <row r="305" spans="2:14">
      <c r="B305" s="162">
        <v>51163.583333333336</v>
      </c>
      <c r="C305">
        <v>0</v>
      </c>
      <c r="D305">
        <v>100.51913609999998</v>
      </c>
      <c r="E305">
        <v>18.565729999999995</v>
      </c>
      <c r="F305">
        <v>40.858489732067618</v>
      </c>
      <c r="G305">
        <v>4.4197455808999999</v>
      </c>
      <c r="H305">
        <v>232.13560459999999</v>
      </c>
      <c r="I305">
        <v>148.66231969999998</v>
      </c>
      <c r="J305">
        <v>196.40208527234043</v>
      </c>
      <c r="K305">
        <v>7.1286889999999996</v>
      </c>
      <c r="L305">
        <v>13.80387144</v>
      </c>
      <c r="M305">
        <v>1.0552519999999999</v>
      </c>
      <c r="N305">
        <v>0</v>
      </c>
    </row>
    <row r="306" spans="2:14">
      <c r="B306" s="162">
        <v>51163.625</v>
      </c>
      <c r="C306">
        <v>0</v>
      </c>
      <c r="D306">
        <v>100.51913609999998</v>
      </c>
      <c r="E306">
        <v>18.569558000000001</v>
      </c>
      <c r="F306">
        <v>44.765000373295429</v>
      </c>
      <c r="G306">
        <v>4.4197455808999999</v>
      </c>
      <c r="H306">
        <v>237.80296379999999</v>
      </c>
      <c r="I306">
        <v>160.5594084</v>
      </c>
      <c r="J306">
        <v>138.98561864111886</v>
      </c>
      <c r="K306">
        <v>7.1305739999999993</v>
      </c>
      <c r="L306">
        <v>23.495375459999998</v>
      </c>
      <c r="M306">
        <v>1.0552519999999999</v>
      </c>
      <c r="N306">
        <v>0</v>
      </c>
    </row>
    <row r="307" spans="2:14">
      <c r="B307" s="162">
        <v>51163.666666666664</v>
      </c>
      <c r="C307">
        <v>0</v>
      </c>
      <c r="D307">
        <v>100.51913609999998</v>
      </c>
      <c r="E307">
        <v>19.642458999999995</v>
      </c>
      <c r="F307">
        <v>45.991645659284728</v>
      </c>
      <c r="G307">
        <v>4.4484085042799997</v>
      </c>
      <c r="H307">
        <v>237.078667</v>
      </c>
      <c r="I307">
        <v>164.00842790000002</v>
      </c>
      <c r="J307">
        <v>77.225574299999991</v>
      </c>
      <c r="K307">
        <v>7.1318809999999999</v>
      </c>
      <c r="L307">
        <v>29.358706910000002</v>
      </c>
      <c r="M307">
        <v>1.0552519999999999</v>
      </c>
      <c r="N307">
        <v>0</v>
      </c>
    </row>
    <row r="308" spans="2:14">
      <c r="B308" s="162">
        <v>51163.708333333336</v>
      </c>
      <c r="C308">
        <v>0</v>
      </c>
      <c r="D308">
        <v>100.51913609999998</v>
      </c>
      <c r="E308">
        <v>20.745995000000001</v>
      </c>
      <c r="F308">
        <v>58.557365306662206</v>
      </c>
      <c r="G308">
        <v>4.9593481062000002</v>
      </c>
      <c r="H308">
        <v>212.1393693</v>
      </c>
      <c r="I308">
        <v>164.74604250000002</v>
      </c>
      <c r="J308">
        <v>23.321570299999998</v>
      </c>
      <c r="K308">
        <v>7.7679849999999995</v>
      </c>
      <c r="L308">
        <v>39.239177699999999</v>
      </c>
      <c r="M308">
        <v>1.4219231603296181</v>
      </c>
      <c r="N308">
        <v>0</v>
      </c>
    </row>
    <row r="309" spans="2:14">
      <c r="B309" s="162">
        <v>51163.75</v>
      </c>
      <c r="C309">
        <v>0</v>
      </c>
      <c r="D309">
        <v>100.51913609999998</v>
      </c>
      <c r="E309">
        <v>20.853740999999992</v>
      </c>
      <c r="F309">
        <v>67.150360338910986</v>
      </c>
      <c r="G309">
        <v>4.9593481062000002</v>
      </c>
      <c r="H309">
        <v>177.89406020000001</v>
      </c>
      <c r="I309">
        <v>163.84253129999999</v>
      </c>
      <c r="J309">
        <v>0.69643500000000003</v>
      </c>
      <c r="K309">
        <v>7.7606559999999991</v>
      </c>
      <c r="L309">
        <v>44.293342949999996</v>
      </c>
      <c r="M309">
        <v>1.921045168780499</v>
      </c>
      <c r="N309">
        <v>0</v>
      </c>
    </row>
    <row r="310" spans="2:14">
      <c r="B310" s="162">
        <v>51163.791666666664</v>
      </c>
      <c r="C310">
        <v>0</v>
      </c>
      <c r="D310">
        <v>100.51913609999998</v>
      </c>
      <c r="E310">
        <v>20.872838999999995</v>
      </c>
      <c r="F310">
        <v>68.247526377458712</v>
      </c>
      <c r="G310">
        <v>4.9593481062000002</v>
      </c>
      <c r="H310">
        <v>161.493787</v>
      </c>
      <c r="I310">
        <v>158.26648610000001</v>
      </c>
      <c r="J310">
        <v>0</v>
      </c>
      <c r="K310">
        <v>7.7516849999999993</v>
      </c>
      <c r="L310">
        <v>44.126524369999998</v>
      </c>
      <c r="M310">
        <v>1.6856075210116652</v>
      </c>
      <c r="N310">
        <v>0</v>
      </c>
    </row>
    <row r="311" spans="2:14">
      <c r="B311" s="162">
        <v>51163.833333333336</v>
      </c>
      <c r="C311">
        <v>0</v>
      </c>
      <c r="D311">
        <v>100.51913609999998</v>
      </c>
      <c r="E311">
        <v>20.874146999999994</v>
      </c>
      <c r="F311">
        <v>68.116141515447097</v>
      </c>
      <c r="G311">
        <v>4.9593481062000002</v>
      </c>
      <c r="H311">
        <v>158.35534899999999</v>
      </c>
      <c r="I311">
        <v>151.5487023</v>
      </c>
      <c r="J311">
        <v>0</v>
      </c>
      <c r="K311">
        <v>7.7608619999999995</v>
      </c>
      <c r="L311">
        <v>42.735003849999998</v>
      </c>
      <c r="M311">
        <v>1.1179619999999999</v>
      </c>
      <c r="N311">
        <v>0</v>
      </c>
    </row>
    <row r="312" spans="2:14">
      <c r="B312" s="162">
        <v>51163.875</v>
      </c>
      <c r="C312">
        <v>0</v>
      </c>
      <c r="D312">
        <v>100.51913609999998</v>
      </c>
      <c r="E312">
        <v>20.862849000000001</v>
      </c>
      <c r="F312">
        <v>67.388245815508839</v>
      </c>
      <c r="G312">
        <v>4.9593481062000002</v>
      </c>
      <c r="H312">
        <v>160.19435769999998</v>
      </c>
      <c r="I312">
        <v>141.71260800000002</v>
      </c>
      <c r="J312">
        <v>0</v>
      </c>
      <c r="K312">
        <v>7.7697379999999994</v>
      </c>
      <c r="L312">
        <v>38.796347139999995</v>
      </c>
      <c r="M312">
        <v>2.0088919999999999</v>
      </c>
      <c r="N312">
        <v>0</v>
      </c>
    </row>
    <row r="313" spans="2:14">
      <c r="B313" s="162">
        <v>51163.916666666664</v>
      </c>
      <c r="C313">
        <v>0</v>
      </c>
      <c r="D313">
        <v>100.51913609999998</v>
      </c>
      <c r="E313">
        <v>20.844103999999994</v>
      </c>
      <c r="F313">
        <v>65.263436476606373</v>
      </c>
      <c r="G313">
        <v>4.9593481062000002</v>
      </c>
      <c r="H313">
        <v>155.9427125</v>
      </c>
      <c r="I313">
        <v>136.66814490000002</v>
      </c>
      <c r="J313">
        <v>0</v>
      </c>
      <c r="K313">
        <v>7.7645609999999987</v>
      </c>
      <c r="L313">
        <v>36.77199718</v>
      </c>
      <c r="M313">
        <v>1.1179619999999999</v>
      </c>
      <c r="N313">
        <v>0</v>
      </c>
    </row>
    <row r="314" spans="2:14">
      <c r="B314" s="162">
        <v>51163.958333333336</v>
      </c>
      <c r="C314">
        <v>0</v>
      </c>
      <c r="D314">
        <v>101.25921909999998</v>
      </c>
      <c r="E314">
        <v>21.075422999999997</v>
      </c>
      <c r="F314">
        <v>65.814098403733368</v>
      </c>
      <c r="G314">
        <v>4.9593481062000002</v>
      </c>
      <c r="H314">
        <v>151.13567920000003</v>
      </c>
      <c r="I314">
        <v>143.4591897</v>
      </c>
      <c r="J314">
        <v>0</v>
      </c>
      <c r="K314">
        <v>7.7656389999999993</v>
      </c>
      <c r="L314">
        <v>31.843093450000001</v>
      </c>
      <c r="M314">
        <v>1.1179619999999999</v>
      </c>
      <c r="N314">
        <v>0</v>
      </c>
    </row>
    <row r="315" spans="2:14">
      <c r="B315" s="162">
        <v>51163</v>
      </c>
      <c r="C315">
        <v>0</v>
      </c>
      <c r="D315">
        <v>102.40053009999998</v>
      </c>
      <c r="E315">
        <v>20.689832000000003</v>
      </c>
      <c r="F315">
        <v>65.038058131113274</v>
      </c>
      <c r="G315">
        <v>4.9475104565600008</v>
      </c>
      <c r="H315">
        <v>144.16810290000001</v>
      </c>
      <c r="I315">
        <v>133.781507</v>
      </c>
      <c r="J315">
        <v>0</v>
      </c>
      <c r="K315">
        <v>7.754547999999998</v>
      </c>
      <c r="L315">
        <v>28.640304759999999</v>
      </c>
      <c r="M315">
        <v>1.1179619999999999</v>
      </c>
      <c r="N315">
        <v>0</v>
      </c>
    </row>
    <row r="316" spans="2:14">
      <c r="B316" s="162">
        <v>51164.041666666664</v>
      </c>
      <c r="C316">
        <v>0</v>
      </c>
      <c r="D316">
        <v>102.40053009999998</v>
      </c>
      <c r="E316">
        <v>20.701067999999999</v>
      </c>
      <c r="F316">
        <v>63.219257049997857</v>
      </c>
      <c r="G316">
        <v>4.9475104565600008</v>
      </c>
      <c r="H316">
        <v>141.68148399999998</v>
      </c>
      <c r="I316">
        <v>134.95002970000002</v>
      </c>
      <c r="J316">
        <v>0</v>
      </c>
      <c r="K316">
        <v>7.5999369999999979</v>
      </c>
      <c r="L316">
        <v>27.567919699999997</v>
      </c>
      <c r="M316">
        <v>1.1179619999999999</v>
      </c>
      <c r="N316">
        <v>0</v>
      </c>
    </row>
    <row r="317" spans="2:14">
      <c r="B317" s="162">
        <v>51164.083333333336</v>
      </c>
      <c r="C317">
        <v>0</v>
      </c>
      <c r="D317">
        <v>102.40053009999998</v>
      </c>
      <c r="E317">
        <v>20.609930999999996</v>
      </c>
      <c r="F317">
        <v>62.138043574381854</v>
      </c>
      <c r="G317">
        <v>4.8837021844999997</v>
      </c>
      <c r="H317">
        <v>146.0830747</v>
      </c>
      <c r="I317">
        <v>141.89879689999998</v>
      </c>
      <c r="J317">
        <v>0</v>
      </c>
      <c r="K317">
        <v>7.3880279999999994</v>
      </c>
      <c r="L317">
        <v>28.26072787</v>
      </c>
      <c r="M317">
        <v>1.1179619999999999</v>
      </c>
      <c r="N317">
        <v>0</v>
      </c>
    </row>
    <row r="318" spans="2:14">
      <c r="B318" s="162">
        <v>51164.125</v>
      </c>
      <c r="C318">
        <v>0</v>
      </c>
      <c r="D318">
        <v>102.40053009999998</v>
      </c>
      <c r="E318">
        <v>20.673031999999996</v>
      </c>
      <c r="F318">
        <v>62.573086039443545</v>
      </c>
      <c r="G318">
        <v>4.7193167034920753</v>
      </c>
      <c r="H318">
        <v>138.7254628</v>
      </c>
      <c r="I318">
        <v>138.82358780000001</v>
      </c>
      <c r="J318">
        <v>0</v>
      </c>
      <c r="K318">
        <v>7.3870269999999998</v>
      </c>
      <c r="L318">
        <v>29.338154800000002</v>
      </c>
      <c r="M318">
        <v>1.1179619999999999</v>
      </c>
      <c r="N318">
        <v>0</v>
      </c>
    </row>
    <row r="319" spans="2:14">
      <c r="B319" s="162">
        <v>51164.166666666664</v>
      </c>
      <c r="C319">
        <v>0</v>
      </c>
      <c r="D319">
        <v>102.40053009999998</v>
      </c>
      <c r="E319">
        <v>20.638541999999998</v>
      </c>
      <c r="F319">
        <v>62.175983960557154</v>
      </c>
      <c r="G319">
        <v>4.7043598835400005</v>
      </c>
      <c r="H319">
        <v>137.36671989999999</v>
      </c>
      <c r="I319">
        <v>137.51891759999998</v>
      </c>
      <c r="J319">
        <v>0</v>
      </c>
      <c r="K319">
        <v>7.3820779999999999</v>
      </c>
      <c r="L319">
        <v>34.748072979999996</v>
      </c>
      <c r="M319">
        <v>1.8374220000000001</v>
      </c>
      <c r="N319">
        <v>0</v>
      </c>
    </row>
    <row r="320" spans="2:14">
      <c r="B320" s="162">
        <v>51164.208333333336</v>
      </c>
      <c r="C320">
        <v>0</v>
      </c>
      <c r="D320">
        <v>102.40053009999998</v>
      </c>
      <c r="E320">
        <v>20.827399999999997</v>
      </c>
      <c r="F320">
        <v>77.965710920961328</v>
      </c>
      <c r="G320">
        <v>4.8235450844400001</v>
      </c>
      <c r="H320">
        <v>140.69694490000001</v>
      </c>
      <c r="I320">
        <v>140.53154660000001</v>
      </c>
      <c r="J320">
        <v>0</v>
      </c>
      <c r="K320">
        <v>7.3783229999999991</v>
      </c>
      <c r="L320">
        <v>42.906533860000003</v>
      </c>
      <c r="M320">
        <v>4.1284103184931507</v>
      </c>
      <c r="N320">
        <v>0</v>
      </c>
    </row>
    <row r="321" spans="2:14">
      <c r="B321" s="162">
        <v>51164.25</v>
      </c>
      <c r="C321">
        <v>0</v>
      </c>
      <c r="D321">
        <v>102.40053009999998</v>
      </c>
      <c r="E321">
        <v>20.589687000000001</v>
      </c>
      <c r="F321">
        <v>81.496704583260737</v>
      </c>
      <c r="G321">
        <v>4.8067198107000007</v>
      </c>
      <c r="H321">
        <v>136.73598920000001</v>
      </c>
      <c r="I321">
        <v>130.24404509999999</v>
      </c>
      <c r="J321">
        <v>8.4088999999999997E-2</v>
      </c>
      <c r="K321">
        <v>7.4030689999999995</v>
      </c>
      <c r="L321">
        <v>55.593144419999994</v>
      </c>
      <c r="M321">
        <v>7.0226916506849308</v>
      </c>
      <c r="N321">
        <v>0</v>
      </c>
    </row>
    <row r="322" spans="2:14">
      <c r="B322" s="162">
        <v>51164.291666666664</v>
      </c>
      <c r="C322">
        <v>3.3279999999999998</v>
      </c>
      <c r="D322">
        <v>102.40053009999998</v>
      </c>
      <c r="E322">
        <v>20.747816000000004</v>
      </c>
      <c r="F322">
        <v>82.477232338902425</v>
      </c>
      <c r="G322">
        <v>4.8067198107000007</v>
      </c>
      <c r="H322">
        <v>141.45061200000001</v>
      </c>
      <c r="I322">
        <v>120.35942440000001</v>
      </c>
      <c r="J322">
        <v>2.8048168000000002</v>
      </c>
      <c r="K322">
        <v>8.415462999999999</v>
      </c>
      <c r="L322">
        <v>60.855125559999998</v>
      </c>
      <c r="M322">
        <v>6.1717616506849309</v>
      </c>
      <c r="N322">
        <v>0</v>
      </c>
    </row>
    <row r="323" spans="2:14">
      <c r="B323" s="162">
        <v>51164.333333333336</v>
      </c>
      <c r="C323">
        <v>3.3279999999999998</v>
      </c>
      <c r="D323">
        <v>101.25921909999998</v>
      </c>
      <c r="E323">
        <v>20.954844999999999</v>
      </c>
      <c r="F323">
        <v>81.014980732350494</v>
      </c>
      <c r="G323">
        <v>4.8235450844400001</v>
      </c>
      <c r="H323">
        <v>141.18265940000001</v>
      </c>
      <c r="I323">
        <v>112.0976864</v>
      </c>
      <c r="J323">
        <v>16.584181617186879</v>
      </c>
      <c r="K323">
        <v>7.3967780000000003</v>
      </c>
      <c r="L323">
        <v>59.397587229999999</v>
      </c>
      <c r="M323">
        <v>6.1717616506849309</v>
      </c>
      <c r="N323">
        <v>0</v>
      </c>
    </row>
    <row r="324" spans="2:14">
      <c r="B324" s="162">
        <v>51164.375</v>
      </c>
      <c r="C324">
        <v>3.3279999999999998</v>
      </c>
      <c r="D324">
        <v>101.25921909999998</v>
      </c>
      <c r="E324">
        <v>21.001316000000003</v>
      </c>
      <c r="F324">
        <v>73.765202357298278</v>
      </c>
      <c r="G324">
        <v>4.8235450844400001</v>
      </c>
      <c r="H324">
        <v>139.23026579999998</v>
      </c>
      <c r="I324">
        <v>106.0920869</v>
      </c>
      <c r="J324">
        <v>87.333765700000015</v>
      </c>
      <c r="K324">
        <v>7.2324709999999985</v>
      </c>
      <c r="L324">
        <v>51.906028550000002</v>
      </c>
      <c r="M324">
        <v>6.1717616506849309</v>
      </c>
      <c r="N324">
        <v>0</v>
      </c>
    </row>
    <row r="325" spans="2:14">
      <c r="B325" s="162">
        <v>51164.416666666664</v>
      </c>
      <c r="C325">
        <v>1.3683753360000002</v>
      </c>
      <c r="D325">
        <v>101.25921909999998</v>
      </c>
      <c r="E325">
        <v>20.956437999999999</v>
      </c>
      <c r="F325">
        <v>61.125194374551072</v>
      </c>
      <c r="G325">
        <v>4.8013950844400002</v>
      </c>
      <c r="H325">
        <v>136.227193</v>
      </c>
      <c r="I325">
        <v>99.611860000000007</v>
      </c>
      <c r="J325">
        <v>169.96681210000003</v>
      </c>
      <c r="K325">
        <v>7.220902999999999</v>
      </c>
      <c r="L325">
        <v>47.68888991</v>
      </c>
      <c r="M325">
        <v>6.1317616506849308</v>
      </c>
      <c r="N325">
        <v>0</v>
      </c>
    </row>
    <row r="326" spans="2:14">
      <c r="B326" s="162">
        <v>51164.458333333336</v>
      </c>
      <c r="C326">
        <v>1.3683753360000002</v>
      </c>
      <c r="D326">
        <v>101.25921909999998</v>
      </c>
      <c r="E326">
        <v>20.933982</v>
      </c>
      <c r="F326">
        <v>52.69333294865929</v>
      </c>
      <c r="G326">
        <v>4.7420226961400003</v>
      </c>
      <c r="H326">
        <v>133.32197289999999</v>
      </c>
      <c r="I326">
        <v>93.517700899999994</v>
      </c>
      <c r="J326">
        <v>230.00855710000008</v>
      </c>
      <c r="K326">
        <v>7.2255669999999999</v>
      </c>
      <c r="L326">
        <v>42.786192329999999</v>
      </c>
      <c r="M326">
        <v>6.1317616506849308</v>
      </c>
      <c r="N326">
        <v>0</v>
      </c>
    </row>
    <row r="327" spans="2:14">
      <c r="B327" s="162">
        <v>51164.5</v>
      </c>
      <c r="C327">
        <v>1.3683753360000002</v>
      </c>
      <c r="D327">
        <v>101.25921909999998</v>
      </c>
      <c r="E327">
        <v>20.836485</v>
      </c>
      <c r="F327">
        <v>43.667751995199858</v>
      </c>
      <c r="G327">
        <v>4.7420226961400003</v>
      </c>
      <c r="H327">
        <v>137.9374037</v>
      </c>
      <c r="I327">
        <v>91.915031799999994</v>
      </c>
      <c r="J327">
        <v>257.41816406550805</v>
      </c>
      <c r="K327">
        <v>6.490121550951474</v>
      </c>
      <c r="L327">
        <v>41.267635859999999</v>
      </c>
      <c r="M327">
        <v>6.1317616506849308</v>
      </c>
      <c r="N327">
        <v>0</v>
      </c>
    </row>
    <row r="328" spans="2:14">
      <c r="B328" s="162">
        <v>51164.541666666664</v>
      </c>
      <c r="C328">
        <v>2.925561316</v>
      </c>
      <c r="D328">
        <v>101.25921909999998</v>
      </c>
      <c r="E328">
        <v>20.823014000000001</v>
      </c>
      <c r="F328">
        <v>43.815717550924099</v>
      </c>
      <c r="G328">
        <v>4.7420226961400003</v>
      </c>
      <c r="H328">
        <v>144.07885229999999</v>
      </c>
      <c r="I328">
        <v>92.189596879999996</v>
      </c>
      <c r="J328">
        <v>254.32949745349086</v>
      </c>
      <c r="K328">
        <v>7.2197439999999986</v>
      </c>
      <c r="L328">
        <v>39.956746079999995</v>
      </c>
      <c r="M328">
        <v>6.5551642469911338</v>
      </c>
      <c r="N328">
        <v>0</v>
      </c>
    </row>
    <row r="329" spans="2:14">
      <c r="B329" s="162">
        <v>51164.583333333336</v>
      </c>
      <c r="C329">
        <v>2.6074999999999999</v>
      </c>
      <c r="D329">
        <v>101.25921909999998</v>
      </c>
      <c r="E329">
        <v>20.820808</v>
      </c>
      <c r="F329">
        <v>46.960954404574252</v>
      </c>
      <c r="G329">
        <v>4.8300580078199999</v>
      </c>
      <c r="H329">
        <v>149.57922440000002</v>
      </c>
      <c r="I329">
        <v>96.199466400000006</v>
      </c>
      <c r="J329">
        <v>214.09441344867614</v>
      </c>
      <c r="K329">
        <v>7.2219859999999994</v>
      </c>
      <c r="L329">
        <v>44.149854560000001</v>
      </c>
      <c r="M329">
        <v>8.6903860102739721</v>
      </c>
      <c r="N329">
        <v>0</v>
      </c>
    </row>
    <row r="330" spans="2:14">
      <c r="B330" s="162">
        <v>51164.625</v>
      </c>
      <c r="C330">
        <v>2.6074999999999999</v>
      </c>
      <c r="D330">
        <v>100.51913609999998</v>
      </c>
      <c r="E330">
        <v>20.812336000000002</v>
      </c>
      <c r="F330">
        <v>63.171966006028818</v>
      </c>
      <c r="G330">
        <v>4.8300580078199999</v>
      </c>
      <c r="H330">
        <v>153.39741180000001</v>
      </c>
      <c r="I330">
        <v>99.825789869999994</v>
      </c>
      <c r="J330">
        <v>159.26031737147557</v>
      </c>
      <c r="K330">
        <v>7.6449435137318105</v>
      </c>
      <c r="L330">
        <v>49.91201976</v>
      </c>
      <c r="M330">
        <v>8.6903860102739721</v>
      </c>
      <c r="N330">
        <v>0</v>
      </c>
    </row>
    <row r="331" spans="2:14">
      <c r="B331" s="162">
        <v>51164.666666666664</v>
      </c>
      <c r="C331">
        <v>2.6074999999999999</v>
      </c>
      <c r="D331">
        <v>100.51913609999998</v>
      </c>
      <c r="E331">
        <v>20.671167664750168</v>
      </c>
      <c r="F331">
        <v>71.8387020234088</v>
      </c>
      <c r="G331">
        <v>4.8300580078199999</v>
      </c>
      <c r="H331">
        <v>152.4293811</v>
      </c>
      <c r="I331">
        <v>106.4185123</v>
      </c>
      <c r="J331">
        <v>86.86770599999997</v>
      </c>
      <c r="K331">
        <v>8.0795670000000008</v>
      </c>
      <c r="L331">
        <v>63.876239220000002</v>
      </c>
      <c r="M331">
        <v>9.3411220102739723</v>
      </c>
      <c r="N331">
        <v>0</v>
      </c>
    </row>
    <row r="332" spans="2:14">
      <c r="B332" s="162">
        <v>51164.708333333336</v>
      </c>
      <c r="C332">
        <v>2.6074999999999999</v>
      </c>
      <c r="D332">
        <v>100.51913609999998</v>
      </c>
      <c r="E332">
        <v>20.899539999999995</v>
      </c>
      <c r="F332">
        <v>89.540569645527114</v>
      </c>
      <c r="G332">
        <v>4.8300580078199999</v>
      </c>
      <c r="H332">
        <v>141.79204419999999</v>
      </c>
      <c r="I332">
        <v>112.562573</v>
      </c>
      <c r="J332">
        <v>25.908922099999998</v>
      </c>
      <c r="K332">
        <v>8.0918150000000004</v>
      </c>
      <c r="L332">
        <v>68.693227530000001</v>
      </c>
      <c r="M332">
        <v>8.6903860102739721</v>
      </c>
      <c r="N332">
        <v>0</v>
      </c>
    </row>
    <row r="333" spans="2:14">
      <c r="B333" s="162">
        <v>51164.75</v>
      </c>
      <c r="C333">
        <v>2.6074999999999999</v>
      </c>
      <c r="D333">
        <v>100.51913609999998</v>
      </c>
      <c r="E333">
        <v>21.096237999999996</v>
      </c>
      <c r="F333">
        <v>104.37117017148594</v>
      </c>
      <c r="G333">
        <v>4.8300580078199999</v>
      </c>
      <c r="H333">
        <v>137.22501410000001</v>
      </c>
      <c r="I333">
        <v>117.867187</v>
      </c>
      <c r="J333">
        <v>0.75888940000000005</v>
      </c>
      <c r="K333">
        <v>8.0973969999999991</v>
      </c>
      <c r="L333">
        <v>68.986311409999999</v>
      </c>
      <c r="M333">
        <v>8.6903860102739721</v>
      </c>
      <c r="N333">
        <v>0</v>
      </c>
    </row>
    <row r="334" spans="2:14">
      <c r="B334" s="162">
        <v>51164.791666666664</v>
      </c>
      <c r="C334">
        <v>2.6074999999999999</v>
      </c>
      <c r="D334">
        <v>100.51913609999998</v>
      </c>
      <c r="E334">
        <v>21.124912999999999</v>
      </c>
      <c r="F334">
        <v>92.511512657033421</v>
      </c>
      <c r="G334">
        <v>4.0400580078199999</v>
      </c>
      <c r="H334">
        <v>138.34143599999999</v>
      </c>
      <c r="I334">
        <v>117.82764870000001</v>
      </c>
      <c r="J334">
        <v>0</v>
      </c>
      <c r="K334">
        <v>8.0972030000000004</v>
      </c>
      <c r="L334">
        <v>63.24097544</v>
      </c>
      <c r="M334">
        <v>9.3411220102739723</v>
      </c>
      <c r="N334">
        <v>0</v>
      </c>
    </row>
    <row r="335" spans="2:14">
      <c r="B335" s="162">
        <v>51164.833333333336</v>
      </c>
      <c r="C335">
        <v>2.6074999999999999</v>
      </c>
      <c r="D335">
        <v>99.377825099999981</v>
      </c>
      <c r="E335">
        <v>21.130701999999992</v>
      </c>
      <c r="F335">
        <v>98.129452150793711</v>
      </c>
      <c r="G335">
        <v>3.9513910078200003</v>
      </c>
      <c r="H335">
        <v>145.10908180000001</v>
      </c>
      <c r="I335">
        <v>114.75639659999999</v>
      </c>
      <c r="J335">
        <v>0</v>
      </c>
      <c r="K335">
        <v>8.0933279999999996</v>
      </c>
      <c r="L335">
        <v>61.886264430000004</v>
      </c>
      <c r="M335">
        <v>8.6903860102739721</v>
      </c>
      <c r="N335">
        <v>0</v>
      </c>
    </row>
    <row r="336" spans="2:14">
      <c r="B336" s="162">
        <v>51164.875</v>
      </c>
      <c r="C336">
        <v>3.2112292069999997</v>
      </c>
      <c r="D336">
        <v>99.377825099999981</v>
      </c>
      <c r="E336">
        <v>21.054728999999995</v>
      </c>
      <c r="F336">
        <v>87.276728478408387</v>
      </c>
      <c r="G336">
        <v>3.8591230078200001</v>
      </c>
      <c r="H336">
        <v>151.31419260000001</v>
      </c>
      <c r="I336">
        <v>110.9224394</v>
      </c>
      <c r="J336">
        <v>0</v>
      </c>
      <c r="K336">
        <v>8.0928639999999987</v>
      </c>
      <c r="L336">
        <v>57.617947959999995</v>
      </c>
      <c r="M336">
        <v>8.0922856722919025</v>
      </c>
      <c r="N336">
        <v>0</v>
      </c>
    </row>
    <row r="337" spans="2:14">
      <c r="B337" s="162">
        <v>51164.916666666664</v>
      </c>
      <c r="C337">
        <v>0.82899999999999996</v>
      </c>
      <c r="D337">
        <v>99.377825099999981</v>
      </c>
      <c r="E337">
        <v>21.104140000000001</v>
      </c>
      <c r="F337">
        <v>79.619019506203529</v>
      </c>
      <c r="G337">
        <v>3.8591230078200001</v>
      </c>
      <c r="H337">
        <v>154.69546350000002</v>
      </c>
      <c r="I337">
        <v>107.2662167</v>
      </c>
      <c r="J337">
        <v>0</v>
      </c>
      <c r="K337">
        <v>7.492335382114069</v>
      </c>
      <c r="L337">
        <v>54.927547769999997</v>
      </c>
      <c r="M337">
        <v>7.5874705687534236</v>
      </c>
      <c r="N337">
        <v>0</v>
      </c>
    </row>
    <row r="338" spans="2:14">
      <c r="B338" s="162">
        <v>51164.958333333336</v>
      </c>
      <c r="C338">
        <v>0</v>
      </c>
      <c r="D338">
        <v>99.377825099999981</v>
      </c>
      <c r="E338">
        <v>21.095486999999999</v>
      </c>
      <c r="F338">
        <v>71.614849109539094</v>
      </c>
      <c r="G338">
        <v>3.8369730078200006</v>
      </c>
      <c r="H338">
        <v>155.13717110000002</v>
      </c>
      <c r="I338">
        <v>105.47747269999999</v>
      </c>
      <c r="J338">
        <v>0</v>
      </c>
      <c r="K338">
        <v>7.1037130000000008</v>
      </c>
      <c r="L338">
        <v>53.219379090000004</v>
      </c>
      <c r="M338">
        <v>6.9367345687534243</v>
      </c>
      <c r="N338">
        <v>0</v>
      </c>
    </row>
  </sheetData>
  <pageMargins left="0.7" right="0.7" top="0.75" bottom="0.75" header="0.3" footer="0.3"/>
  <headerFooter>
    <oddHeader>&amp;C&amp;"Aptos"&amp;10&amp;K000000 Intern (Internal)&amp;1#_x000D_</oddHeader>
  </headerFooter>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CBCE8-0603-4D33-AC39-6EB8A0B4C943}">
  <sheetPr codeName="Sheet44"/>
  <dimension ref="B2:N338"/>
  <sheetViews>
    <sheetView workbookViewId="0">
      <selection activeCell="T28" sqref="T28"/>
    </sheetView>
  </sheetViews>
  <sheetFormatPr defaultColWidth="9.140625" defaultRowHeight="15"/>
  <cols>
    <col min="2" max="2" width="16.5703125" style="145" bestFit="1" customWidth="1"/>
    <col min="3" max="7" width="9.42578125" bestFit="1" customWidth="1"/>
    <col min="8" max="8" width="11.140625" bestFit="1" customWidth="1"/>
    <col min="9" max="9" width="10.42578125" bestFit="1" customWidth="1"/>
    <col min="10" max="10" width="10.140625" bestFit="1" customWidth="1"/>
    <col min="11" max="11" width="10" bestFit="1" customWidth="1"/>
    <col min="12" max="12" width="10.85546875" bestFit="1" customWidth="1"/>
    <col min="13" max="14" width="9.42578125" bestFit="1" customWidth="1"/>
  </cols>
  <sheetData>
    <row r="2" spans="2:14">
      <c r="B2" s="161" t="s">
        <v>267</v>
      </c>
      <c r="C2" s="161" t="s">
        <v>268</v>
      </c>
      <c r="D2" s="161" t="s">
        <v>224</v>
      </c>
      <c r="E2" s="161" t="s">
        <v>271</v>
      </c>
      <c r="F2" s="161" t="s">
        <v>244</v>
      </c>
      <c r="G2" s="161" t="s">
        <v>270</v>
      </c>
      <c r="H2" s="161" t="s">
        <v>247</v>
      </c>
      <c r="I2" s="161" t="s">
        <v>256</v>
      </c>
      <c r="J2" s="161" t="s">
        <v>269</v>
      </c>
      <c r="K2" s="161" t="s">
        <v>226</v>
      </c>
      <c r="L2" s="161" t="s">
        <v>272</v>
      </c>
      <c r="M2" s="161" t="s">
        <v>273</v>
      </c>
      <c r="N2" s="161" t="s">
        <v>274</v>
      </c>
    </row>
    <row r="3" spans="2:14">
      <c r="B3" s="162">
        <v>51153</v>
      </c>
      <c r="C3">
        <v>0.25069999999999998</v>
      </c>
      <c r="D3">
        <v>99.200396680000011</v>
      </c>
      <c r="E3">
        <v>7.9771940000000008</v>
      </c>
      <c r="F3">
        <v>20.518884</v>
      </c>
      <c r="G3">
        <v>4.9522776569999998</v>
      </c>
      <c r="H3">
        <v>219.2843795</v>
      </c>
      <c r="I3">
        <v>133.61264439999999</v>
      </c>
      <c r="J3">
        <v>71.512548969999997</v>
      </c>
      <c r="K3">
        <v>0</v>
      </c>
      <c r="L3">
        <v>48.411199439999997</v>
      </c>
      <c r="M3">
        <v>7.8837411099999999</v>
      </c>
      <c r="N3">
        <v>0</v>
      </c>
    </row>
    <row r="4" spans="2:14">
      <c r="B4" s="162">
        <v>51153.041666666664</v>
      </c>
      <c r="C4">
        <v>0.25069999999999998</v>
      </c>
      <c r="D4">
        <v>99.200396680000011</v>
      </c>
      <c r="E4">
        <v>7.9672239999999999</v>
      </c>
      <c r="F4">
        <v>20.495532000000001</v>
      </c>
      <c r="G4">
        <v>5.0055703839999994</v>
      </c>
      <c r="H4">
        <v>219.29964439999998</v>
      </c>
      <c r="I4">
        <v>133.8732382</v>
      </c>
      <c r="J4">
        <v>72.347053880000004</v>
      </c>
      <c r="K4">
        <v>0</v>
      </c>
      <c r="L4">
        <v>48.30338991</v>
      </c>
      <c r="M4">
        <v>6.294661574</v>
      </c>
      <c r="N4">
        <v>0</v>
      </c>
    </row>
    <row r="5" spans="2:14">
      <c r="B5" s="162">
        <v>51153.083333333336</v>
      </c>
      <c r="C5">
        <v>0.25069999999999998</v>
      </c>
      <c r="D5">
        <v>99.200396680000011</v>
      </c>
      <c r="E5">
        <v>7.962523</v>
      </c>
      <c r="F5">
        <v>20.490307000000001</v>
      </c>
      <c r="G5">
        <v>5.0055703839999994</v>
      </c>
      <c r="H5">
        <v>220.88825299999999</v>
      </c>
      <c r="I5">
        <v>133.26541390000003</v>
      </c>
      <c r="J5">
        <v>70.193407530000002</v>
      </c>
      <c r="K5">
        <v>0</v>
      </c>
      <c r="L5">
        <v>48.586510099999998</v>
      </c>
      <c r="M5">
        <v>5.2566962780000006</v>
      </c>
      <c r="N5">
        <v>0</v>
      </c>
    </row>
    <row r="6" spans="2:14">
      <c r="B6" s="162">
        <v>51153.125</v>
      </c>
      <c r="C6">
        <v>0.25069999999999998</v>
      </c>
      <c r="D6">
        <v>99.200396680000011</v>
      </c>
      <c r="E6">
        <v>7.9533950000000004</v>
      </c>
      <c r="F6">
        <v>20.493800999999998</v>
      </c>
      <c r="G6">
        <v>4.9522776569999998</v>
      </c>
      <c r="H6">
        <v>224.96755489999998</v>
      </c>
      <c r="I6">
        <v>132.83957569999998</v>
      </c>
      <c r="J6">
        <v>70.785453169999997</v>
      </c>
      <c r="K6">
        <v>0</v>
      </c>
      <c r="L6">
        <v>48.778543450000001</v>
      </c>
      <c r="M6">
        <v>5.4295372779999997</v>
      </c>
      <c r="N6">
        <v>0</v>
      </c>
    </row>
    <row r="7" spans="2:14">
      <c r="B7" s="162">
        <v>51153.166666666664</v>
      </c>
      <c r="C7">
        <v>0.25069999999999998</v>
      </c>
      <c r="D7">
        <v>99.200396680000011</v>
      </c>
      <c r="E7">
        <v>7.9523149999999996</v>
      </c>
      <c r="F7">
        <v>20.499245999999999</v>
      </c>
      <c r="G7">
        <v>4.9576023839999994</v>
      </c>
      <c r="H7">
        <v>227.81841740000002</v>
      </c>
      <c r="I7">
        <v>131.7829231</v>
      </c>
      <c r="J7">
        <v>69.66738805</v>
      </c>
      <c r="K7">
        <v>0</v>
      </c>
      <c r="L7">
        <v>49.779411279999998</v>
      </c>
      <c r="M7">
        <v>5.4295372779999997</v>
      </c>
      <c r="N7">
        <v>0</v>
      </c>
    </row>
    <row r="8" spans="2:14">
      <c r="B8" s="162">
        <v>51153.208333333336</v>
      </c>
      <c r="C8">
        <v>0.25069999999999998</v>
      </c>
      <c r="D8">
        <v>99.200396680000011</v>
      </c>
      <c r="E8">
        <v>7.9498059999999997</v>
      </c>
      <c r="F8">
        <v>20.482512</v>
      </c>
      <c r="G8">
        <v>5.0277203840000002</v>
      </c>
      <c r="H8">
        <v>228.68033510000001</v>
      </c>
      <c r="I8">
        <v>131.2183034</v>
      </c>
      <c r="J8">
        <v>75.578229329999999</v>
      </c>
      <c r="K8">
        <v>0</v>
      </c>
      <c r="L8">
        <v>57.093593999999996</v>
      </c>
      <c r="M8">
        <v>6.7967337189999997</v>
      </c>
      <c r="N8">
        <v>0</v>
      </c>
    </row>
    <row r="9" spans="2:14">
      <c r="B9" s="162">
        <v>51153.25</v>
      </c>
      <c r="C9">
        <v>0.25819999999999999</v>
      </c>
      <c r="D9">
        <v>99.200396680000011</v>
      </c>
      <c r="E9">
        <v>7.9695519999999993</v>
      </c>
      <c r="F9">
        <v>20.479734000000001</v>
      </c>
      <c r="G9">
        <v>4.9289394599999996</v>
      </c>
      <c r="H9">
        <v>225.77128820000001</v>
      </c>
      <c r="I9">
        <v>130.24096230000001</v>
      </c>
      <c r="J9">
        <v>83.148864410000002</v>
      </c>
      <c r="K9">
        <v>0.18881429999999999</v>
      </c>
      <c r="L9">
        <v>60.041443379999997</v>
      </c>
      <c r="M9">
        <v>8.3102912920000005</v>
      </c>
      <c r="N9">
        <v>0</v>
      </c>
    </row>
    <row r="10" spans="2:14">
      <c r="B10" s="162">
        <v>51153.291666666664</v>
      </c>
      <c r="C10">
        <v>0.25819999999999999</v>
      </c>
      <c r="D10">
        <v>99.200396680000011</v>
      </c>
      <c r="E10">
        <v>8.0000180000000007</v>
      </c>
      <c r="F10">
        <v>20.550272</v>
      </c>
      <c r="G10">
        <v>4.9289394599999996</v>
      </c>
      <c r="H10">
        <v>217.9183707</v>
      </c>
      <c r="I10">
        <v>127.6639885</v>
      </c>
      <c r="J10">
        <v>81.218132240000003</v>
      </c>
      <c r="K10">
        <v>3.7560261000000001</v>
      </c>
      <c r="L10">
        <v>59.985767290000005</v>
      </c>
      <c r="M10">
        <v>13.31257641</v>
      </c>
      <c r="N10">
        <v>0</v>
      </c>
    </row>
    <row r="11" spans="2:14">
      <c r="B11" s="162">
        <v>51153.333333333336</v>
      </c>
      <c r="C11">
        <v>0.25819999999999999</v>
      </c>
      <c r="D11">
        <v>99.200396680000011</v>
      </c>
      <c r="E11">
        <v>7.8686040000000004</v>
      </c>
      <c r="F11">
        <v>20.570304</v>
      </c>
      <c r="G11">
        <v>4.9289394599999996</v>
      </c>
      <c r="H11">
        <v>201.34681409999999</v>
      </c>
      <c r="I11">
        <v>124.57908289999999</v>
      </c>
      <c r="J11">
        <v>84.625588620000002</v>
      </c>
      <c r="K11">
        <v>43.173744800000001</v>
      </c>
      <c r="L11">
        <v>59.448823089999998</v>
      </c>
      <c r="M11">
        <v>14.355005289999999</v>
      </c>
      <c r="N11">
        <v>0</v>
      </c>
    </row>
    <row r="12" spans="2:14">
      <c r="B12" s="162">
        <v>51153.375</v>
      </c>
      <c r="C12">
        <v>0.23069999999999999</v>
      </c>
      <c r="D12">
        <v>99.200396680000011</v>
      </c>
      <c r="E12">
        <v>7.8563179999999999</v>
      </c>
      <c r="F12">
        <v>20.530101999999999</v>
      </c>
      <c r="G12">
        <v>4.9067894599999997</v>
      </c>
      <c r="H12">
        <v>174.74276900000001</v>
      </c>
      <c r="I12">
        <v>125.2772435</v>
      </c>
      <c r="J12">
        <v>73.657076759999995</v>
      </c>
      <c r="K12">
        <v>148.1284058</v>
      </c>
      <c r="L12">
        <v>46.411831890000002</v>
      </c>
      <c r="M12">
        <v>10.621066470000001</v>
      </c>
      <c r="N12">
        <v>0</v>
      </c>
    </row>
    <row r="13" spans="2:14">
      <c r="B13" s="162">
        <v>51153.416666666664</v>
      </c>
      <c r="C13">
        <v>0.23069999999999999</v>
      </c>
      <c r="D13">
        <v>99.200396680000011</v>
      </c>
      <c r="E13">
        <v>6.8345985790000006</v>
      </c>
      <c r="F13">
        <v>20.481659000000001</v>
      </c>
      <c r="G13">
        <v>4.8708639690000002</v>
      </c>
      <c r="H13">
        <v>147.5118961</v>
      </c>
      <c r="I13">
        <v>129.13770740000001</v>
      </c>
      <c r="J13">
        <v>60.643180890000004</v>
      </c>
      <c r="K13">
        <v>257.05540080000003</v>
      </c>
      <c r="L13">
        <v>32.381458119999998</v>
      </c>
      <c r="M13">
        <v>9.3974298469999997</v>
      </c>
      <c r="N13">
        <v>0</v>
      </c>
    </row>
    <row r="14" spans="2:14">
      <c r="B14" s="162">
        <v>51153.458333333336</v>
      </c>
      <c r="C14">
        <v>0.23069999999999999</v>
      </c>
      <c r="D14">
        <v>99.200396680000011</v>
      </c>
      <c r="E14">
        <v>6.8305009999999999</v>
      </c>
      <c r="F14">
        <v>20.469760999999998</v>
      </c>
      <c r="G14">
        <v>4.8422010460000005</v>
      </c>
      <c r="H14">
        <v>123.9462226</v>
      </c>
      <c r="I14">
        <v>133.22934039999998</v>
      </c>
      <c r="J14">
        <v>53.286905900000001</v>
      </c>
      <c r="K14">
        <v>331.13651059999995</v>
      </c>
      <c r="L14">
        <v>31.342729329999997</v>
      </c>
      <c r="M14">
        <v>9.3974298469999997</v>
      </c>
      <c r="N14">
        <v>0</v>
      </c>
    </row>
    <row r="15" spans="2:14">
      <c r="B15" s="162">
        <v>51153.5</v>
      </c>
      <c r="C15">
        <v>0.23069999999999999</v>
      </c>
      <c r="D15">
        <v>99.200396680000011</v>
      </c>
      <c r="E15">
        <v>6.8309319999999998</v>
      </c>
      <c r="F15">
        <v>20.454027999999997</v>
      </c>
      <c r="G15">
        <v>4.8422010460000005</v>
      </c>
      <c r="H15">
        <v>116.9237562</v>
      </c>
      <c r="I15">
        <v>138.5982085</v>
      </c>
      <c r="J15">
        <v>54.734659310000005</v>
      </c>
      <c r="K15">
        <v>361.93913349999997</v>
      </c>
      <c r="L15">
        <v>26.155028999999999</v>
      </c>
      <c r="M15">
        <v>9.7228221979999994</v>
      </c>
      <c r="N15">
        <v>0</v>
      </c>
    </row>
    <row r="16" spans="2:14">
      <c r="B16" s="162">
        <v>51153.541666666664</v>
      </c>
      <c r="C16">
        <v>0.23069999999999999</v>
      </c>
      <c r="D16">
        <v>99.200396680000011</v>
      </c>
      <c r="E16">
        <v>6.8289900000000001</v>
      </c>
      <c r="F16">
        <v>20.442620999999999</v>
      </c>
      <c r="G16">
        <v>4.8422010460000005</v>
      </c>
      <c r="H16">
        <v>119.3466296</v>
      </c>
      <c r="I16">
        <v>141.40042679999999</v>
      </c>
      <c r="J16">
        <v>53.877266150000004</v>
      </c>
      <c r="K16">
        <v>338.37240010000005</v>
      </c>
      <c r="L16">
        <v>26.086791160000001</v>
      </c>
      <c r="M16">
        <v>9.7838848469999995</v>
      </c>
      <c r="N16">
        <v>0</v>
      </c>
    </row>
    <row r="17" spans="2:14">
      <c r="B17" s="162">
        <v>51153.583333333336</v>
      </c>
      <c r="C17">
        <v>0.23069999999999999</v>
      </c>
      <c r="D17">
        <v>99.200396680000011</v>
      </c>
      <c r="E17">
        <v>7.8594520000000001</v>
      </c>
      <c r="F17">
        <v>20.473535999999999</v>
      </c>
      <c r="G17">
        <v>4.8773768929999992</v>
      </c>
      <c r="H17">
        <v>131.4561649</v>
      </c>
      <c r="I17">
        <v>142.47576980000002</v>
      </c>
      <c r="J17">
        <v>57.213870309999997</v>
      </c>
      <c r="K17">
        <v>265.35990529999998</v>
      </c>
      <c r="L17">
        <v>26.06161732</v>
      </c>
      <c r="M17">
        <v>9.7838848469999995</v>
      </c>
      <c r="N17">
        <v>0</v>
      </c>
    </row>
    <row r="18" spans="2:14">
      <c r="B18" s="162">
        <v>51153.625</v>
      </c>
      <c r="C18">
        <v>0.23069999999999999</v>
      </c>
      <c r="D18">
        <v>99.200396680000011</v>
      </c>
      <c r="E18">
        <v>8.9412590000000005</v>
      </c>
      <c r="F18">
        <v>20.473723999999997</v>
      </c>
      <c r="G18">
        <v>4.9834203840000004</v>
      </c>
      <c r="H18">
        <v>149.94289900000001</v>
      </c>
      <c r="I18">
        <v>140.8818129</v>
      </c>
      <c r="J18">
        <v>74.390845960000007</v>
      </c>
      <c r="K18">
        <v>156.5102157</v>
      </c>
      <c r="L18">
        <v>42.037547969999999</v>
      </c>
      <c r="M18">
        <v>10.56605485</v>
      </c>
      <c r="N18">
        <v>0</v>
      </c>
    </row>
    <row r="19" spans="2:14">
      <c r="B19" s="162">
        <v>51153.666666666664</v>
      </c>
      <c r="C19">
        <v>0.74584799999999996</v>
      </c>
      <c r="D19">
        <v>99.200396680000011</v>
      </c>
      <c r="E19">
        <v>8.950781000000001</v>
      </c>
      <c r="F19">
        <v>20.533797</v>
      </c>
      <c r="G19">
        <v>4.9834203840000004</v>
      </c>
      <c r="H19">
        <v>171.40861919999998</v>
      </c>
      <c r="I19">
        <v>135.63115919999998</v>
      </c>
      <c r="J19">
        <v>95.632228760000004</v>
      </c>
      <c r="K19">
        <v>45.452511100000002</v>
      </c>
      <c r="L19">
        <v>67.801781759999997</v>
      </c>
      <c r="M19">
        <v>14.522340509999999</v>
      </c>
      <c r="N19">
        <v>0</v>
      </c>
    </row>
    <row r="20" spans="2:14">
      <c r="B20" s="162">
        <v>51153.708333333336</v>
      </c>
      <c r="C20">
        <v>0.74584799999999996</v>
      </c>
      <c r="D20">
        <v>99.200396680000011</v>
      </c>
      <c r="E20">
        <v>8.9536610000000003</v>
      </c>
      <c r="F20">
        <v>20.564863000000003</v>
      </c>
      <c r="G20">
        <v>4.9834203840000004</v>
      </c>
      <c r="H20">
        <v>189.26289369999998</v>
      </c>
      <c r="I20">
        <v>127.19467399999999</v>
      </c>
      <c r="J20">
        <v>104.70481600000001</v>
      </c>
      <c r="K20">
        <v>6.1471413000000004</v>
      </c>
      <c r="L20">
        <v>90.505694199999994</v>
      </c>
      <c r="M20">
        <v>15.415286609999999</v>
      </c>
      <c r="N20">
        <v>0</v>
      </c>
    </row>
    <row r="21" spans="2:14">
      <c r="B21" s="162">
        <v>51153.75</v>
      </c>
      <c r="C21">
        <v>0.74584799999999996</v>
      </c>
      <c r="D21">
        <v>99.200396680000011</v>
      </c>
      <c r="E21">
        <v>8.9542710000000003</v>
      </c>
      <c r="F21">
        <v>20.611961000000001</v>
      </c>
      <c r="G21">
        <v>4.9834203840000004</v>
      </c>
      <c r="H21">
        <v>199.38030790000002</v>
      </c>
      <c r="I21">
        <v>118.56065820000001</v>
      </c>
      <c r="J21">
        <v>92.74869726</v>
      </c>
      <c r="K21">
        <v>0</v>
      </c>
      <c r="L21">
        <v>91.14530160999999</v>
      </c>
      <c r="M21">
        <v>18.537325850000002</v>
      </c>
      <c r="N21">
        <v>0</v>
      </c>
    </row>
    <row r="22" spans="2:14">
      <c r="B22" s="162">
        <v>51153.791666666664</v>
      </c>
      <c r="C22">
        <v>0.74584799999999996</v>
      </c>
      <c r="D22">
        <v>99.200396680000011</v>
      </c>
      <c r="E22">
        <v>8.9486150000000002</v>
      </c>
      <c r="F22">
        <v>20.636893000000001</v>
      </c>
      <c r="G22">
        <v>4.9834203840000004</v>
      </c>
      <c r="H22">
        <v>201.86402269999999</v>
      </c>
      <c r="I22">
        <v>107.276312</v>
      </c>
      <c r="J22">
        <v>105.9049677</v>
      </c>
      <c r="K22">
        <v>0</v>
      </c>
      <c r="L22">
        <v>91.382838419999999</v>
      </c>
      <c r="M22">
        <v>17.974655350000003</v>
      </c>
      <c r="N22">
        <v>0</v>
      </c>
    </row>
    <row r="23" spans="2:14">
      <c r="B23" s="162">
        <v>51153.833333333336</v>
      </c>
      <c r="C23">
        <v>0.74584799999999996</v>
      </c>
      <c r="D23">
        <v>99.200396680000011</v>
      </c>
      <c r="E23">
        <v>8.9367080000000012</v>
      </c>
      <c r="F23">
        <v>19.671554</v>
      </c>
      <c r="G23">
        <v>4.9133023839999996</v>
      </c>
      <c r="H23">
        <v>197.52467970000001</v>
      </c>
      <c r="I23">
        <v>95.186330400000003</v>
      </c>
      <c r="J23">
        <v>93.654747759999992</v>
      </c>
      <c r="K23">
        <v>0</v>
      </c>
      <c r="L23">
        <v>91.618061209999993</v>
      </c>
      <c r="M23">
        <v>15.834281059999999</v>
      </c>
      <c r="N23">
        <v>0</v>
      </c>
    </row>
    <row r="24" spans="2:14">
      <c r="B24" s="162">
        <v>51153.875</v>
      </c>
      <c r="C24">
        <v>0.74584799999999996</v>
      </c>
      <c r="D24">
        <v>99.200396680000011</v>
      </c>
      <c r="E24">
        <v>8.9337619999999998</v>
      </c>
      <c r="F24">
        <v>20.653881000000002</v>
      </c>
      <c r="G24">
        <v>4.9133023839999996</v>
      </c>
      <c r="H24">
        <v>195.68783160000001</v>
      </c>
      <c r="I24">
        <v>85.6194062</v>
      </c>
      <c r="J24">
        <v>92.248670570000002</v>
      </c>
      <c r="K24">
        <v>0</v>
      </c>
      <c r="L24">
        <v>90.904471269999988</v>
      </c>
      <c r="M24">
        <v>14.09006683</v>
      </c>
      <c r="N24">
        <v>0</v>
      </c>
    </row>
    <row r="25" spans="2:14">
      <c r="B25" s="162">
        <v>51153.916666666664</v>
      </c>
      <c r="C25">
        <v>0.25819999999999999</v>
      </c>
      <c r="D25">
        <v>98.52539668</v>
      </c>
      <c r="E25">
        <v>8.9234799999999996</v>
      </c>
      <c r="F25">
        <v>20.635930999999999</v>
      </c>
      <c r="G25">
        <v>4.9354523840000004</v>
      </c>
      <c r="H25">
        <v>192.37050769999999</v>
      </c>
      <c r="I25">
        <v>77.410973599999991</v>
      </c>
      <c r="J25">
        <v>84.770398200000002</v>
      </c>
      <c r="K25">
        <v>0</v>
      </c>
      <c r="L25">
        <v>90.343554120000007</v>
      </c>
      <c r="M25">
        <v>13.04517061</v>
      </c>
      <c r="N25">
        <v>0</v>
      </c>
    </row>
    <row r="26" spans="2:14">
      <c r="B26" s="162">
        <v>51153.958333333336</v>
      </c>
      <c r="C26">
        <v>0.23069999999999999</v>
      </c>
      <c r="D26">
        <v>98.52539668</v>
      </c>
      <c r="E26">
        <v>8.9307199999999991</v>
      </c>
      <c r="F26">
        <v>20.613186000000002</v>
      </c>
      <c r="G26">
        <v>4.9354523840000004</v>
      </c>
      <c r="H26">
        <v>196.43497729999999</v>
      </c>
      <c r="I26">
        <v>73.045017200000004</v>
      </c>
      <c r="J26">
        <v>83.659242629999994</v>
      </c>
      <c r="K26">
        <v>0</v>
      </c>
      <c r="L26">
        <v>84.760524789999991</v>
      </c>
      <c r="M26">
        <v>11.71512952</v>
      </c>
      <c r="N26">
        <v>0</v>
      </c>
    </row>
    <row r="27" spans="2:14">
      <c r="B27" s="162">
        <v>51154</v>
      </c>
      <c r="C27">
        <v>0.23069999999999999</v>
      </c>
      <c r="D27">
        <v>98.52539668</v>
      </c>
      <c r="E27">
        <v>8.9008160000000007</v>
      </c>
      <c r="F27">
        <v>20.601110000000002</v>
      </c>
      <c r="G27">
        <v>5.0223956569999997</v>
      </c>
      <c r="H27">
        <v>196.2803715</v>
      </c>
      <c r="I27">
        <v>69.995867899999993</v>
      </c>
      <c r="J27">
        <v>74.611347269999996</v>
      </c>
      <c r="K27">
        <v>0</v>
      </c>
      <c r="L27">
        <v>80.814438160000009</v>
      </c>
      <c r="M27">
        <v>10.669904519999999</v>
      </c>
      <c r="N27">
        <v>0</v>
      </c>
    </row>
    <row r="28" spans="2:14">
      <c r="B28" s="162">
        <v>51154.041666666664</v>
      </c>
      <c r="C28">
        <v>0.23069999999999999</v>
      </c>
      <c r="D28">
        <v>98.52539668</v>
      </c>
      <c r="E28">
        <v>8.8885179999999995</v>
      </c>
      <c r="F28">
        <v>20.585863</v>
      </c>
      <c r="G28">
        <v>5.0105580080000003</v>
      </c>
      <c r="H28">
        <v>195.87003190000001</v>
      </c>
      <c r="I28">
        <v>68.8090665</v>
      </c>
      <c r="J28">
        <v>78.261601980000009</v>
      </c>
      <c r="K28">
        <v>0</v>
      </c>
      <c r="L28">
        <v>71.104266480000007</v>
      </c>
      <c r="M28">
        <v>9.9976598630000009</v>
      </c>
      <c r="N28">
        <v>0</v>
      </c>
    </row>
    <row r="29" spans="2:14">
      <c r="B29" s="162">
        <v>51154.083333333336</v>
      </c>
      <c r="C29">
        <v>0.23069999999999999</v>
      </c>
      <c r="D29">
        <v>98.52539668</v>
      </c>
      <c r="E29">
        <v>8.8796100000000013</v>
      </c>
      <c r="F29">
        <v>20.559583</v>
      </c>
      <c r="G29">
        <v>5.0105580080000003</v>
      </c>
      <c r="H29">
        <v>193.87766110000001</v>
      </c>
      <c r="I29">
        <v>69.168399199999996</v>
      </c>
      <c r="J29">
        <v>73.943828479999993</v>
      </c>
      <c r="K29">
        <v>0</v>
      </c>
      <c r="L29">
        <v>70.786391890000004</v>
      </c>
      <c r="M29">
        <v>9.7317841549999997</v>
      </c>
      <c r="N29">
        <v>0</v>
      </c>
    </row>
    <row r="30" spans="2:14">
      <c r="B30" s="162">
        <v>51154.125</v>
      </c>
      <c r="C30">
        <v>0.23069999999999999</v>
      </c>
      <c r="D30">
        <v>98.52539668</v>
      </c>
      <c r="E30">
        <v>8.875331000000001</v>
      </c>
      <c r="F30">
        <v>20.560008999999997</v>
      </c>
      <c r="G30">
        <v>4.9404400079999995</v>
      </c>
      <c r="H30">
        <v>192.4200036</v>
      </c>
      <c r="I30">
        <v>69.815236900000002</v>
      </c>
      <c r="J30">
        <v>70.674683119999997</v>
      </c>
      <c r="K30">
        <v>0</v>
      </c>
      <c r="L30">
        <v>65.940021240000007</v>
      </c>
      <c r="M30">
        <v>8.6541794310000011</v>
      </c>
      <c r="N30">
        <v>0</v>
      </c>
    </row>
    <row r="31" spans="2:14">
      <c r="B31" s="162">
        <v>51154.166666666664</v>
      </c>
      <c r="C31">
        <v>0.23069999999999999</v>
      </c>
      <c r="D31">
        <v>98.52539668</v>
      </c>
      <c r="E31">
        <v>8.8743280000000002</v>
      </c>
      <c r="F31">
        <v>20.558318</v>
      </c>
      <c r="G31">
        <v>4.928602358</v>
      </c>
      <c r="H31">
        <v>192.37747730000001</v>
      </c>
      <c r="I31">
        <v>70.998738500000002</v>
      </c>
      <c r="J31">
        <v>71.751707830000001</v>
      </c>
      <c r="K31">
        <v>0</v>
      </c>
      <c r="L31">
        <v>70.152618629999992</v>
      </c>
      <c r="M31">
        <v>8.4439164500000015</v>
      </c>
      <c r="N31">
        <v>0</v>
      </c>
    </row>
    <row r="32" spans="2:14">
      <c r="B32" s="162">
        <v>51154.208333333336</v>
      </c>
      <c r="C32">
        <v>0.23069999999999999</v>
      </c>
      <c r="D32">
        <v>98.52539668</v>
      </c>
      <c r="E32">
        <v>8.8738330000000012</v>
      </c>
      <c r="F32">
        <v>20.593117999999997</v>
      </c>
      <c r="G32">
        <v>4.9987203579999999</v>
      </c>
      <c r="H32">
        <v>192.1901167</v>
      </c>
      <c r="I32">
        <v>73.049046900000008</v>
      </c>
      <c r="J32">
        <v>80.619835949999995</v>
      </c>
      <c r="K32">
        <v>0</v>
      </c>
      <c r="L32">
        <v>88.184152870000005</v>
      </c>
      <c r="M32">
        <v>8.0245195959999993</v>
      </c>
      <c r="N32">
        <v>0</v>
      </c>
    </row>
    <row r="33" spans="2:14">
      <c r="B33" s="162">
        <v>51154.25</v>
      </c>
      <c r="C33">
        <v>0.76584799999999997</v>
      </c>
      <c r="D33">
        <v>98.52539668</v>
      </c>
      <c r="E33">
        <v>8.8913799999999998</v>
      </c>
      <c r="F33">
        <v>20.642063999999998</v>
      </c>
      <c r="G33">
        <v>5.0273832819999997</v>
      </c>
      <c r="H33">
        <v>189.6535748</v>
      </c>
      <c r="I33">
        <v>74.454697300000007</v>
      </c>
      <c r="J33">
        <v>88.839445120000008</v>
      </c>
      <c r="K33">
        <v>0.16422389999999998</v>
      </c>
      <c r="L33">
        <v>87.938480609999999</v>
      </c>
      <c r="M33">
        <v>12.38995122</v>
      </c>
      <c r="N33">
        <v>0</v>
      </c>
    </row>
    <row r="34" spans="2:14">
      <c r="B34" s="162">
        <v>51154.291666666664</v>
      </c>
      <c r="C34">
        <v>0.76584799999999997</v>
      </c>
      <c r="D34">
        <v>98.52539668</v>
      </c>
      <c r="E34">
        <v>8.9200890000000008</v>
      </c>
      <c r="F34">
        <v>20.751826000000001</v>
      </c>
      <c r="G34">
        <v>5.0273832819999997</v>
      </c>
      <c r="H34">
        <v>182.70226010000002</v>
      </c>
      <c r="I34">
        <v>74.755173800000009</v>
      </c>
      <c r="J34">
        <v>88.192382519999995</v>
      </c>
      <c r="K34">
        <v>3.1918768000000002</v>
      </c>
      <c r="L34">
        <v>93.918321030000001</v>
      </c>
      <c r="M34">
        <v>13.89459327</v>
      </c>
      <c r="N34">
        <v>0</v>
      </c>
    </row>
    <row r="35" spans="2:14">
      <c r="B35" s="162">
        <v>51154.333333333336</v>
      </c>
      <c r="C35">
        <v>0.76584799999999997</v>
      </c>
      <c r="D35">
        <v>98.52539668</v>
      </c>
      <c r="E35">
        <v>8.9174150000000001</v>
      </c>
      <c r="F35">
        <v>20.769264</v>
      </c>
      <c r="G35">
        <v>5.0273832819999997</v>
      </c>
      <c r="H35">
        <v>170.05891109999999</v>
      </c>
      <c r="I35">
        <v>73.609925900000007</v>
      </c>
      <c r="J35">
        <v>89.692283020000005</v>
      </c>
      <c r="K35">
        <v>26.985648560000001</v>
      </c>
      <c r="L35">
        <v>95.556389479999993</v>
      </c>
      <c r="M35">
        <v>13.61350912</v>
      </c>
      <c r="N35">
        <v>0</v>
      </c>
    </row>
    <row r="36" spans="2:14">
      <c r="B36" s="162">
        <v>51154.375</v>
      </c>
      <c r="C36">
        <v>0.76584799999999997</v>
      </c>
      <c r="D36">
        <v>98.951941890000001</v>
      </c>
      <c r="E36">
        <v>8.8983240000000006</v>
      </c>
      <c r="F36">
        <v>20.828481</v>
      </c>
      <c r="G36">
        <v>4.9625900080000003</v>
      </c>
      <c r="H36">
        <v>153.52571479999997</v>
      </c>
      <c r="I36">
        <v>73.258926300000013</v>
      </c>
      <c r="J36">
        <v>84.123428570000002</v>
      </c>
      <c r="K36">
        <v>105.9465263</v>
      </c>
      <c r="L36">
        <v>91.616850889999995</v>
      </c>
      <c r="M36">
        <v>8.3075127119999994</v>
      </c>
      <c r="N36">
        <v>0</v>
      </c>
    </row>
    <row r="37" spans="2:14">
      <c r="B37" s="162">
        <v>51154.416666666664</v>
      </c>
      <c r="C37">
        <v>0.14000000000000001</v>
      </c>
      <c r="D37">
        <v>98.951941890000001</v>
      </c>
      <c r="E37">
        <v>7.8489660000000008</v>
      </c>
      <c r="F37">
        <v>20.769556999999999</v>
      </c>
      <c r="G37">
        <v>4.9404400079999995</v>
      </c>
      <c r="H37">
        <v>139.14397170000001</v>
      </c>
      <c r="I37">
        <v>71.710179799999992</v>
      </c>
      <c r="J37">
        <v>69.782278810000008</v>
      </c>
      <c r="K37">
        <v>193.12239959999999</v>
      </c>
      <c r="L37">
        <v>82.492475290000002</v>
      </c>
      <c r="M37">
        <v>6.1706532779999996</v>
      </c>
      <c r="N37">
        <v>0</v>
      </c>
    </row>
    <row r="38" spans="2:14">
      <c r="B38" s="162">
        <v>51154.458333333336</v>
      </c>
      <c r="C38">
        <v>0.14000000000000001</v>
      </c>
      <c r="D38">
        <v>97.851941890000006</v>
      </c>
      <c r="E38">
        <v>7.8474939999999993</v>
      </c>
      <c r="F38">
        <v>20.750771</v>
      </c>
      <c r="G38">
        <v>4.9021157579999999</v>
      </c>
      <c r="H38">
        <v>131.53025090000003</v>
      </c>
      <c r="I38">
        <v>69.625057600000005</v>
      </c>
      <c r="J38">
        <v>65.794677759999999</v>
      </c>
      <c r="K38">
        <v>257.65326909999999</v>
      </c>
      <c r="L38">
        <v>66.962196859999992</v>
      </c>
      <c r="M38">
        <v>4.0623408359999997</v>
      </c>
      <c r="N38">
        <v>0</v>
      </c>
    </row>
    <row r="39" spans="2:14">
      <c r="B39" s="162">
        <v>51154.5</v>
      </c>
      <c r="C39">
        <v>0.14000000000000001</v>
      </c>
      <c r="D39">
        <v>97.851941890000006</v>
      </c>
      <c r="E39">
        <v>7.8428639999999996</v>
      </c>
      <c r="F39">
        <v>20.738615000000003</v>
      </c>
      <c r="G39">
        <v>4.8734528340000001</v>
      </c>
      <c r="H39">
        <v>131.39173860000002</v>
      </c>
      <c r="I39">
        <v>69.537322000000003</v>
      </c>
      <c r="J39">
        <v>58.766635569999998</v>
      </c>
      <c r="K39">
        <v>286.30379930000004</v>
      </c>
      <c r="L39">
        <v>62.069408629999998</v>
      </c>
      <c r="M39">
        <v>4.0623408359999997</v>
      </c>
      <c r="N39">
        <v>0</v>
      </c>
    </row>
    <row r="40" spans="2:14">
      <c r="B40" s="162">
        <v>51154.541666666664</v>
      </c>
      <c r="C40">
        <v>0.14000000000000001</v>
      </c>
      <c r="D40">
        <v>97.851941890000006</v>
      </c>
      <c r="E40">
        <v>7.8609296969999995</v>
      </c>
      <c r="F40">
        <v>20.726324000000002</v>
      </c>
      <c r="G40">
        <v>4.8734528340000001</v>
      </c>
      <c r="H40">
        <v>134.94362760000001</v>
      </c>
      <c r="I40">
        <v>69.449432299999998</v>
      </c>
      <c r="J40">
        <v>62.820062619999995</v>
      </c>
      <c r="K40">
        <v>271.0143319</v>
      </c>
      <c r="L40">
        <v>63.522407460000004</v>
      </c>
      <c r="M40">
        <v>4.0623408359999997</v>
      </c>
      <c r="N40">
        <v>0</v>
      </c>
    </row>
    <row r="41" spans="2:14">
      <c r="B41" s="162">
        <v>51154.583333333336</v>
      </c>
      <c r="C41">
        <v>0.14000000000000001</v>
      </c>
      <c r="D41">
        <v>97.851941890000006</v>
      </c>
      <c r="E41">
        <v>8.8923909999999999</v>
      </c>
      <c r="F41">
        <v>20.792131000000001</v>
      </c>
      <c r="G41">
        <v>5.0158827339999998</v>
      </c>
      <c r="H41">
        <v>141.1852562</v>
      </c>
      <c r="I41">
        <v>70.262589600000013</v>
      </c>
      <c r="J41">
        <v>65.116049570000001</v>
      </c>
      <c r="K41">
        <v>216.36023850000001</v>
      </c>
      <c r="L41">
        <v>70.791599689999998</v>
      </c>
      <c r="M41">
        <v>4.5121129250000003</v>
      </c>
      <c r="N41">
        <v>0</v>
      </c>
    </row>
    <row r="42" spans="2:14">
      <c r="B42" s="162">
        <v>51154.625</v>
      </c>
      <c r="C42">
        <v>0.76584799999999997</v>
      </c>
      <c r="D42">
        <v>97.851941890000006</v>
      </c>
      <c r="E42">
        <v>9.0501889999999996</v>
      </c>
      <c r="F42">
        <v>19.938420999999998</v>
      </c>
      <c r="G42">
        <v>5.0158827339999998</v>
      </c>
      <c r="H42">
        <v>151.300218</v>
      </c>
      <c r="I42">
        <v>71.296381400000001</v>
      </c>
      <c r="J42">
        <v>77.355825350000003</v>
      </c>
      <c r="K42">
        <v>129.703227</v>
      </c>
      <c r="L42">
        <v>97.153169410000004</v>
      </c>
      <c r="M42">
        <v>7.3273777110000005</v>
      </c>
      <c r="N42">
        <v>0</v>
      </c>
    </row>
    <row r="43" spans="2:14">
      <c r="B43" s="162">
        <v>51154.666666666664</v>
      </c>
      <c r="C43">
        <v>0.76584799999999997</v>
      </c>
      <c r="D43">
        <v>97.851941890000006</v>
      </c>
      <c r="E43">
        <v>9.0640059999999991</v>
      </c>
      <c r="F43">
        <v>20.830411000000002</v>
      </c>
      <c r="G43">
        <v>5.0158827339999998</v>
      </c>
      <c r="H43">
        <v>167.74003719999999</v>
      </c>
      <c r="I43">
        <v>73.7178842</v>
      </c>
      <c r="J43">
        <v>96.193447430000006</v>
      </c>
      <c r="K43">
        <v>42.913882999999998</v>
      </c>
      <c r="L43">
        <v>103.5635316</v>
      </c>
      <c r="M43">
        <v>10.012604600000001</v>
      </c>
      <c r="N43">
        <v>0</v>
      </c>
    </row>
    <row r="44" spans="2:14">
      <c r="B44" s="162">
        <v>51154.708333333336</v>
      </c>
      <c r="C44">
        <v>0.76584799999999997</v>
      </c>
      <c r="D44">
        <v>99.907652889999994</v>
      </c>
      <c r="E44">
        <v>9.0775939999999995</v>
      </c>
      <c r="F44">
        <v>20.883123999999999</v>
      </c>
      <c r="G44">
        <v>4.9872198110000001</v>
      </c>
      <c r="H44">
        <v>178.79230799999999</v>
      </c>
      <c r="I44">
        <v>75.285591799999992</v>
      </c>
      <c r="J44">
        <v>101.6376618</v>
      </c>
      <c r="K44">
        <v>6.5378986000000001</v>
      </c>
      <c r="L44">
        <v>104.4228559</v>
      </c>
      <c r="M44">
        <v>8.9945545960000004</v>
      </c>
      <c r="N44">
        <v>0</v>
      </c>
    </row>
    <row r="45" spans="2:14">
      <c r="B45" s="162">
        <v>51154.75</v>
      </c>
      <c r="C45">
        <v>0.76584799999999997</v>
      </c>
      <c r="D45">
        <v>99.907652889999994</v>
      </c>
      <c r="E45">
        <v>9.0787410000000008</v>
      </c>
      <c r="F45">
        <v>20.912500000000001</v>
      </c>
      <c r="G45">
        <v>4.9872198110000001</v>
      </c>
      <c r="H45">
        <v>185.63301290000001</v>
      </c>
      <c r="I45">
        <v>76.457697400000001</v>
      </c>
      <c r="J45">
        <v>97.879553369999996</v>
      </c>
      <c r="K45">
        <v>0</v>
      </c>
      <c r="L45">
        <v>104.84808190000001</v>
      </c>
      <c r="M45">
        <v>10.2149696</v>
      </c>
      <c r="N45">
        <v>0</v>
      </c>
    </row>
    <row r="46" spans="2:14">
      <c r="B46" s="162">
        <v>51154.791666666664</v>
      </c>
      <c r="C46">
        <v>0.76584799999999997</v>
      </c>
      <c r="D46">
        <v>99.907652889999994</v>
      </c>
      <c r="E46">
        <v>9.0702309999999997</v>
      </c>
      <c r="F46">
        <v>20.943901</v>
      </c>
      <c r="G46">
        <v>4.9142568869999996</v>
      </c>
      <c r="H46">
        <v>189.44176629999998</v>
      </c>
      <c r="I46">
        <v>78.702601899999991</v>
      </c>
      <c r="J46">
        <v>91.467091790000012</v>
      </c>
      <c r="K46">
        <v>0</v>
      </c>
      <c r="L46">
        <v>105.91106930000001</v>
      </c>
      <c r="M46">
        <v>9.4015841469999994</v>
      </c>
      <c r="N46">
        <v>0</v>
      </c>
    </row>
    <row r="47" spans="2:14">
      <c r="B47" s="162">
        <v>51154.833333333336</v>
      </c>
      <c r="C47">
        <v>0.76584799999999997</v>
      </c>
      <c r="D47">
        <v>99.907652889999994</v>
      </c>
      <c r="E47">
        <v>9.0616859999999999</v>
      </c>
      <c r="F47">
        <v>20.88062</v>
      </c>
      <c r="G47">
        <v>4.9142568869999996</v>
      </c>
      <c r="H47">
        <v>190.75013719999998</v>
      </c>
      <c r="I47">
        <v>81.139589200000003</v>
      </c>
      <c r="J47">
        <v>86.522474430000003</v>
      </c>
      <c r="K47">
        <v>0</v>
      </c>
      <c r="L47">
        <v>105.77724329999999</v>
      </c>
      <c r="M47">
        <v>6.0965300219999996</v>
      </c>
      <c r="N47">
        <v>0</v>
      </c>
    </row>
    <row r="48" spans="2:14">
      <c r="B48" s="162">
        <v>51154.875</v>
      </c>
      <c r="C48">
        <v>0.65514800000000006</v>
      </c>
      <c r="D48">
        <v>99.907652889999994</v>
      </c>
      <c r="E48">
        <v>9.0612560000000002</v>
      </c>
      <c r="F48">
        <v>20.820276000000003</v>
      </c>
      <c r="G48">
        <v>4.8219888870000007</v>
      </c>
      <c r="H48">
        <v>193.01534119999999</v>
      </c>
      <c r="I48">
        <v>83.591872099999989</v>
      </c>
      <c r="J48">
        <v>79.470903269999994</v>
      </c>
      <c r="K48">
        <v>0</v>
      </c>
      <c r="L48">
        <v>98.884895829999991</v>
      </c>
      <c r="M48">
        <v>5.942588196</v>
      </c>
      <c r="N48">
        <v>0</v>
      </c>
    </row>
    <row r="49" spans="2:14">
      <c r="B49" s="162">
        <v>51154.916666666664</v>
      </c>
      <c r="C49">
        <v>0.71610400000000007</v>
      </c>
      <c r="D49">
        <v>99.587612890000003</v>
      </c>
      <c r="E49">
        <v>9.0348870000000012</v>
      </c>
      <c r="F49">
        <v>20.754190999999999</v>
      </c>
      <c r="G49">
        <v>4.4656238869999996</v>
      </c>
      <c r="H49">
        <v>196.02461259999998</v>
      </c>
      <c r="I49">
        <v>85.378452600000003</v>
      </c>
      <c r="J49">
        <v>75.132456000000005</v>
      </c>
      <c r="K49">
        <v>0</v>
      </c>
      <c r="L49">
        <v>92.501884669999995</v>
      </c>
      <c r="M49">
        <v>4.4445108360000001</v>
      </c>
      <c r="N49">
        <v>0</v>
      </c>
    </row>
    <row r="50" spans="2:14">
      <c r="B50" s="162">
        <v>51154.958333333336</v>
      </c>
      <c r="C50">
        <v>0.71610400000000007</v>
      </c>
      <c r="D50">
        <v>99.587612890000003</v>
      </c>
      <c r="E50">
        <v>9.0403029999999998</v>
      </c>
      <c r="F50">
        <v>20.833046</v>
      </c>
      <c r="G50">
        <v>4.4656238869999996</v>
      </c>
      <c r="H50">
        <v>202.28715770000002</v>
      </c>
      <c r="I50">
        <v>87.505813099999997</v>
      </c>
      <c r="J50">
        <v>65.815509659999989</v>
      </c>
      <c r="K50">
        <v>0</v>
      </c>
      <c r="L50">
        <v>85.875885440000005</v>
      </c>
      <c r="M50">
        <v>4.1527208360000003</v>
      </c>
      <c r="N50">
        <v>0</v>
      </c>
    </row>
    <row r="51" spans="2:14">
      <c r="B51" s="162">
        <v>51155</v>
      </c>
      <c r="C51">
        <v>0.71610400000000007</v>
      </c>
      <c r="D51">
        <v>99.587612890000003</v>
      </c>
      <c r="E51">
        <v>9.011417999999999</v>
      </c>
      <c r="F51">
        <v>20.777738000000003</v>
      </c>
      <c r="G51">
        <v>4.4487986140000002</v>
      </c>
      <c r="H51">
        <v>203.93606020000001</v>
      </c>
      <c r="I51">
        <v>88.319532100000004</v>
      </c>
      <c r="J51">
        <v>59.202083400000006</v>
      </c>
      <c r="K51">
        <v>0</v>
      </c>
      <c r="L51">
        <v>75.941362999999996</v>
      </c>
      <c r="M51">
        <v>4.1527208360000003</v>
      </c>
      <c r="N51">
        <v>0</v>
      </c>
    </row>
    <row r="52" spans="2:14">
      <c r="B52" s="162">
        <v>51155.041666666664</v>
      </c>
      <c r="C52">
        <v>0.71610400000000007</v>
      </c>
      <c r="D52">
        <v>99.587612890000003</v>
      </c>
      <c r="E52">
        <v>9.0033330000000014</v>
      </c>
      <c r="F52">
        <v>20.760044000000001</v>
      </c>
      <c r="G52">
        <v>4.5242718379999998</v>
      </c>
      <c r="H52">
        <v>203.9605751</v>
      </c>
      <c r="I52">
        <v>89.115953099999999</v>
      </c>
      <c r="J52">
        <v>56.47020277</v>
      </c>
      <c r="K52">
        <v>0</v>
      </c>
      <c r="L52">
        <v>68.460852430000003</v>
      </c>
      <c r="M52">
        <v>4.1527208360000003</v>
      </c>
      <c r="N52">
        <v>0</v>
      </c>
    </row>
    <row r="53" spans="2:14">
      <c r="B53" s="162">
        <v>51155.083333333336</v>
      </c>
      <c r="C53">
        <v>0.71610400000000007</v>
      </c>
      <c r="D53">
        <v>99.587612890000003</v>
      </c>
      <c r="E53">
        <v>9.0023909999999994</v>
      </c>
      <c r="F53">
        <v>20.736374999999999</v>
      </c>
      <c r="G53">
        <v>4.4696366080000001</v>
      </c>
      <c r="H53">
        <v>201.09930900000001</v>
      </c>
      <c r="I53">
        <v>88.921069799999998</v>
      </c>
      <c r="J53">
        <v>56.916208059999995</v>
      </c>
      <c r="K53">
        <v>0</v>
      </c>
      <c r="L53">
        <v>65.143132839999993</v>
      </c>
      <c r="M53">
        <v>4.1527208360000003</v>
      </c>
      <c r="N53">
        <v>0</v>
      </c>
    </row>
    <row r="54" spans="2:14">
      <c r="B54" s="162">
        <v>51155.125</v>
      </c>
      <c r="C54">
        <v>0.71610400000000007</v>
      </c>
      <c r="D54">
        <v>99.587612890000003</v>
      </c>
      <c r="E54">
        <v>8.9963189999999997</v>
      </c>
      <c r="F54">
        <v>19.660335</v>
      </c>
      <c r="G54">
        <v>4.4696366080000001</v>
      </c>
      <c r="H54">
        <v>197.67942050000002</v>
      </c>
      <c r="I54">
        <v>89.652459430000008</v>
      </c>
      <c r="J54">
        <v>54.024994120000002</v>
      </c>
      <c r="K54">
        <v>0</v>
      </c>
      <c r="L54">
        <v>65.037715500000004</v>
      </c>
      <c r="M54">
        <v>4.0623408359999997</v>
      </c>
      <c r="N54">
        <v>0</v>
      </c>
    </row>
    <row r="55" spans="2:14">
      <c r="B55" s="162">
        <v>51155.166666666664</v>
      </c>
      <c r="C55">
        <v>0.71610400000000007</v>
      </c>
      <c r="D55">
        <v>99.587612890000003</v>
      </c>
      <c r="E55">
        <v>8.9921119999999988</v>
      </c>
      <c r="F55">
        <v>20.685583999999999</v>
      </c>
      <c r="G55">
        <v>4.4795459289999995</v>
      </c>
      <c r="H55">
        <v>195.0248436</v>
      </c>
      <c r="I55">
        <v>90.924700899999991</v>
      </c>
      <c r="J55">
        <v>58.363100369999998</v>
      </c>
      <c r="K55">
        <v>0</v>
      </c>
      <c r="L55">
        <v>67.859060560000003</v>
      </c>
      <c r="M55">
        <v>4.0623408359999997</v>
      </c>
      <c r="N55">
        <v>0</v>
      </c>
    </row>
    <row r="56" spans="2:14">
      <c r="B56" s="162">
        <v>51155.208333333336</v>
      </c>
      <c r="C56">
        <v>0.6690624905</v>
      </c>
      <c r="D56">
        <v>99.587612890000003</v>
      </c>
      <c r="E56">
        <v>8.9886560000000006</v>
      </c>
      <c r="F56">
        <v>20.670415999999999</v>
      </c>
      <c r="G56">
        <v>4.5496639290000003</v>
      </c>
      <c r="H56">
        <v>191.99620640000001</v>
      </c>
      <c r="I56">
        <v>91.848302099999998</v>
      </c>
      <c r="J56">
        <v>60.333207860000002</v>
      </c>
      <c r="K56">
        <v>0</v>
      </c>
      <c r="L56">
        <v>68.795184160000005</v>
      </c>
      <c r="M56">
        <v>4.1527208360000003</v>
      </c>
      <c r="N56">
        <v>0</v>
      </c>
    </row>
    <row r="57" spans="2:14">
      <c r="B57" s="162">
        <v>51155.25</v>
      </c>
      <c r="C57">
        <v>0.65514800000000006</v>
      </c>
      <c r="D57">
        <v>99.587612890000003</v>
      </c>
      <c r="E57">
        <v>8.9891489999999994</v>
      </c>
      <c r="F57">
        <v>19.635343000000002</v>
      </c>
      <c r="G57">
        <v>4.4826064150000002</v>
      </c>
      <c r="H57">
        <v>186.63032050000001</v>
      </c>
      <c r="I57">
        <v>92.713548500000002</v>
      </c>
      <c r="J57">
        <v>63.601468679999996</v>
      </c>
      <c r="K57">
        <v>9.3497899999999995E-2</v>
      </c>
      <c r="L57">
        <v>78.918517749999992</v>
      </c>
      <c r="M57">
        <v>4.1527208360000003</v>
      </c>
      <c r="N57">
        <v>0</v>
      </c>
    </row>
    <row r="58" spans="2:14">
      <c r="B58" s="162">
        <v>51155.291666666664</v>
      </c>
      <c r="C58">
        <v>0.65514800000000006</v>
      </c>
      <c r="D58">
        <v>98.993252890000008</v>
      </c>
      <c r="E58">
        <v>8.9929550000000003</v>
      </c>
      <c r="F58">
        <v>20.758741000000001</v>
      </c>
      <c r="G58">
        <v>4.4729861819999996</v>
      </c>
      <c r="H58">
        <v>180.6060525</v>
      </c>
      <c r="I58">
        <v>93.409833899999995</v>
      </c>
      <c r="J58">
        <v>67.067108720000007</v>
      </c>
      <c r="K58">
        <v>4.7460267999999992</v>
      </c>
      <c r="L58">
        <v>86.478767930000004</v>
      </c>
      <c r="M58">
        <v>5.2001408359999992</v>
      </c>
      <c r="N58">
        <v>0</v>
      </c>
    </row>
    <row r="59" spans="2:14">
      <c r="B59" s="162">
        <v>51155.333333333336</v>
      </c>
      <c r="C59">
        <v>0.59419200000000005</v>
      </c>
      <c r="D59">
        <v>98.993252890000008</v>
      </c>
      <c r="E59">
        <v>8.8430470000000003</v>
      </c>
      <c r="F59">
        <v>20.759794000000003</v>
      </c>
      <c r="G59">
        <v>4.4826064150000002</v>
      </c>
      <c r="H59">
        <v>170.34502280000001</v>
      </c>
      <c r="I59">
        <v>90.294357300000001</v>
      </c>
      <c r="J59">
        <v>65.295790730000007</v>
      </c>
      <c r="K59">
        <v>28.682491200000001</v>
      </c>
      <c r="L59">
        <v>84.364962419999998</v>
      </c>
      <c r="M59">
        <v>4.3092108360000001</v>
      </c>
      <c r="N59">
        <v>0</v>
      </c>
    </row>
    <row r="60" spans="2:14">
      <c r="B60" s="162">
        <v>51155.375</v>
      </c>
      <c r="C60">
        <v>0.43380907680000003</v>
      </c>
      <c r="D60">
        <v>98.993252890000008</v>
      </c>
      <c r="E60">
        <v>8.710443999999999</v>
      </c>
      <c r="F60">
        <v>20.763960000000001</v>
      </c>
      <c r="G60">
        <v>3.6929020349999999</v>
      </c>
      <c r="H60">
        <v>160.11241910000001</v>
      </c>
      <c r="I60">
        <v>96.577188299999989</v>
      </c>
      <c r="J60">
        <v>59.367886899999995</v>
      </c>
      <c r="K60">
        <v>85.454116899999988</v>
      </c>
      <c r="L60">
        <v>70.81279542</v>
      </c>
      <c r="M60">
        <v>4.0623408359999997</v>
      </c>
      <c r="N60">
        <v>0</v>
      </c>
    </row>
    <row r="61" spans="2:14">
      <c r="B61" s="162">
        <v>51155.416666666664</v>
      </c>
      <c r="C61">
        <v>0.1998701011</v>
      </c>
      <c r="D61">
        <v>98.993252890000008</v>
      </c>
      <c r="E61">
        <v>8.7010480000000001</v>
      </c>
      <c r="F61">
        <v>20.715004</v>
      </c>
      <c r="G61">
        <v>3.7150520350000003</v>
      </c>
      <c r="H61">
        <v>154.84914280000001</v>
      </c>
      <c r="I61">
        <v>97.030010820000001</v>
      </c>
      <c r="J61">
        <v>51.468238389999996</v>
      </c>
      <c r="K61">
        <v>145.6877398</v>
      </c>
      <c r="L61">
        <v>57.463425719999996</v>
      </c>
      <c r="M61">
        <v>4.0623408359999997</v>
      </c>
      <c r="N61">
        <v>0</v>
      </c>
    </row>
    <row r="62" spans="2:14">
      <c r="B62" s="162">
        <v>51155.458333333336</v>
      </c>
      <c r="C62">
        <v>0.14000000000000001</v>
      </c>
      <c r="D62">
        <v>98.993252890000008</v>
      </c>
      <c r="E62">
        <v>8.6942620000000002</v>
      </c>
      <c r="F62">
        <v>20.640260999999999</v>
      </c>
      <c r="G62">
        <v>3.7318773090000001</v>
      </c>
      <c r="H62">
        <v>150.7420817</v>
      </c>
      <c r="I62">
        <v>98.486224400000012</v>
      </c>
      <c r="J62">
        <v>48.59777399</v>
      </c>
      <c r="K62">
        <v>191.329926</v>
      </c>
      <c r="L62">
        <v>53.979100950000003</v>
      </c>
      <c r="M62">
        <v>4.0623408359999997</v>
      </c>
      <c r="N62">
        <v>0</v>
      </c>
    </row>
    <row r="63" spans="2:14">
      <c r="B63" s="162">
        <v>51155.5</v>
      </c>
      <c r="C63">
        <v>0.14000000000000001</v>
      </c>
      <c r="D63">
        <v>98.993252890000008</v>
      </c>
      <c r="E63">
        <v>8.6894189999999991</v>
      </c>
      <c r="F63">
        <v>19.634955000000001</v>
      </c>
      <c r="G63">
        <v>3.7605402319999999</v>
      </c>
      <c r="H63">
        <v>150.21691209999997</v>
      </c>
      <c r="I63">
        <v>99.925156189999996</v>
      </c>
      <c r="J63">
        <v>44.875087010000001</v>
      </c>
      <c r="K63">
        <v>219.45307990000001</v>
      </c>
      <c r="L63">
        <v>52.9577539</v>
      </c>
      <c r="M63">
        <v>4.0623408359999997</v>
      </c>
      <c r="N63">
        <v>0</v>
      </c>
    </row>
    <row r="64" spans="2:14">
      <c r="B64" s="162">
        <v>51155.541666666664</v>
      </c>
      <c r="C64">
        <v>0.14000000000000001</v>
      </c>
      <c r="D64">
        <v>98.993252890000008</v>
      </c>
      <c r="E64">
        <v>8.6766830000000006</v>
      </c>
      <c r="F64">
        <v>20.30222891</v>
      </c>
      <c r="G64">
        <v>3.7605402319999999</v>
      </c>
      <c r="H64">
        <v>153.83472700000002</v>
      </c>
      <c r="I64">
        <v>97.395395499999992</v>
      </c>
      <c r="J64">
        <v>55.047351820000003</v>
      </c>
      <c r="K64">
        <v>214.6856507</v>
      </c>
      <c r="L64">
        <v>51.81549399</v>
      </c>
      <c r="M64">
        <v>4.0623408359999997</v>
      </c>
      <c r="N64">
        <v>0</v>
      </c>
    </row>
    <row r="65" spans="2:14">
      <c r="B65" s="162">
        <v>51155.583333333336</v>
      </c>
      <c r="C65">
        <v>0.14000000000000001</v>
      </c>
      <c r="D65">
        <v>98.993252890000008</v>
      </c>
      <c r="E65">
        <v>8.6771620000000009</v>
      </c>
      <c r="F65">
        <v>18.709187999999997</v>
      </c>
      <c r="G65">
        <v>3.8306582320000002</v>
      </c>
      <c r="H65">
        <v>145.27449200000001</v>
      </c>
      <c r="I65">
        <v>99.40520690000001</v>
      </c>
      <c r="J65">
        <v>55.582181510000005</v>
      </c>
      <c r="K65">
        <v>175.61656669999999</v>
      </c>
      <c r="L65">
        <v>62.123496359999997</v>
      </c>
      <c r="M65">
        <v>4.0623408359999997</v>
      </c>
      <c r="N65">
        <v>0</v>
      </c>
    </row>
    <row r="66" spans="2:14">
      <c r="B66" s="162">
        <v>51155.625</v>
      </c>
      <c r="C66">
        <v>0.14000000000000001</v>
      </c>
      <c r="D66">
        <v>98.993252890000008</v>
      </c>
      <c r="E66">
        <v>8.8256060000000005</v>
      </c>
      <c r="F66">
        <v>20.642808000000002</v>
      </c>
      <c r="G66">
        <v>3.8473982320000002</v>
      </c>
      <c r="H66">
        <v>159.55818640000001</v>
      </c>
      <c r="I66">
        <v>107.0249694</v>
      </c>
      <c r="J66">
        <v>56.43319554</v>
      </c>
      <c r="K66">
        <v>109.10075759999999</v>
      </c>
      <c r="L66">
        <v>67.615542719999993</v>
      </c>
      <c r="M66">
        <v>4.0623408359999997</v>
      </c>
      <c r="N66">
        <v>0</v>
      </c>
    </row>
    <row r="67" spans="2:14">
      <c r="B67" s="162">
        <v>51155.666666666664</v>
      </c>
      <c r="C67">
        <v>0.1607956233</v>
      </c>
      <c r="D67">
        <v>98.993252890000008</v>
      </c>
      <c r="E67">
        <v>8.9569469999999995</v>
      </c>
      <c r="F67">
        <v>20.716619999999999</v>
      </c>
      <c r="G67">
        <v>3.8707059309999998</v>
      </c>
      <c r="H67">
        <v>170.62958209999999</v>
      </c>
      <c r="I67">
        <v>107.6815855</v>
      </c>
      <c r="J67">
        <v>64.712032590000007</v>
      </c>
      <c r="K67">
        <v>38.514188499999996</v>
      </c>
      <c r="L67">
        <v>76.849613259999998</v>
      </c>
      <c r="M67">
        <v>5.1984641429999998</v>
      </c>
      <c r="N67">
        <v>0</v>
      </c>
    </row>
    <row r="68" spans="2:14">
      <c r="B68" s="162">
        <v>51155.708333333336</v>
      </c>
      <c r="C68">
        <v>0.1607956233</v>
      </c>
      <c r="D68">
        <v>98.993252890000008</v>
      </c>
      <c r="E68">
        <v>8.9584539999999997</v>
      </c>
      <c r="F68">
        <v>20.797387000000001</v>
      </c>
      <c r="G68">
        <v>3.8070378549999999</v>
      </c>
      <c r="H68">
        <v>180.22564110000002</v>
      </c>
      <c r="I68">
        <v>105.96805329999999</v>
      </c>
      <c r="J68">
        <v>72.345223700000005</v>
      </c>
      <c r="K68">
        <v>7.8363109</v>
      </c>
      <c r="L68">
        <v>81.870588319999996</v>
      </c>
      <c r="M68">
        <v>4.2245108360000003</v>
      </c>
      <c r="N68">
        <v>0</v>
      </c>
    </row>
    <row r="69" spans="2:14">
      <c r="B69" s="162">
        <v>51155.75</v>
      </c>
      <c r="C69">
        <v>0.1607956233</v>
      </c>
      <c r="D69">
        <v>98.993252890000008</v>
      </c>
      <c r="E69">
        <v>8.9607510000000001</v>
      </c>
      <c r="F69">
        <v>20.43513179</v>
      </c>
      <c r="G69">
        <v>3.8070378549999999</v>
      </c>
      <c r="H69">
        <v>190.0174256</v>
      </c>
      <c r="I69">
        <v>97.392527200000004</v>
      </c>
      <c r="J69">
        <v>71.098591780000007</v>
      </c>
      <c r="K69">
        <v>0.25880759999999997</v>
      </c>
      <c r="L69">
        <v>82.48120849</v>
      </c>
      <c r="M69">
        <v>4.9599468360000003</v>
      </c>
      <c r="N69">
        <v>0</v>
      </c>
    </row>
    <row r="70" spans="2:14">
      <c r="B70" s="162">
        <v>51155.791666666664</v>
      </c>
      <c r="C70">
        <v>0.14756128860000001</v>
      </c>
      <c r="D70">
        <v>98.993252890000008</v>
      </c>
      <c r="E70">
        <v>8.9461870000000001</v>
      </c>
      <c r="F70">
        <v>20.847974999999998</v>
      </c>
      <c r="G70">
        <v>3.8800007779999999</v>
      </c>
      <c r="H70">
        <v>195.49836120000001</v>
      </c>
      <c r="I70">
        <v>97.207028500000007</v>
      </c>
      <c r="J70">
        <v>73.223325009999996</v>
      </c>
      <c r="K70">
        <v>0</v>
      </c>
      <c r="L70">
        <v>80.365208379999999</v>
      </c>
      <c r="M70">
        <v>4.1527208360000003</v>
      </c>
      <c r="N70">
        <v>0</v>
      </c>
    </row>
    <row r="71" spans="2:14">
      <c r="B71" s="162">
        <v>51155.833333333336</v>
      </c>
      <c r="C71">
        <v>0.14756128860000001</v>
      </c>
      <c r="D71">
        <v>100.13456389999999</v>
      </c>
      <c r="E71">
        <v>8.9428070000000002</v>
      </c>
      <c r="F71">
        <v>19.817433000000001</v>
      </c>
      <c r="G71">
        <v>3.8800007779999999</v>
      </c>
      <c r="H71">
        <v>194.8028238</v>
      </c>
      <c r="I71">
        <v>86.138463900000005</v>
      </c>
      <c r="J71">
        <v>72.144210409999999</v>
      </c>
      <c r="K71">
        <v>0</v>
      </c>
      <c r="L71">
        <v>77.546820229999994</v>
      </c>
      <c r="M71">
        <v>4.2245108360000003</v>
      </c>
      <c r="N71">
        <v>0</v>
      </c>
    </row>
    <row r="72" spans="2:14">
      <c r="B72" s="162">
        <v>51155.875</v>
      </c>
      <c r="C72">
        <v>0.68275199999999991</v>
      </c>
      <c r="D72">
        <v>99.993252890000008</v>
      </c>
      <c r="E72">
        <v>8.9530830000000012</v>
      </c>
      <c r="F72">
        <v>19.771217</v>
      </c>
      <c r="G72">
        <v>3.9021507780000002</v>
      </c>
      <c r="H72">
        <v>189.91764420000001</v>
      </c>
      <c r="I72">
        <v>80.672318300000001</v>
      </c>
      <c r="J72">
        <v>65.107621749999993</v>
      </c>
      <c r="K72">
        <v>0</v>
      </c>
      <c r="L72">
        <v>74.864161129999999</v>
      </c>
      <c r="M72">
        <v>4.9599468360000003</v>
      </c>
      <c r="N72">
        <v>0</v>
      </c>
    </row>
    <row r="73" spans="2:14">
      <c r="B73" s="162">
        <v>51155.916666666664</v>
      </c>
      <c r="C73">
        <v>0.68275199999999991</v>
      </c>
      <c r="D73">
        <v>99.993252890000008</v>
      </c>
      <c r="E73">
        <v>8.822908</v>
      </c>
      <c r="F73">
        <v>20.766045999999999</v>
      </c>
      <c r="G73">
        <v>3.8800007779999999</v>
      </c>
      <c r="H73">
        <v>189.4050259</v>
      </c>
      <c r="I73">
        <v>79.010854500000008</v>
      </c>
      <c r="J73">
        <v>64.7753199</v>
      </c>
      <c r="K73">
        <v>0</v>
      </c>
      <c r="L73">
        <v>73.386237949999995</v>
      </c>
      <c r="M73">
        <v>4.2245108360000003</v>
      </c>
      <c r="N73">
        <v>0</v>
      </c>
    </row>
    <row r="74" spans="2:14">
      <c r="B74" s="162">
        <v>51155.958333333336</v>
      </c>
      <c r="C74">
        <v>0.68275199999999991</v>
      </c>
      <c r="D74">
        <v>99.993252890000008</v>
      </c>
      <c r="E74">
        <v>8.8310069999999996</v>
      </c>
      <c r="F74">
        <v>19.763183000000001</v>
      </c>
      <c r="G74">
        <v>3.8800007779999999</v>
      </c>
      <c r="H74">
        <v>182.41821429999999</v>
      </c>
      <c r="I74">
        <v>73.885464999999996</v>
      </c>
      <c r="J74">
        <v>58.373463909999998</v>
      </c>
      <c r="K74">
        <v>0</v>
      </c>
      <c r="L74">
        <v>70.388032250000009</v>
      </c>
      <c r="M74">
        <v>4.1527208360000003</v>
      </c>
      <c r="N74">
        <v>0</v>
      </c>
    </row>
    <row r="75" spans="2:14">
      <c r="B75" s="162">
        <v>51156</v>
      </c>
      <c r="C75">
        <v>0.68275199999999991</v>
      </c>
      <c r="D75">
        <v>99.993252890000008</v>
      </c>
      <c r="E75">
        <v>8.9917360000000013</v>
      </c>
      <c r="F75">
        <v>20.622814999999999</v>
      </c>
      <c r="G75">
        <v>4.0726910519999997</v>
      </c>
      <c r="H75">
        <v>178.92998319999998</v>
      </c>
      <c r="I75">
        <v>72.604263900000007</v>
      </c>
      <c r="J75">
        <v>80.921814780000005</v>
      </c>
      <c r="K75">
        <v>0</v>
      </c>
      <c r="L75">
        <v>65.584307339999995</v>
      </c>
      <c r="M75">
        <v>7.3679274269999997</v>
      </c>
      <c r="N75">
        <v>0</v>
      </c>
    </row>
    <row r="76" spans="2:14">
      <c r="B76" s="162">
        <v>51156.041666666664</v>
      </c>
      <c r="C76">
        <v>0.68275199999999991</v>
      </c>
      <c r="D76">
        <v>99.993252890000008</v>
      </c>
      <c r="E76">
        <v>8.979413000000001</v>
      </c>
      <c r="F76">
        <v>20.573461999999999</v>
      </c>
      <c r="G76">
        <v>4.0726910519999997</v>
      </c>
      <c r="H76">
        <v>172.1706791</v>
      </c>
      <c r="I76">
        <v>70.5775565</v>
      </c>
      <c r="J76">
        <v>81.934279840000002</v>
      </c>
      <c r="K76">
        <v>0</v>
      </c>
      <c r="L76">
        <v>72.772846940000008</v>
      </c>
      <c r="M76">
        <v>7.678307427</v>
      </c>
      <c r="N76">
        <v>0</v>
      </c>
    </row>
    <row r="77" spans="2:14">
      <c r="B77" s="162">
        <v>51156.083333333336</v>
      </c>
      <c r="C77">
        <v>0.68275199999999991</v>
      </c>
      <c r="D77">
        <v>99.993252890000008</v>
      </c>
      <c r="E77">
        <v>8.9819820000000004</v>
      </c>
      <c r="F77">
        <v>20.563036</v>
      </c>
      <c r="G77">
        <v>4.0558657780000003</v>
      </c>
      <c r="H77">
        <v>165.9115157</v>
      </c>
      <c r="I77">
        <v>67.459430999999995</v>
      </c>
      <c r="J77">
        <v>77.072668000000007</v>
      </c>
      <c r="K77">
        <v>0</v>
      </c>
      <c r="L77">
        <v>82.500251300000002</v>
      </c>
      <c r="M77">
        <v>7.5300974269999994</v>
      </c>
      <c r="N77">
        <v>0</v>
      </c>
    </row>
    <row r="78" spans="2:14">
      <c r="B78" s="162">
        <v>51156.125</v>
      </c>
      <c r="C78">
        <v>0.68275199999999991</v>
      </c>
      <c r="D78">
        <v>99.993252890000008</v>
      </c>
      <c r="E78">
        <v>8.9758639999999996</v>
      </c>
      <c r="F78">
        <v>20.505533</v>
      </c>
      <c r="G78">
        <v>4.0390405039999999</v>
      </c>
      <c r="H78">
        <v>162.9741099</v>
      </c>
      <c r="I78">
        <v>65.158477300000001</v>
      </c>
      <c r="J78">
        <v>76.437278000000006</v>
      </c>
      <c r="K78">
        <v>0</v>
      </c>
      <c r="L78">
        <v>74.037774569999996</v>
      </c>
      <c r="M78">
        <v>7.5864392820000006</v>
      </c>
      <c r="N78">
        <v>0</v>
      </c>
    </row>
    <row r="79" spans="2:14">
      <c r="B79" s="162">
        <v>51156.166666666664</v>
      </c>
      <c r="C79">
        <v>0.68275199999999991</v>
      </c>
      <c r="D79">
        <v>100.66825290000001</v>
      </c>
      <c r="E79">
        <v>8.9833880000000015</v>
      </c>
      <c r="F79">
        <v>20.532953000000003</v>
      </c>
      <c r="G79">
        <v>4.0390405039999999</v>
      </c>
      <c r="H79">
        <v>163.51297679999999</v>
      </c>
      <c r="I79">
        <v>62.479517800000004</v>
      </c>
      <c r="J79">
        <v>81.361267999999995</v>
      </c>
      <c r="K79">
        <v>0</v>
      </c>
      <c r="L79">
        <v>71.244003039999996</v>
      </c>
      <c r="M79">
        <v>8.6601324270000006</v>
      </c>
      <c r="N79">
        <v>0</v>
      </c>
    </row>
    <row r="80" spans="2:14">
      <c r="B80" s="162">
        <v>51156.208333333336</v>
      </c>
      <c r="C80">
        <v>0.68275199999999991</v>
      </c>
      <c r="D80">
        <v>100.66825290000001</v>
      </c>
      <c r="E80">
        <v>8.9882340000000003</v>
      </c>
      <c r="F80">
        <v>20.539334</v>
      </c>
      <c r="G80">
        <v>4.0390405039999999</v>
      </c>
      <c r="H80">
        <v>162.87738240000002</v>
      </c>
      <c r="I80">
        <v>59.829664700000002</v>
      </c>
      <c r="J80">
        <v>76.515402789999996</v>
      </c>
      <c r="K80">
        <v>0</v>
      </c>
      <c r="L80">
        <v>75.7136608</v>
      </c>
      <c r="M80">
        <v>7.2602206319999993</v>
      </c>
      <c r="N80">
        <v>0</v>
      </c>
    </row>
    <row r="81" spans="2:14">
      <c r="B81" s="162">
        <v>51156.25</v>
      </c>
      <c r="C81">
        <v>0.72156799999999999</v>
      </c>
      <c r="D81">
        <v>100.66825290000001</v>
      </c>
      <c r="E81">
        <v>8.9965469999999996</v>
      </c>
      <c r="F81">
        <v>20.572696000000001</v>
      </c>
      <c r="G81">
        <v>4.0390405039999999</v>
      </c>
      <c r="H81">
        <v>158.97541750000002</v>
      </c>
      <c r="I81">
        <v>59.091531499999995</v>
      </c>
      <c r="J81">
        <v>76.830953660000006</v>
      </c>
      <c r="K81">
        <v>0.17526910000000001</v>
      </c>
      <c r="L81">
        <v>75.367685620000003</v>
      </c>
      <c r="M81">
        <v>9.6834200379999995</v>
      </c>
      <c r="N81">
        <v>0</v>
      </c>
    </row>
    <row r="82" spans="2:14">
      <c r="B82" s="162">
        <v>51156.291666666664</v>
      </c>
      <c r="C82">
        <v>0.69942800000000005</v>
      </c>
      <c r="D82">
        <v>100.66825290000001</v>
      </c>
      <c r="E82">
        <v>9.0023210000000002</v>
      </c>
      <c r="F82">
        <v>20.680012999999999</v>
      </c>
      <c r="G82">
        <v>3.858540504</v>
      </c>
      <c r="H82">
        <v>148.91079620000002</v>
      </c>
      <c r="I82">
        <v>60.664430500000002</v>
      </c>
      <c r="J82">
        <v>73.009435329999988</v>
      </c>
      <c r="K82">
        <v>3.8403096999999997</v>
      </c>
      <c r="L82">
        <v>74.215850930000002</v>
      </c>
      <c r="M82">
        <v>9.6199100380000004</v>
      </c>
      <c r="N82">
        <v>0</v>
      </c>
    </row>
    <row r="83" spans="2:14">
      <c r="B83" s="162">
        <v>51156.333333333336</v>
      </c>
      <c r="C83">
        <v>0.76038400000000006</v>
      </c>
      <c r="D83">
        <v>100.66825290000001</v>
      </c>
      <c r="E83">
        <v>9.0074369999999995</v>
      </c>
      <c r="F83">
        <v>20.700233000000001</v>
      </c>
      <c r="G83">
        <v>3.858540504</v>
      </c>
      <c r="H83">
        <v>139.74918340000002</v>
      </c>
      <c r="I83">
        <v>66.107355599999991</v>
      </c>
      <c r="J83">
        <v>80.747161989999995</v>
      </c>
      <c r="K83">
        <v>27.4114161</v>
      </c>
      <c r="L83">
        <v>70.526159329999999</v>
      </c>
      <c r="M83">
        <v>11.565596620000001</v>
      </c>
      <c r="N83">
        <v>0</v>
      </c>
    </row>
    <row r="84" spans="2:14">
      <c r="B84" s="162">
        <v>51156.375</v>
      </c>
      <c r="C84">
        <v>0.74038400000000004</v>
      </c>
      <c r="D84">
        <v>100.66825290000001</v>
      </c>
      <c r="E84">
        <v>9.0078629999999986</v>
      </c>
      <c r="F84">
        <v>20.649459</v>
      </c>
      <c r="G84">
        <v>4.6485405039999996</v>
      </c>
      <c r="H84">
        <v>127.92130800000001</v>
      </c>
      <c r="I84">
        <v>73.069788299999999</v>
      </c>
      <c r="J84">
        <v>73.874736420000005</v>
      </c>
      <c r="K84">
        <v>104.9280586</v>
      </c>
      <c r="L84">
        <v>68.416009869999996</v>
      </c>
      <c r="M84">
        <v>11.028186719999999</v>
      </c>
      <c r="N84">
        <v>0</v>
      </c>
    </row>
    <row r="85" spans="2:14">
      <c r="B85" s="162">
        <v>51156.416666666664</v>
      </c>
      <c r="C85">
        <v>0.74038400000000004</v>
      </c>
      <c r="D85">
        <v>100.66825290000001</v>
      </c>
      <c r="E85">
        <v>8.8811560000000007</v>
      </c>
      <c r="F85">
        <v>20.634923999999998</v>
      </c>
      <c r="G85">
        <v>4.6485405039999996</v>
      </c>
      <c r="H85">
        <v>119.5399366</v>
      </c>
      <c r="I85">
        <v>77.762024800000006</v>
      </c>
      <c r="J85">
        <v>60.20957361</v>
      </c>
      <c r="K85">
        <v>191.95262580000002</v>
      </c>
      <c r="L85">
        <v>62.828110370000005</v>
      </c>
      <c r="M85">
        <v>10.373040039999999</v>
      </c>
      <c r="N85">
        <v>0</v>
      </c>
    </row>
    <row r="86" spans="2:14">
      <c r="B86" s="162">
        <v>51156.458333333336</v>
      </c>
      <c r="C86">
        <v>0.74038400000000004</v>
      </c>
      <c r="D86">
        <v>100.66825290000001</v>
      </c>
      <c r="E86">
        <v>8.875354999999999</v>
      </c>
      <c r="F86">
        <v>20.621887999999998</v>
      </c>
      <c r="G86">
        <v>4.829040504</v>
      </c>
      <c r="H86">
        <v>116.09849039999999</v>
      </c>
      <c r="I86">
        <v>81.213621099999997</v>
      </c>
      <c r="J86">
        <v>57.074152060000003</v>
      </c>
      <c r="K86">
        <v>253.5369833</v>
      </c>
      <c r="L86">
        <v>61.786420819999996</v>
      </c>
      <c r="M86">
        <v>10.373040039999999</v>
      </c>
      <c r="N86">
        <v>0</v>
      </c>
    </row>
    <row r="87" spans="2:14">
      <c r="B87" s="162">
        <v>51156.5</v>
      </c>
      <c r="C87">
        <v>0.74038400000000004</v>
      </c>
      <c r="D87">
        <v>100.66825290000001</v>
      </c>
      <c r="E87">
        <v>8.871143</v>
      </c>
      <c r="F87">
        <v>20.622112000000001</v>
      </c>
      <c r="G87">
        <v>4.829040504</v>
      </c>
      <c r="H87">
        <v>121.26546490000001</v>
      </c>
      <c r="I87">
        <v>83.847483699999998</v>
      </c>
      <c r="J87">
        <v>56.436729979999996</v>
      </c>
      <c r="K87">
        <v>280.63137879999999</v>
      </c>
      <c r="L87">
        <v>61.771403989999996</v>
      </c>
      <c r="M87">
        <v>8.8215201909999994</v>
      </c>
      <c r="N87">
        <v>0</v>
      </c>
    </row>
    <row r="88" spans="2:14">
      <c r="B88" s="162">
        <v>51156.541666666664</v>
      </c>
      <c r="C88">
        <v>0.74038400000000004</v>
      </c>
      <c r="D88">
        <v>100.66825290000001</v>
      </c>
      <c r="E88">
        <v>8.855181</v>
      </c>
      <c r="F88">
        <v>20.621184</v>
      </c>
      <c r="G88">
        <v>4.829040504</v>
      </c>
      <c r="H88">
        <v>126.62879940000001</v>
      </c>
      <c r="I88">
        <v>85.652611300000004</v>
      </c>
      <c r="J88">
        <v>56.758246440000001</v>
      </c>
      <c r="K88">
        <v>262.9520751</v>
      </c>
      <c r="L88">
        <v>62.663931120000001</v>
      </c>
      <c r="M88">
        <v>8.9388767769999991</v>
      </c>
      <c r="N88">
        <v>0</v>
      </c>
    </row>
    <row r="89" spans="2:14">
      <c r="B89" s="162">
        <v>51156.583333333336</v>
      </c>
      <c r="C89">
        <v>0.71824399999999999</v>
      </c>
      <c r="D89">
        <v>100.66825290000001</v>
      </c>
      <c r="E89">
        <v>8.8578289999999988</v>
      </c>
      <c r="F89">
        <v>20.670068000000001</v>
      </c>
      <c r="G89">
        <v>4.9045462300000002</v>
      </c>
      <c r="H89">
        <v>132.39001379999999</v>
      </c>
      <c r="I89">
        <v>87.432656400000013</v>
      </c>
      <c r="J89">
        <v>75.374830560000007</v>
      </c>
      <c r="K89">
        <v>206.94984529999999</v>
      </c>
      <c r="L89">
        <v>62.39340267</v>
      </c>
      <c r="M89">
        <v>8.3064071609999992</v>
      </c>
      <c r="N89">
        <v>0</v>
      </c>
    </row>
    <row r="90" spans="2:14">
      <c r="B90" s="162">
        <v>51156.625</v>
      </c>
      <c r="C90">
        <v>0.71824399999999999</v>
      </c>
      <c r="D90">
        <v>100.66825290000001</v>
      </c>
      <c r="E90">
        <v>8.866479</v>
      </c>
      <c r="F90">
        <v>20.679241999999999</v>
      </c>
      <c r="G90">
        <v>4.9045462300000002</v>
      </c>
      <c r="H90">
        <v>140.58724220000002</v>
      </c>
      <c r="I90">
        <v>89.903044399999999</v>
      </c>
      <c r="J90">
        <v>71.541145330000006</v>
      </c>
      <c r="K90">
        <v>130.15218279999999</v>
      </c>
      <c r="L90">
        <v>72.465544630000011</v>
      </c>
      <c r="M90">
        <v>8.3967871610000007</v>
      </c>
      <c r="N90">
        <v>0</v>
      </c>
    </row>
    <row r="91" spans="2:14">
      <c r="B91" s="162">
        <v>51156.666666666664</v>
      </c>
      <c r="C91">
        <v>0.74038400000000004</v>
      </c>
      <c r="D91">
        <v>100.66825290000001</v>
      </c>
      <c r="E91">
        <v>8.9977630000000008</v>
      </c>
      <c r="F91">
        <v>20.696672</v>
      </c>
      <c r="G91">
        <v>4.9045462300000002</v>
      </c>
      <c r="H91">
        <v>152.89884289999998</v>
      </c>
      <c r="I91">
        <v>95.236197899999993</v>
      </c>
      <c r="J91">
        <v>75.73101097</v>
      </c>
      <c r="K91">
        <v>50.4206729</v>
      </c>
      <c r="L91">
        <v>73.254671369999997</v>
      </c>
      <c r="M91">
        <v>10.99369216</v>
      </c>
      <c r="N91">
        <v>0</v>
      </c>
    </row>
    <row r="92" spans="2:14">
      <c r="B92" s="162">
        <v>51156.708333333336</v>
      </c>
      <c r="C92">
        <v>0.74038400000000004</v>
      </c>
      <c r="D92">
        <v>100.66825290000001</v>
      </c>
      <c r="E92">
        <v>9.0131879999999995</v>
      </c>
      <c r="F92">
        <v>20.781901000000001</v>
      </c>
      <c r="G92">
        <v>4.5109728480000006</v>
      </c>
      <c r="H92">
        <v>162.6601732</v>
      </c>
      <c r="I92">
        <v>103.8005205</v>
      </c>
      <c r="J92">
        <v>82.279287010000004</v>
      </c>
      <c r="K92">
        <v>10.911626</v>
      </c>
      <c r="L92">
        <v>69.623216979999995</v>
      </c>
      <c r="M92">
        <v>10.50360968</v>
      </c>
      <c r="N92">
        <v>0</v>
      </c>
    </row>
    <row r="93" spans="2:14">
      <c r="B93" s="162">
        <v>51156.75</v>
      </c>
      <c r="C93">
        <v>0.74038400000000004</v>
      </c>
      <c r="D93">
        <v>100.66825290000001</v>
      </c>
      <c r="E93">
        <v>9.0116360000000011</v>
      </c>
      <c r="F93">
        <v>20.811456999999997</v>
      </c>
      <c r="G93">
        <v>4.4444282300000006</v>
      </c>
      <c r="H93">
        <v>168.5559681</v>
      </c>
      <c r="I93">
        <v>113.1096182</v>
      </c>
      <c r="J93">
        <v>100.4482826</v>
      </c>
      <c r="K93">
        <v>0.17253840000000001</v>
      </c>
      <c r="L93">
        <v>69.299716790000005</v>
      </c>
      <c r="M93">
        <v>10.047523160000001</v>
      </c>
      <c r="N93">
        <v>0</v>
      </c>
    </row>
    <row r="94" spans="2:14">
      <c r="B94" s="162">
        <v>51156.791666666664</v>
      </c>
      <c r="C94">
        <v>0.74038400000000004</v>
      </c>
      <c r="D94">
        <v>100.66825290000001</v>
      </c>
      <c r="E94">
        <v>8.9977999999999998</v>
      </c>
      <c r="F94">
        <v>20.866569999999999</v>
      </c>
      <c r="G94">
        <v>4.4444282300000006</v>
      </c>
      <c r="H94">
        <v>175.32896210000001</v>
      </c>
      <c r="I94">
        <v>120.20164320000001</v>
      </c>
      <c r="J94">
        <v>94.255497779999999</v>
      </c>
      <c r="K94">
        <v>0</v>
      </c>
      <c r="L94">
        <v>69.483927989999998</v>
      </c>
      <c r="M94">
        <v>11.462448800000001</v>
      </c>
      <c r="N94">
        <v>0</v>
      </c>
    </row>
    <row r="95" spans="2:14">
      <c r="B95" s="162">
        <v>51156.833333333336</v>
      </c>
      <c r="C95">
        <v>0.74038400000000004</v>
      </c>
      <c r="D95">
        <v>99.526941890000003</v>
      </c>
      <c r="E95">
        <v>8.9963860000000011</v>
      </c>
      <c r="F95">
        <v>20.907913000000001</v>
      </c>
      <c r="G95">
        <v>4.4444282300000006</v>
      </c>
      <c r="H95">
        <v>177.7717213</v>
      </c>
      <c r="I95">
        <v>124.7651599</v>
      </c>
      <c r="J95">
        <v>92.351833629999987</v>
      </c>
      <c r="K95">
        <v>0</v>
      </c>
      <c r="L95">
        <v>67.255541620000002</v>
      </c>
      <c r="M95">
        <v>9.7019021609999996</v>
      </c>
      <c r="N95">
        <v>0</v>
      </c>
    </row>
    <row r="96" spans="2:14">
      <c r="B96" s="162">
        <v>51156.875</v>
      </c>
      <c r="C96">
        <v>0.72038400000000002</v>
      </c>
      <c r="D96">
        <v>99.526941890000003</v>
      </c>
      <c r="E96">
        <v>8.9985110000000006</v>
      </c>
      <c r="F96">
        <v>20.914971000000001</v>
      </c>
      <c r="G96">
        <v>4.4444282300000006</v>
      </c>
      <c r="H96">
        <v>177.19347669999999</v>
      </c>
      <c r="I96">
        <v>127.1484536</v>
      </c>
      <c r="J96">
        <v>97.933945479999991</v>
      </c>
      <c r="K96">
        <v>0</v>
      </c>
      <c r="L96">
        <v>69.278191800000002</v>
      </c>
      <c r="M96">
        <v>8.7505124270000003</v>
      </c>
      <c r="N96">
        <v>0</v>
      </c>
    </row>
    <row r="97" spans="2:14">
      <c r="B97" s="162">
        <v>51156.916666666664</v>
      </c>
      <c r="C97">
        <v>0.72038400000000002</v>
      </c>
      <c r="D97">
        <v>99.526941890000003</v>
      </c>
      <c r="E97">
        <v>8.9991589999999988</v>
      </c>
      <c r="F97">
        <v>20.878314</v>
      </c>
      <c r="G97">
        <v>4.4665782299999996</v>
      </c>
      <c r="H97">
        <v>174.31400779999998</v>
      </c>
      <c r="I97">
        <v>126.8700291</v>
      </c>
      <c r="J97">
        <v>100.0063421</v>
      </c>
      <c r="K97">
        <v>0</v>
      </c>
      <c r="L97">
        <v>57.688184379999996</v>
      </c>
      <c r="M97">
        <v>12.09459794</v>
      </c>
      <c r="N97">
        <v>0</v>
      </c>
    </row>
    <row r="98" spans="2:14">
      <c r="B98" s="162">
        <v>51156.958333333336</v>
      </c>
      <c r="C98">
        <v>0.72038400000000002</v>
      </c>
      <c r="D98">
        <v>99.526941890000003</v>
      </c>
      <c r="E98">
        <v>8.9999680000000009</v>
      </c>
      <c r="F98">
        <v>20.825521999999999</v>
      </c>
      <c r="G98">
        <v>4.4665782299999996</v>
      </c>
      <c r="H98">
        <v>174.15315799999999</v>
      </c>
      <c r="I98">
        <v>127.7431862</v>
      </c>
      <c r="J98">
        <v>84.817312540000003</v>
      </c>
      <c r="K98">
        <v>0</v>
      </c>
      <c r="L98">
        <v>55.029659249999995</v>
      </c>
      <c r="M98">
        <v>8.6268452570000012</v>
      </c>
      <c r="N98">
        <v>0</v>
      </c>
    </row>
    <row r="99" spans="2:14">
      <c r="B99" s="162">
        <v>51157</v>
      </c>
      <c r="C99">
        <v>0.72038400000000002</v>
      </c>
      <c r="D99">
        <v>99.526941890000003</v>
      </c>
      <c r="E99">
        <v>8.9825549999999996</v>
      </c>
      <c r="F99">
        <v>20.661393</v>
      </c>
      <c r="G99">
        <v>4.4665782299999996</v>
      </c>
      <c r="H99">
        <v>172.25433770000001</v>
      </c>
      <c r="I99">
        <v>125.4054119</v>
      </c>
      <c r="J99">
        <v>83.463988000000001</v>
      </c>
      <c r="K99">
        <v>0</v>
      </c>
      <c r="L99">
        <v>57.059400449999998</v>
      </c>
      <c r="M99">
        <v>7.3679274269999997</v>
      </c>
      <c r="N99">
        <v>0</v>
      </c>
    </row>
    <row r="100" spans="2:14">
      <c r="B100" s="162">
        <v>51157.041666666664</v>
      </c>
      <c r="C100">
        <v>0.32156298639999997</v>
      </c>
      <c r="D100">
        <v>99.526941890000003</v>
      </c>
      <c r="E100">
        <v>8.8445859999999996</v>
      </c>
      <c r="F100">
        <v>20.645614000000002</v>
      </c>
      <c r="G100">
        <v>4.5366962299999996</v>
      </c>
      <c r="H100">
        <v>173.9677709</v>
      </c>
      <c r="I100">
        <v>124.5791277</v>
      </c>
      <c r="J100">
        <v>80.572947470000003</v>
      </c>
      <c r="K100">
        <v>0</v>
      </c>
      <c r="L100">
        <v>57.137215060000003</v>
      </c>
      <c r="M100">
        <v>9.2075412510000003</v>
      </c>
      <c r="N100">
        <v>0</v>
      </c>
    </row>
    <row r="101" spans="2:14">
      <c r="B101" s="162">
        <v>51157.083333333336</v>
      </c>
      <c r="C101">
        <v>0.14427999999999999</v>
      </c>
      <c r="D101">
        <v>99.526941890000003</v>
      </c>
      <c r="E101">
        <v>8.8376950000000001</v>
      </c>
      <c r="F101">
        <v>20.648803000000001</v>
      </c>
      <c r="G101">
        <v>4.4612535040000001</v>
      </c>
      <c r="H101">
        <v>177.3217574</v>
      </c>
      <c r="I101">
        <v>122.9584602</v>
      </c>
      <c r="J101">
        <v>79.971917180000005</v>
      </c>
      <c r="K101">
        <v>0</v>
      </c>
      <c r="L101">
        <v>53.057851130000003</v>
      </c>
      <c r="M101">
        <v>7.4583074269999994</v>
      </c>
      <c r="N101">
        <v>0</v>
      </c>
    </row>
    <row r="102" spans="2:14">
      <c r="B102" s="162">
        <v>51157.125</v>
      </c>
      <c r="C102">
        <v>0.14427999999999999</v>
      </c>
      <c r="D102">
        <v>99.526941890000003</v>
      </c>
      <c r="E102">
        <v>8.9584969999999995</v>
      </c>
      <c r="F102">
        <v>20.642772000000001</v>
      </c>
      <c r="G102">
        <v>4.4612535040000001</v>
      </c>
      <c r="H102">
        <v>180.83484030000002</v>
      </c>
      <c r="I102">
        <v>123.9367041</v>
      </c>
      <c r="J102">
        <v>74.707632140000001</v>
      </c>
      <c r="K102">
        <v>0</v>
      </c>
      <c r="L102">
        <v>52.99225113</v>
      </c>
      <c r="M102">
        <v>7.1738417190000003</v>
      </c>
      <c r="N102">
        <v>0</v>
      </c>
    </row>
    <row r="103" spans="2:14">
      <c r="B103" s="162">
        <v>51157.166666666664</v>
      </c>
      <c r="C103">
        <v>0.14427999999999999</v>
      </c>
      <c r="D103">
        <v>99.526941890000003</v>
      </c>
      <c r="E103">
        <v>8.9558250000000008</v>
      </c>
      <c r="F103">
        <v>20.681932</v>
      </c>
      <c r="G103">
        <v>4.4612535040000001</v>
      </c>
      <c r="H103">
        <v>182.32533219999999</v>
      </c>
      <c r="I103">
        <v>125.4531286</v>
      </c>
      <c r="J103">
        <v>75.757150380000013</v>
      </c>
      <c r="K103">
        <v>0</v>
      </c>
      <c r="L103">
        <v>60.861437049999999</v>
      </c>
      <c r="M103">
        <v>7.4583074269999994</v>
      </c>
      <c r="N103">
        <v>0</v>
      </c>
    </row>
    <row r="104" spans="2:14">
      <c r="B104" s="162">
        <v>51157.208333333336</v>
      </c>
      <c r="C104">
        <v>0.1</v>
      </c>
      <c r="D104">
        <v>99.526941890000003</v>
      </c>
      <c r="E104">
        <v>8.9511900000000004</v>
      </c>
      <c r="F104">
        <v>20.704179</v>
      </c>
      <c r="G104">
        <v>4.4612535040000001</v>
      </c>
      <c r="H104">
        <v>183.17538300000001</v>
      </c>
      <c r="I104">
        <v>126.4405539</v>
      </c>
      <c r="J104">
        <v>73.78275155</v>
      </c>
      <c r="K104">
        <v>0</v>
      </c>
      <c r="L104">
        <v>56.127566449999996</v>
      </c>
      <c r="M104">
        <v>7.192431719</v>
      </c>
      <c r="N104">
        <v>0</v>
      </c>
    </row>
    <row r="105" spans="2:14">
      <c r="B105" s="162">
        <v>51157.25</v>
      </c>
      <c r="C105">
        <v>0.1</v>
      </c>
      <c r="D105">
        <v>99.526941890000003</v>
      </c>
      <c r="E105">
        <v>8.973471</v>
      </c>
      <c r="F105">
        <v>20.734762</v>
      </c>
      <c r="G105">
        <v>4.4612535040000001</v>
      </c>
      <c r="H105">
        <v>185.23722510000002</v>
      </c>
      <c r="I105">
        <v>124.6956624</v>
      </c>
      <c r="J105">
        <v>77.408997499999998</v>
      </c>
      <c r="K105">
        <v>0.1993595</v>
      </c>
      <c r="L105">
        <v>62.9332596</v>
      </c>
      <c r="M105">
        <v>8.2207513209999998</v>
      </c>
      <c r="N105">
        <v>0</v>
      </c>
    </row>
    <row r="106" spans="2:14">
      <c r="B106" s="162">
        <v>51157.291666666664</v>
      </c>
      <c r="C106">
        <v>0.1</v>
      </c>
      <c r="D106">
        <v>99.526941890000003</v>
      </c>
      <c r="E106">
        <v>8.985321776000001</v>
      </c>
      <c r="F106">
        <v>20.822564</v>
      </c>
      <c r="G106">
        <v>4.6417535040000004</v>
      </c>
      <c r="H106">
        <v>187.76637249999999</v>
      </c>
      <c r="I106">
        <v>120.9548929</v>
      </c>
      <c r="J106">
        <v>84.649181729999995</v>
      </c>
      <c r="K106">
        <v>5.2954579000000006</v>
      </c>
      <c r="L106">
        <v>65.386215190000001</v>
      </c>
      <c r="M106">
        <v>13.76074127</v>
      </c>
      <c r="N106">
        <v>0</v>
      </c>
    </row>
    <row r="107" spans="2:14">
      <c r="B107" s="162">
        <v>51157.333333333336</v>
      </c>
      <c r="C107">
        <v>0.1</v>
      </c>
      <c r="D107">
        <v>99.526941890000003</v>
      </c>
      <c r="E107">
        <v>8.6326720000000012</v>
      </c>
      <c r="F107">
        <v>20.852636999999998</v>
      </c>
      <c r="G107">
        <v>4.6417535040000004</v>
      </c>
      <c r="H107">
        <v>185.57742259999998</v>
      </c>
      <c r="I107">
        <v>115.56703830000001</v>
      </c>
      <c r="J107">
        <v>73.939683940000009</v>
      </c>
      <c r="K107">
        <v>28.661088100000001</v>
      </c>
      <c r="L107">
        <v>69.017066909999997</v>
      </c>
      <c r="M107">
        <v>13.792578260000001</v>
      </c>
      <c r="N107">
        <v>0</v>
      </c>
    </row>
    <row r="108" spans="2:14">
      <c r="B108" s="162">
        <v>51157.375</v>
      </c>
      <c r="C108">
        <v>0.12</v>
      </c>
      <c r="D108">
        <v>99.330585860000014</v>
      </c>
      <c r="E108">
        <v>7.5873670000000004</v>
      </c>
      <c r="F108">
        <v>20.792598999999999</v>
      </c>
      <c r="G108">
        <v>4.5419535040000003</v>
      </c>
      <c r="H108">
        <v>177.66036099999999</v>
      </c>
      <c r="I108">
        <v>110.73220660000001</v>
      </c>
      <c r="J108">
        <v>68.187467789999999</v>
      </c>
      <c r="K108">
        <v>109.4484059</v>
      </c>
      <c r="L108">
        <v>72.59055626</v>
      </c>
      <c r="M108">
        <v>9.1090434270000014</v>
      </c>
      <c r="N108">
        <v>0</v>
      </c>
    </row>
    <row r="109" spans="2:14">
      <c r="B109" s="162">
        <v>51157.416666666664</v>
      </c>
      <c r="C109">
        <v>0.12</v>
      </c>
      <c r="D109">
        <v>96.748422660000003</v>
      </c>
      <c r="E109">
        <v>7.5664809999999996</v>
      </c>
      <c r="F109">
        <v>20.783883999999997</v>
      </c>
      <c r="G109">
        <v>4.5150993030000004</v>
      </c>
      <c r="H109">
        <v>170.26884390000001</v>
      </c>
      <c r="I109">
        <v>104.7186545</v>
      </c>
      <c r="J109">
        <v>51.511298789999998</v>
      </c>
      <c r="K109">
        <v>210.92316630000002</v>
      </c>
      <c r="L109">
        <v>53.398449620000001</v>
      </c>
      <c r="M109">
        <v>6.9076962780000004</v>
      </c>
      <c r="N109">
        <v>0</v>
      </c>
    </row>
    <row r="110" spans="2:14">
      <c r="B110" s="162">
        <v>51157.458333333336</v>
      </c>
      <c r="C110">
        <v>0.12</v>
      </c>
      <c r="D110">
        <v>96.748422660000003</v>
      </c>
      <c r="E110">
        <v>7.566764</v>
      </c>
      <c r="F110">
        <v>20.722791000000001</v>
      </c>
      <c r="G110">
        <v>4.4864363799999998</v>
      </c>
      <c r="H110">
        <v>165.47318680000001</v>
      </c>
      <c r="I110">
        <v>97.609730100000007</v>
      </c>
      <c r="J110">
        <v>43.42948269</v>
      </c>
      <c r="K110">
        <v>288.87005060000001</v>
      </c>
      <c r="L110">
        <v>48.16419587</v>
      </c>
      <c r="M110">
        <v>6.1866115339999999</v>
      </c>
      <c r="N110">
        <v>0</v>
      </c>
    </row>
    <row r="111" spans="2:14">
      <c r="B111" s="162">
        <v>51157.5</v>
      </c>
      <c r="C111">
        <v>0.12</v>
      </c>
      <c r="D111">
        <v>96.748422660000003</v>
      </c>
      <c r="E111">
        <v>7.5624970000000005</v>
      </c>
      <c r="F111">
        <v>20.705909999999999</v>
      </c>
      <c r="G111">
        <v>4.4306358320000001</v>
      </c>
      <c r="H111">
        <v>167.87004659999999</v>
      </c>
      <c r="I111">
        <v>92.004049100000003</v>
      </c>
      <c r="J111">
        <v>37.461856399999995</v>
      </c>
      <c r="K111">
        <v>325.72135249999997</v>
      </c>
      <c r="L111">
        <v>45.752682489999998</v>
      </c>
      <c r="M111">
        <v>5.4907775600000006</v>
      </c>
      <c r="N111">
        <v>0</v>
      </c>
    </row>
    <row r="112" spans="2:14">
      <c r="B112" s="162">
        <v>51157.541666666664</v>
      </c>
      <c r="C112">
        <v>0.12</v>
      </c>
      <c r="D112">
        <v>96.748422660000003</v>
      </c>
      <c r="E112">
        <v>7.5580400000000001</v>
      </c>
      <c r="F112">
        <v>20.692687999999997</v>
      </c>
      <c r="G112">
        <v>4.457490033</v>
      </c>
      <c r="H112">
        <v>173.63991590000001</v>
      </c>
      <c r="I112">
        <v>87.427280499999995</v>
      </c>
      <c r="J112">
        <v>37.74244873</v>
      </c>
      <c r="K112">
        <v>309.91179519999997</v>
      </c>
      <c r="L112">
        <v>47.49447395</v>
      </c>
      <c r="M112">
        <v>7.1573187919999999</v>
      </c>
      <c r="N112">
        <v>0</v>
      </c>
    </row>
    <row r="113" spans="2:14">
      <c r="B113" s="162">
        <v>51157.583333333336</v>
      </c>
      <c r="C113">
        <v>0.12</v>
      </c>
      <c r="D113">
        <v>99.526941890000003</v>
      </c>
      <c r="E113">
        <v>7.5610590000000002</v>
      </c>
      <c r="F113">
        <v>20.788128</v>
      </c>
      <c r="G113">
        <v>4.5741153070000005</v>
      </c>
      <c r="H113">
        <v>179.37468900000002</v>
      </c>
      <c r="I113">
        <v>85.360972099999998</v>
      </c>
      <c r="J113">
        <v>43.980390200000002</v>
      </c>
      <c r="K113">
        <v>247.88555360000001</v>
      </c>
      <c r="L113">
        <v>50.530804830000001</v>
      </c>
      <c r="M113">
        <v>7.7136094270000006</v>
      </c>
      <c r="N113">
        <v>0</v>
      </c>
    </row>
    <row r="114" spans="2:14">
      <c r="B114" s="162">
        <v>51157.625</v>
      </c>
      <c r="C114">
        <v>0.71834799999999999</v>
      </c>
      <c r="D114">
        <v>99.526941890000003</v>
      </c>
      <c r="E114">
        <v>8.7447700000000008</v>
      </c>
      <c r="F114">
        <v>20.784153</v>
      </c>
      <c r="G114">
        <v>4.6442333070000004</v>
      </c>
      <c r="H114">
        <v>184.74608809999998</v>
      </c>
      <c r="I114">
        <v>84.212586200000004</v>
      </c>
      <c r="J114">
        <v>63.601959900000004</v>
      </c>
      <c r="K114">
        <v>157.0231934</v>
      </c>
      <c r="L114">
        <v>69.512278430000009</v>
      </c>
      <c r="M114">
        <v>9.7710373130000008</v>
      </c>
      <c r="N114">
        <v>0</v>
      </c>
    </row>
    <row r="115" spans="2:14">
      <c r="B115" s="162">
        <v>51157.666666666664</v>
      </c>
      <c r="C115">
        <v>0.71834799999999999</v>
      </c>
      <c r="D115">
        <v>99.526941890000003</v>
      </c>
      <c r="E115">
        <v>8.8525429999999989</v>
      </c>
      <c r="F115">
        <v>20.784633999999997</v>
      </c>
      <c r="G115">
        <v>4.6442333070000004</v>
      </c>
      <c r="H115">
        <v>190.98454759999998</v>
      </c>
      <c r="I115">
        <v>84.4577831</v>
      </c>
      <c r="J115">
        <v>80.913060340000001</v>
      </c>
      <c r="K115">
        <v>58.554015200000002</v>
      </c>
      <c r="L115">
        <v>90.976347290000007</v>
      </c>
      <c r="M115">
        <v>14.468056730000001</v>
      </c>
      <c r="N115">
        <v>0</v>
      </c>
    </row>
    <row r="116" spans="2:14">
      <c r="B116" s="162">
        <v>51157.708333333336</v>
      </c>
      <c r="C116">
        <v>0.71834799999999999</v>
      </c>
      <c r="D116">
        <v>99.526941890000003</v>
      </c>
      <c r="E116">
        <v>8.8576610000000002</v>
      </c>
      <c r="F116">
        <v>20.773791000000003</v>
      </c>
      <c r="G116">
        <v>4.9641153070000001</v>
      </c>
      <c r="H116">
        <v>193.7776413</v>
      </c>
      <c r="I116">
        <v>86.3417374</v>
      </c>
      <c r="J116">
        <v>100.49671210000001</v>
      </c>
      <c r="K116">
        <v>11.38189</v>
      </c>
      <c r="L116">
        <v>94.453902669999991</v>
      </c>
      <c r="M116">
        <v>16.78426516</v>
      </c>
      <c r="N116">
        <v>0</v>
      </c>
    </row>
    <row r="117" spans="2:14">
      <c r="B117" s="162">
        <v>51157.75</v>
      </c>
      <c r="C117">
        <v>0.71834799999999999</v>
      </c>
      <c r="D117">
        <v>99.526941890000003</v>
      </c>
      <c r="E117">
        <v>10.148332</v>
      </c>
      <c r="F117">
        <v>20.838612000000001</v>
      </c>
      <c r="G117">
        <v>4.9641153070000001</v>
      </c>
      <c r="H117">
        <v>191.5793022</v>
      </c>
      <c r="I117">
        <v>87.523317399999996</v>
      </c>
      <c r="J117">
        <v>111.21676189999999</v>
      </c>
      <c r="K117">
        <v>0.28756400000000004</v>
      </c>
      <c r="L117">
        <v>93.437479789999998</v>
      </c>
      <c r="M117">
        <v>17.046215159999999</v>
      </c>
      <c r="N117">
        <v>0</v>
      </c>
    </row>
    <row r="118" spans="2:14">
      <c r="B118" s="162">
        <v>51157.791666666664</v>
      </c>
      <c r="C118">
        <v>0.71834799999999999</v>
      </c>
      <c r="D118">
        <v>99.526941890000003</v>
      </c>
      <c r="E118">
        <v>10.170605999999999</v>
      </c>
      <c r="F118">
        <v>20.865956999999998</v>
      </c>
      <c r="G118">
        <v>4.9641153070000001</v>
      </c>
      <c r="H118">
        <v>188.82785279999999</v>
      </c>
      <c r="I118">
        <v>87.937784600000001</v>
      </c>
      <c r="J118">
        <v>108.6245996</v>
      </c>
      <c r="K118">
        <v>0</v>
      </c>
      <c r="L118">
        <v>92.150304829999996</v>
      </c>
      <c r="M118">
        <v>16.974425159999999</v>
      </c>
      <c r="N118">
        <v>0</v>
      </c>
    </row>
    <row r="119" spans="2:14">
      <c r="B119" s="162">
        <v>51157.833333333336</v>
      </c>
      <c r="C119">
        <v>0.71834799999999999</v>
      </c>
      <c r="D119">
        <v>99.526941890000003</v>
      </c>
      <c r="E119">
        <v>10.262968000000001</v>
      </c>
      <c r="F119">
        <v>20.902138999999998</v>
      </c>
      <c r="G119">
        <v>4.9641153070000001</v>
      </c>
      <c r="H119">
        <v>183.78563729999999</v>
      </c>
      <c r="I119">
        <v>86.248767399999991</v>
      </c>
      <c r="J119">
        <v>100.1417311</v>
      </c>
      <c r="K119">
        <v>0</v>
      </c>
      <c r="L119">
        <v>81.460030979999999</v>
      </c>
      <c r="M119">
        <v>13.011014939999999</v>
      </c>
      <c r="N119">
        <v>0</v>
      </c>
    </row>
    <row r="120" spans="2:14">
      <c r="B120" s="162">
        <v>51157.875</v>
      </c>
      <c r="C120">
        <v>0.738348</v>
      </c>
      <c r="D120">
        <v>99.526941890000003</v>
      </c>
      <c r="E120">
        <v>10.057088</v>
      </c>
      <c r="F120">
        <v>20.915928000000001</v>
      </c>
      <c r="G120">
        <v>4.9641153070000001</v>
      </c>
      <c r="H120">
        <v>177.6851072</v>
      </c>
      <c r="I120">
        <v>84.158010599999997</v>
      </c>
      <c r="J120">
        <v>90.827760949999998</v>
      </c>
      <c r="K120">
        <v>0</v>
      </c>
      <c r="L120">
        <v>75.470493079999997</v>
      </c>
      <c r="M120">
        <v>11.015989429999999</v>
      </c>
      <c r="N120">
        <v>0</v>
      </c>
    </row>
    <row r="121" spans="2:14">
      <c r="B121" s="162">
        <v>51157.916666666664</v>
      </c>
      <c r="C121">
        <v>0.738348</v>
      </c>
      <c r="D121">
        <v>99.526941890000003</v>
      </c>
      <c r="E121">
        <v>10.018497999999999</v>
      </c>
      <c r="F121">
        <v>20.863525000000003</v>
      </c>
      <c r="G121">
        <v>4.9641153070000001</v>
      </c>
      <c r="H121">
        <v>168.43318909999999</v>
      </c>
      <c r="I121">
        <v>80.333353299999999</v>
      </c>
      <c r="J121">
        <v>93.193312750000004</v>
      </c>
      <c r="K121">
        <v>0</v>
      </c>
      <c r="L121">
        <v>75.738727470000001</v>
      </c>
      <c r="M121">
        <v>11.83522872</v>
      </c>
      <c r="N121">
        <v>0</v>
      </c>
    </row>
    <row r="122" spans="2:14">
      <c r="B122" s="162">
        <v>51157.958333333336</v>
      </c>
      <c r="C122">
        <v>0.738348</v>
      </c>
      <c r="D122">
        <v>99.526941890000003</v>
      </c>
      <c r="E122">
        <v>9.8240979999999993</v>
      </c>
      <c r="F122">
        <v>20.836144000000001</v>
      </c>
      <c r="G122">
        <v>4.9641153070000001</v>
      </c>
      <c r="H122">
        <v>162.16882990000002</v>
      </c>
      <c r="I122">
        <v>77.633109899999994</v>
      </c>
      <c r="J122">
        <v>92.361160979999994</v>
      </c>
      <c r="K122">
        <v>0</v>
      </c>
      <c r="L122">
        <v>81.052088279999992</v>
      </c>
      <c r="M122">
        <v>11.87320328</v>
      </c>
      <c r="N122">
        <v>0</v>
      </c>
    </row>
    <row r="123" spans="2:14">
      <c r="B123" s="162">
        <v>51158</v>
      </c>
      <c r="C123">
        <v>0.738348</v>
      </c>
      <c r="D123">
        <v>99.526941890000003</v>
      </c>
      <c r="E123">
        <v>9.9530130000000003</v>
      </c>
      <c r="F123">
        <v>20.765802999999998</v>
      </c>
      <c r="G123">
        <v>4.9641153070000001</v>
      </c>
      <c r="H123">
        <v>152.59329689999998</v>
      </c>
      <c r="I123">
        <v>73.050191499999997</v>
      </c>
      <c r="J123">
        <v>92.506661429999994</v>
      </c>
      <c r="K123">
        <v>0</v>
      </c>
      <c r="L123">
        <v>75.954888150000002</v>
      </c>
      <c r="M123">
        <v>8.3655390590000014</v>
      </c>
      <c r="N123">
        <v>0</v>
      </c>
    </row>
    <row r="124" spans="2:14">
      <c r="B124" s="162">
        <v>51158.041666666664</v>
      </c>
      <c r="C124">
        <v>0.738348</v>
      </c>
      <c r="D124">
        <v>99.526941890000003</v>
      </c>
      <c r="E124">
        <v>9.9708919160000011</v>
      </c>
      <c r="F124">
        <v>20.731006000000001</v>
      </c>
      <c r="G124">
        <v>4.9354523840000004</v>
      </c>
      <c r="H124">
        <v>143.80687419999998</v>
      </c>
      <c r="I124">
        <v>68.916006400000001</v>
      </c>
      <c r="J124">
        <v>92.372177930000007</v>
      </c>
      <c r="K124">
        <v>0</v>
      </c>
      <c r="L124">
        <v>79.335031459999996</v>
      </c>
      <c r="M124">
        <v>8.7771463779999994</v>
      </c>
      <c r="N124">
        <v>0</v>
      </c>
    </row>
    <row r="125" spans="2:14">
      <c r="B125" s="162">
        <v>51158.083333333336</v>
      </c>
      <c r="C125">
        <v>0.71834799999999999</v>
      </c>
      <c r="D125">
        <v>99.526941890000003</v>
      </c>
      <c r="E125">
        <v>10.024362999999999</v>
      </c>
      <c r="F125">
        <v>20.721666000000003</v>
      </c>
      <c r="G125">
        <v>4.94077711</v>
      </c>
      <c r="H125">
        <v>135.97354079999999</v>
      </c>
      <c r="I125">
        <v>64.664417200000003</v>
      </c>
      <c r="J125">
        <v>92.540236280000002</v>
      </c>
      <c r="K125">
        <v>0</v>
      </c>
      <c r="L125">
        <v>83.712681469999993</v>
      </c>
      <c r="M125">
        <v>9.0653480159999997</v>
      </c>
      <c r="N125">
        <v>0</v>
      </c>
    </row>
    <row r="126" spans="2:14">
      <c r="B126" s="162">
        <v>51158.125</v>
      </c>
      <c r="C126">
        <v>0.71834799999999999</v>
      </c>
      <c r="D126">
        <v>99.526941890000003</v>
      </c>
      <c r="E126">
        <v>10.173387</v>
      </c>
      <c r="F126">
        <v>20.716626000000002</v>
      </c>
      <c r="G126">
        <v>4.9576023839999994</v>
      </c>
      <c r="H126">
        <v>130.18634180000001</v>
      </c>
      <c r="I126">
        <v>62.165807200000003</v>
      </c>
      <c r="J126">
        <v>88.823767149999995</v>
      </c>
      <c r="K126">
        <v>0</v>
      </c>
      <c r="L126">
        <v>75.79828771999999</v>
      </c>
      <c r="M126">
        <v>8.6124070589999988</v>
      </c>
      <c r="N126">
        <v>0</v>
      </c>
    </row>
    <row r="127" spans="2:14">
      <c r="B127" s="162">
        <v>51158.166666666664</v>
      </c>
      <c r="C127">
        <v>0.71834799999999999</v>
      </c>
      <c r="D127">
        <v>99.526941890000003</v>
      </c>
      <c r="E127">
        <v>10.158280000000001</v>
      </c>
      <c r="F127">
        <v>20.702984000000001</v>
      </c>
      <c r="G127">
        <v>4.9576023839999994</v>
      </c>
      <c r="H127">
        <v>125.2678839</v>
      </c>
      <c r="I127">
        <v>60.6095538</v>
      </c>
      <c r="J127">
        <v>95.853789070000005</v>
      </c>
      <c r="K127">
        <v>0</v>
      </c>
      <c r="L127">
        <v>81.550427030000009</v>
      </c>
      <c r="M127">
        <v>10.27250849</v>
      </c>
      <c r="N127">
        <v>0</v>
      </c>
    </row>
    <row r="128" spans="2:14">
      <c r="B128" s="162">
        <v>51158.208333333336</v>
      </c>
      <c r="C128">
        <v>0.71834799999999999</v>
      </c>
      <c r="D128">
        <v>99.526941890000003</v>
      </c>
      <c r="E128">
        <v>10.160726</v>
      </c>
      <c r="F128">
        <v>20.702325999999999</v>
      </c>
      <c r="G128">
        <v>4.9576023839999994</v>
      </c>
      <c r="H128">
        <v>120.7122822</v>
      </c>
      <c r="I128">
        <v>60.010772500000002</v>
      </c>
      <c r="J128">
        <v>109.9863735</v>
      </c>
      <c r="K128">
        <v>0</v>
      </c>
      <c r="L128">
        <v>90.166738510000002</v>
      </c>
      <c r="M128">
        <v>11.210229849999999</v>
      </c>
      <c r="N128">
        <v>0</v>
      </c>
    </row>
    <row r="129" spans="2:14">
      <c r="B129" s="162">
        <v>51158.25</v>
      </c>
      <c r="C129">
        <v>0.71834799999999999</v>
      </c>
      <c r="D129">
        <v>99.526941890000003</v>
      </c>
      <c r="E129">
        <v>10.186323</v>
      </c>
      <c r="F129">
        <v>20.709679999999999</v>
      </c>
      <c r="G129">
        <v>4.94077711</v>
      </c>
      <c r="H129">
        <v>116.94112390000001</v>
      </c>
      <c r="I129">
        <v>58.994648399999996</v>
      </c>
      <c r="J129">
        <v>107.0522316</v>
      </c>
      <c r="K129">
        <v>0.1899506</v>
      </c>
      <c r="L129">
        <v>101.8243995</v>
      </c>
      <c r="M129">
        <v>11.27022985</v>
      </c>
      <c r="N129">
        <v>0</v>
      </c>
    </row>
    <row r="130" spans="2:14">
      <c r="B130" s="162">
        <v>51158.291666666664</v>
      </c>
      <c r="C130">
        <v>0.71834799999999999</v>
      </c>
      <c r="D130">
        <v>99.526941890000003</v>
      </c>
      <c r="E130">
        <v>10.262737999999999</v>
      </c>
      <c r="F130">
        <v>20.802962000000001</v>
      </c>
      <c r="G130">
        <v>5.0108951100000008</v>
      </c>
      <c r="H130">
        <v>112.2396497</v>
      </c>
      <c r="I130">
        <v>58.120541899999999</v>
      </c>
      <c r="J130">
        <v>116.6862624</v>
      </c>
      <c r="K130">
        <v>2.7918494999999997</v>
      </c>
      <c r="L130">
        <v>104.93184260000001</v>
      </c>
      <c r="M130">
        <v>17.458321850000001</v>
      </c>
      <c r="N130">
        <v>0</v>
      </c>
    </row>
    <row r="131" spans="2:14">
      <c r="B131" s="162">
        <v>51158.333333333336</v>
      </c>
      <c r="C131">
        <v>0.71834799999999999</v>
      </c>
      <c r="D131">
        <v>99.526941890000003</v>
      </c>
      <c r="E131">
        <v>10.276404000000001</v>
      </c>
      <c r="F131">
        <v>20.791409999999999</v>
      </c>
      <c r="G131">
        <v>5.0108951100000008</v>
      </c>
      <c r="H131">
        <v>106.306404</v>
      </c>
      <c r="I131">
        <v>56.826068299999996</v>
      </c>
      <c r="J131">
        <v>113.1702021</v>
      </c>
      <c r="K131">
        <v>19.137858300000001</v>
      </c>
      <c r="L131">
        <v>104.2245379</v>
      </c>
      <c r="M131">
        <v>18.458321850000001</v>
      </c>
      <c r="N131">
        <v>0</v>
      </c>
    </row>
    <row r="132" spans="2:14">
      <c r="B132" s="162">
        <v>51158.375</v>
      </c>
      <c r="C132">
        <v>0.779304</v>
      </c>
      <c r="D132">
        <v>99.526941890000003</v>
      </c>
      <c r="E132">
        <v>10.028756999999999</v>
      </c>
      <c r="F132">
        <v>20.764298</v>
      </c>
      <c r="G132">
        <v>4.9088077800000001</v>
      </c>
      <c r="H132">
        <v>98.532445300000006</v>
      </c>
      <c r="I132">
        <v>54.2305457</v>
      </c>
      <c r="J132">
        <v>95.664087510000002</v>
      </c>
      <c r="K132">
        <v>95.948401800000013</v>
      </c>
      <c r="L132">
        <v>104.4971819</v>
      </c>
      <c r="M132">
        <v>18.081904480000002</v>
      </c>
      <c r="N132">
        <v>0</v>
      </c>
    </row>
    <row r="133" spans="2:14">
      <c r="B133" s="162">
        <v>51158.416666666664</v>
      </c>
      <c r="C133">
        <v>0.779304</v>
      </c>
      <c r="D133">
        <v>99.526941890000003</v>
      </c>
      <c r="E133">
        <v>8.7468240000000002</v>
      </c>
      <c r="F133">
        <v>20.780645</v>
      </c>
      <c r="G133">
        <v>4.8444759889999993</v>
      </c>
      <c r="H133">
        <v>87.797303999999997</v>
      </c>
      <c r="I133">
        <v>50.496289099999998</v>
      </c>
      <c r="J133">
        <v>88.051162809999994</v>
      </c>
      <c r="K133">
        <v>183.730774</v>
      </c>
      <c r="L133">
        <v>97.590323279999993</v>
      </c>
      <c r="M133">
        <v>12.874321849999999</v>
      </c>
      <c r="N133">
        <v>0</v>
      </c>
    </row>
    <row r="134" spans="2:14">
      <c r="B134" s="162">
        <v>51158.458333333336</v>
      </c>
      <c r="C134">
        <v>0.80680399999999997</v>
      </c>
      <c r="D134">
        <v>99.526941890000003</v>
      </c>
      <c r="E134">
        <v>8.747209999999999</v>
      </c>
      <c r="F134">
        <v>20.711718000000001</v>
      </c>
      <c r="G134">
        <v>4.873138913</v>
      </c>
      <c r="H134">
        <v>79.461525599999987</v>
      </c>
      <c r="I134">
        <v>46.421151799999997</v>
      </c>
      <c r="J134">
        <v>81.560640490000011</v>
      </c>
      <c r="K134">
        <v>247.03206450000002</v>
      </c>
      <c r="L134">
        <v>92.650017489999996</v>
      </c>
      <c r="M134">
        <v>12.78394185</v>
      </c>
      <c r="N134">
        <v>0</v>
      </c>
    </row>
    <row r="135" spans="2:14">
      <c r="B135" s="162">
        <v>51158.5</v>
      </c>
      <c r="C135">
        <v>0.80680399999999997</v>
      </c>
      <c r="D135">
        <v>99.526941890000003</v>
      </c>
      <c r="E135">
        <v>8.7460000000000004</v>
      </c>
      <c r="F135">
        <v>20.699013999999998</v>
      </c>
      <c r="G135">
        <v>4.9289394599999996</v>
      </c>
      <c r="H135">
        <v>79.194373800000008</v>
      </c>
      <c r="I135">
        <v>44.310644200000006</v>
      </c>
      <c r="J135">
        <v>80.22142633</v>
      </c>
      <c r="K135">
        <v>275.98428100000001</v>
      </c>
      <c r="L135">
        <v>92.198955330000004</v>
      </c>
      <c r="M135">
        <v>11.78394185</v>
      </c>
      <c r="N135">
        <v>0</v>
      </c>
    </row>
    <row r="136" spans="2:14">
      <c r="B136" s="162">
        <v>51158.541666666664</v>
      </c>
      <c r="C136">
        <v>0.80680399999999997</v>
      </c>
      <c r="D136">
        <v>99.526941890000003</v>
      </c>
      <c r="E136">
        <v>8.7465530000000005</v>
      </c>
      <c r="F136">
        <v>20.732151000000002</v>
      </c>
      <c r="G136">
        <v>4.9121141870000002</v>
      </c>
      <c r="H136">
        <v>82.232510599999998</v>
      </c>
      <c r="I136">
        <v>42.482307500000005</v>
      </c>
      <c r="J136">
        <v>76.504157280000001</v>
      </c>
      <c r="K136">
        <v>262.09347279999997</v>
      </c>
      <c r="L136">
        <v>90.909637449999991</v>
      </c>
      <c r="M136">
        <v>11.79111354</v>
      </c>
      <c r="N136">
        <v>0</v>
      </c>
    </row>
    <row r="137" spans="2:14">
      <c r="B137" s="162">
        <v>51158.583333333336</v>
      </c>
      <c r="C137">
        <v>1.8490589869999998</v>
      </c>
      <c r="D137">
        <v>99.526941890000003</v>
      </c>
      <c r="E137">
        <v>9.7836634369999995</v>
      </c>
      <c r="F137">
        <v>20.742421</v>
      </c>
      <c r="G137">
        <v>4.9822321869999993</v>
      </c>
      <c r="H137">
        <v>87.167947699999999</v>
      </c>
      <c r="I137">
        <v>41.0005764</v>
      </c>
      <c r="J137">
        <v>78.414263160000004</v>
      </c>
      <c r="K137">
        <v>212.40982879999999</v>
      </c>
      <c r="L137">
        <v>96.096945980000001</v>
      </c>
      <c r="M137">
        <v>11.903941849999999</v>
      </c>
      <c r="N137">
        <v>0</v>
      </c>
    </row>
    <row r="138" spans="2:14">
      <c r="B138" s="162">
        <v>51158.625</v>
      </c>
      <c r="C138">
        <v>4.0044850360000002</v>
      </c>
      <c r="D138">
        <v>99.526941890000003</v>
      </c>
      <c r="E138">
        <v>9.8650909999999996</v>
      </c>
      <c r="F138">
        <v>20.748177999999999</v>
      </c>
      <c r="G138">
        <v>5.0154201870000001</v>
      </c>
      <c r="H138">
        <v>90.809730800000011</v>
      </c>
      <c r="I138">
        <v>41.152049900000002</v>
      </c>
      <c r="J138">
        <v>95.308385999999999</v>
      </c>
      <c r="K138">
        <v>144.18070939999998</v>
      </c>
      <c r="L138">
        <v>103.5469817</v>
      </c>
      <c r="M138">
        <v>14.85688085</v>
      </c>
      <c r="N138">
        <v>0</v>
      </c>
    </row>
    <row r="139" spans="2:14">
      <c r="B139" s="162">
        <v>51158.666666666664</v>
      </c>
      <c r="C139">
        <v>4.8954072919999998</v>
      </c>
      <c r="D139">
        <v>99.526941890000003</v>
      </c>
      <c r="E139">
        <v>11.086402</v>
      </c>
      <c r="F139">
        <v>20.755067</v>
      </c>
      <c r="G139">
        <v>5.0154201870000001</v>
      </c>
      <c r="H139">
        <v>89.299814100000006</v>
      </c>
      <c r="I139">
        <v>42.846026100000003</v>
      </c>
      <c r="J139">
        <v>103.1459553</v>
      </c>
      <c r="K139">
        <v>65.96589440000001</v>
      </c>
      <c r="L139">
        <v>115.69758950000001</v>
      </c>
      <c r="M139">
        <v>17.90778585</v>
      </c>
      <c r="N139">
        <v>22.685734929999999</v>
      </c>
    </row>
    <row r="140" spans="2:14">
      <c r="B140" s="162">
        <v>51158.708333333336</v>
      </c>
      <c r="C140">
        <v>4.8954072919999998</v>
      </c>
      <c r="D140">
        <v>99.526941890000003</v>
      </c>
      <c r="E140">
        <v>11.308200000000001</v>
      </c>
      <c r="F140">
        <v>20.782201000000001</v>
      </c>
      <c r="G140">
        <v>4.9985949129999998</v>
      </c>
      <c r="H140">
        <v>80.214224799999997</v>
      </c>
      <c r="I140">
        <v>44.907160400000002</v>
      </c>
      <c r="J140">
        <v>118.4636574</v>
      </c>
      <c r="K140">
        <v>12.2158894</v>
      </c>
      <c r="L140">
        <v>137.7553087</v>
      </c>
      <c r="M140">
        <v>22.716495849999998</v>
      </c>
      <c r="N140">
        <v>22.775166369999997</v>
      </c>
    </row>
    <row r="141" spans="2:14">
      <c r="B141" s="162">
        <v>51158.75</v>
      </c>
      <c r="C141">
        <v>4.8954072919999998</v>
      </c>
      <c r="D141">
        <v>98.851941890000006</v>
      </c>
      <c r="E141">
        <v>11.349803</v>
      </c>
      <c r="F141">
        <v>20.849039000000001</v>
      </c>
      <c r="G141">
        <v>4.9985949129999998</v>
      </c>
      <c r="H141">
        <v>75.756638999999993</v>
      </c>
      <c r="I141">
        <v>46.535621899999995</v>
      </c>
      <c r="J141">
        <v>123.8755479</v>
      </c>
      <c r="K141">
        <v>0</v>
      </c>
      <c r="L141">
        <v>137.42436330000001</v>
      </c>
      <c r="M141">
        <v>23.499879589999999</v>
      </c>
      <c r="N141">
        <v>14.259063429999999</v>
      </c>
    </row>
    <row r="142" spans="2:14">
      <c r="B142" s="162">
        <v>51158.791666666664</v>
      </c>
      <c r="C142">
        <v>4.8353039999999998</v>
      </c>
      <c r="D142">
        <v>98.851941890000006</v>
      </c>
      <c r="E142">
        <v>11.369206</v>
      </c>
      <c r="F142">
        <v>20.908241999999998</v>
      </c>
      <c r="G142">
        <v>4.9985949129999998</v>
      </c>
      <c r="H142">
        <v>73.989586599999996</v>
      </c>
      <c r="I142">
        <v>47.279268399999999</v>
      </c>
      <c r="J142">
        <v>120.73356200000001</v>
      </c>
      <c r="K142">
        <v>0</v>
      </c>
      <c r="L142">
        <v>137.465664</v>
      </c>
      <c r="M142">
        <v>23.833421850000001</v>
      </c>
      <c r="N142">
        <v>4.4941668309999994</v>
      </c>
    </row>
    <row r="143" spans="2:14">
      <c r="B143" s="162">
        <v>51158.833333333336</v>
      </c>
      <c r="C143">
        <v>4.8353039999999998</v>
      </c>
      <c r="D143">
        <v>98.851941890000006</v>
      </c>
      <c r="E143">
        <v>11.344606000000001</v>
      </c>
      <c r="F143">
        <v>20.891784999999999</v>
      </c>
      <c r="G143">
        <v>4.936743989</v>
      </c>
      <c r="H143">
        <v>74.637304399999991</v>
      </c>
      <c r="I143">
        <v>47.254831899999999</v>
      </c>
      <c r="J143">
        <v>120.0301752</v>
      </c>
      <c r="K143">
        <v>0</v>
      </c>
      <c r="L143">
        <v>136.61354259999999</v>
      </c>
      <c r="M143">
        <v>19.563252100000003</v>
      </c>
      <c r="N143">
        <v>21.090507460000001</v>
      </c>
    </row>
    <row r="144" spans="2:14">
      <c r="B144" s="162">
        <v>51158.875</v>
      </c>
      <c r="C144">
        <v>4.8353039999999998</v>
      </c>
      <c r="D144">
        <v>98.851941890000006</v>
      </c>
      <c r="E144">
        <v>11.336844999999999</v>
      </c>
      <c r="F144">
        <v>20.888514999999998</v>
      </c>
      <c r="G144">
        <v>4.9145939890000001</v>
      </c>
      <c r="H144">
        <v>74.863420499999989</v>
      </c>
      <c r="I144">
        <v>47.085989699999999</v>
      </c>
      <c r="J144">
        <v>117.4037593</v>
      </c>
      <c r="K144">
        <v>0</v>
      </c>
      <c r="L144">
        <v>133.72192219999999</v>
      </c>
      <c r="M144">
        <v>18.455146260000003</v>
      </c>
      <c r="N144">
        <v>5.9703532680000002</v>
      </c>
    </row>
    <row r="145" spans="2:14">
      <c r="B145" s="162">
        <v>51158.916666666664</v>
      </c>
      <c r="C145">
        <v>4.8353039999999998</v>
      </c>
      <c r="D145">
        <v>98.851941890000006</v>
      </c>
      <c r="E145">
        <v>11.302018</v>
      </c>
      <c r="F145">
        <v>20.871431000000001</v>
      </c>
      <c r="G145">
        <v>4.8859310660000004</v>
      </c>
      <c r="H145">
        <v>72.635362399999991</v>
      </c>
      <c r="I145">
        <v>47.165506500000006</v>
      </c>
      <c r="J145">
        <v>115.09136810000001</v>
      </c>
      <c r="K145">
        <v>0</v>
      </c>
      <c r="L145">
        <v>126.9755727</v>
      </c>
      <c r="M145">
        <v>18.91331009</v>
      </c>
      <c r="N145">
        <v>0.25040214620000001</v>
      </c>
    </row>
    <row r="146" spans="2:14">
      <c r="B146" s="162">
        <v>51158.958333333336</v>
      </c>
      <c r="C146">
        <v>4.8353039999999998</v>
      </c>
      <c r="D146">
        <v>98.851941890000006</v>
      </c>
      <c r="E146">
        <v>11.299450999999999</v>
      </c>
      <c r="F146">
        <v>20.823991999999997</v>
      </c>
      <c r="G146">
        <v>4.8859310660000004</v>
      </c>
      <c r="H146">
        <v>70.587624099999999</v>
      </c>
      <c r="I146">
        <v>47.536574000000002</v>
      </c>
      <c r="J146">
        <v>111.5531908</v>
      </c>
      <c r="K146">
        <v>0</v>
      </c>
      <c r="L146">
        <v>123.23355100000001</v>
      </c>
      <c r="M146">
        <v>17.4791472</v>
      </c>
      <c r="N146">
        <v>0</v>
      </c>
    </row>
    <row r="147" spans="2:14">
      <c r="B147" s="162">
        <v>51159</v>
      </c>
      <c r="C147">
        <v>4.8353039999999998</v>
      </c>
      <c r="D147">
        <v>98.851941890000006</v>
      </c>
      <c r="E147">
        <v>11.293593999999999</v>
      </c>
      <c r="F147">
        <v>20.708480999999999</v>
      </c>
      <c r="G147">
        <v>4.8859310660000004</v>
      </c>
      <c r="H147">
        <v>66.027170199999986</v>
      </c>
      <c r="I147">
        <v>46.533900500000001</v>
      </c>
      <c r="J147">
        <v>105.52334450000001</v>
      </c>
      <c r="K147">
        <v>0</v>
      </c>
      <c r="L147">
        <v>122.530793</v>
      </c>
      <c r="M147">
        <v>14.420425849999999</v>
      </c>
      <c r="N147">
        <v>0.21480624209999999</v>
      </c>
    </row>
    <row r="148" spans="2:14">
      <c r="B148" s="162">
        <v>51159.041666666664</v>
      </c>
      <c r="C148">
        <v>4.8353039999999998</v>
      </c>
      <c r="D148">
        <v>99.278487099999992</v>
      </c>
      <c r="E148">
        <v>11.276029000000001</v>
      </c>
      <c r="F148">
        <v>20.685243999999997</v>
      </c>
      <c r="G148">
        <v>4.9145939890000001</v>
      </c>
      <c r="H148">
        <v>60.901428299999999</v>
      </c>
      <c r="I148">
        <v>45.411077280000001</v>
      </c>
      <c r="J148">
        <v>106.0359239</v>
      </c>
      <c r="K148">
        <v>0</v>
      </c>
      <c r="L148">
        <v>121.1262479</v>
      </c>
      <c r="M148">
        <v>14.07411428</v>
      </c>
      <c r="N148">
        <v>0</v>
      </c>
    </row>
    <row r="149" spans="2:14">
      <c r="B149" s="162">
        <v>51159.083333333336</v>
      </c>
      <c r="C149">
        <v>4.8553040000000003</v>
      </c>
      <c r="D149">
        <v>99.278487099999992</v>
      </c>
      <c r="E149">
        <v>11.282111</v>
      </c>
      <c r="F149">
        <v>20.682620999999997</v>
      </c>
      <c r="G149">
        <v>4.3004192630000002</v>
      </c>
      <c r="H149">
        <v>56.419669500000005</v>
      </c>
      <c r="I149">
        <v>43.683460910000001</v>
      </c>
      <c r="J149">
        <v>100.598713</v>
      </c>
      <c r="K149">
        <v>0</v>
      </c>
      <c r="L149">
        <v>120.44378089999999</v>
      </c>
      <c r="M149">
        <v>14.21178342</v>
      </c>
      <c r="N149">
        <v>0</v>
      </c>
    </row>
    <row r="150" spans="2:14">
      <c r="B150" s="162">
        <v>51159.125</v>
      </c>
      <c r="C150">
        <v>4.8553040000000003</v>
      </c>
      <c r="D150">
        <v>99.278487099999992</v>
      </c>
      <c r="E150">
        <v>11.287545</v>
      </c>
      <c r="F150">
        <v>20.683328000000003</v>
      </c>
      <c r="G150">
        <v>4.3004192630000002</v>
      </c>
      <c r="H150">
        <v>53.2604355</v>
      </c>
      <c r="I150">
        <v>41.689175649999996</v>
      </c>
      <c r="J150">
        <v>106.09574790000001</v>
      </c>
      <c r="K150">
        <v>0</v>
      </c>
      <c r="L150">
        <v>121.4412578</v>
      </c>
      <c r="M150">
        <v>14.330045850000001</v>
      </c>
      <c r="N150">
        <v>9.5571154320000004E-2</v>
      </c>
    </row>
    <row r="151" spans="2:14">
      <c r="B151" s="162">
        <v>51159.166666666664</v>
      </c>
      <c r="C151">
        <v>4.833164</v>
      </c>
      <c r="D151">
        <v>99.278487099999992</v>
      </c>
      <c r="E151">
        <v>11.29466</v>
      </c>
      <c r="F151">
        <v>20.692769999999999</v>
      </c>
      <c r="G151">
        <v>4.2717563399999996</v>
      </c>
      <c r="H151">
        <v>51.1682658</v>
      </c>
      <c r="I151">
        <v>40.594169629999996</v>
      </c>
      <c r="J151">
        <v>103.3941335</v>
      </c>
      <c r="K151">
        <v>0</v>
      </c>
      <c r="L151">
        <v>121.21994719999999</v>
      </c>
      <c r="M151">
        <v>14.330045850000001</v>
      </c>
      <c r="N151">
        <v>2.3346131190000001</v>
      </c>
    </row>
    <row r="152" spans="2:14">
      <c r="B152" s="162">
        <v>51159.208333333336</v>
      </c>
      <c r="C152">
        <v>4.833164</v>
      </c>
      <c r="D152">
        <v>99.278487099999992</v>
      </c>
      <c r="E152">
        <v>11.302593</v>
      </c>
      <c r="F152">
        <v>20.687573</v>
      </c>
      <c r="G152">
        <v>4.2496063400000006</v>
      </c>
      <c r="H152">
        <v>49.4511106</v>
      </c>
      <c r="I152">
        <v>39.303453759999996</v>
      </c>
      <c r="J152">
        <v>108.0711415</v>
      </c>
      <c r="K152">
        <v>0</v>
      </c>
      <c r="L152">
        <v>129.0055418</v>
      </c>
      <c r="M152">
        <v>14.330045850000001</v>
      </c>
      <c r="N152">
        <v>14.34785561</v>
      </c>
    </row>
    <row r="153" spans="2:14">
      <c r="B153" s="162">
        <v>51159.25</v>
      </c>
      <c r="C153">
        <v>4.833164</v>
      </c>
      <c r="D153">
        <v>99.278487099999992</v>
      </c>
      <c r="E153">
        <v>11.318922000000001</v>
      </c>
      <c r="F153">
        <v>20.726706999999998</v>
      </c>
      <c r="G153">
        <v>4.2496063400000006</v>
      </c>
      <c r="H153">
        <v>47.543748099999995</v>
      </c>
      <c r="I153">
        <v>38.115480219999995</v>
      </c>
      <c r="J153">
        <v>118.8847322</v>
      </c>
      <c r="K153">
        <v>0.12999719999999998</v>
      </c>
      <c r="L153">
        <v>129.73199389999999</v>
      </c>
      <c r="M153">
        <v>14.806880849999999</v>
      </c>
      <c r="N153">
        <v>27.396719170000001</v>
      </c>
    </row>
    <row r="154" spans="2:14">
      <c r="B154" s="162">
        <v>51159.291666666664</v>
      </c>
      <c r="C154">
        <v>4.833164</v>
      </c>
      <c r="D154">
        <v>99.278487099999992</v>
      </c>
      <c r="E154">
        <v>11.393066000000001</v>
      </c>
      <c r="F154">
        <v>20.846890999999999</v>
      </c>
      <c r="G154">
        <v>4.2496063400000006</v>
      </c>
      <c r="H154">
        <v>44.970880599999994</v>
      </c>
      <c r="I154">
        <v>36.407868690000001</v>
      </c>
      <c r="J154">
        <v>118.9263617</v>
      </c>
      <c r="K154">
        <v>2.0105887</v>
      </c>
      <c r="L154">
        <v>130.80465609999999</v>
      </c>
      <c r="M154">
        <v>21.160442159999999</v>
      </c>
      <c r="N154">
        <v>29.962718290000002</v>
      </c>
    </row>
    <row r="155" spans="2:14">
      <c r="B155" s="162">
        <v>51159.333333333336</v>
      </c>
      <c r="C155">
        <v>4.833164</v>
      </c>
      <c r="D155">
        <v>99.278487099999992</v>
      </c>
      <c r="E155">
        <v>11.391397999999999</v>
      </c>
      <c r="F155">
        <v>20.888209</v>
      </c>
      <c r="G155">
        <v>4.2496063400000006</v>
      </c>
      <c r="H155">
        <v>42.856121600000002</v>
      </c>
      <c r="I155">
        <v>34.541492499999997</v>
      </c>
      <c r="J155">
        <v>118.9019641</v>
      </c>
      <c r="K155">
        <v>19.517970900000002</v>
      </c>
      <c r="L155">
        <v>130.3505376</v>
      </c>
      <c r="M155">
        <v>23.120216339999999</v>
      </c>
      <c r="N155">
        <v>33.74801223</v>
      </c>
    </row>
    <row r="156" spans="2:14">
      <c r="B156" s="162">
        <v>51159.375</v>
      </c>
      <c r="C156">
        <v>5.5536639999999995</v>
      </c>
      <c r="D156">
        <v>99.278487099999992</v>
      </c>
      <c r="E156">
        <v>11.366448</v>
      </c>
      <c r="F156">
        <v>20.812280999999999</v>
      </c>
      <c r="G156">
        <v>4.2782692630000003</v>
      </c>
      <c r="H156">
        <v>39.860019299999998</v>
      </c>
      <c r="I156">
        <v>32.971105199999997</v>
      </c>
      <c r="J156">
        <v>102.2628409</v>
      </c>
      <c r="K156">
        <v>88.143444399999993</v>
      </c>
      <c r="L156">
        <v>127.16604940000001</v>
      </c>
      <c r="M156">
        <v>21.026196729999999</v>
      </c>
      <c r="N156">
        <v>20.46860517</v>
      </c>
    </row>
    <row r="157" spans="2:14">
      <c r="B157" s="162">
        <v>51159.416666666664</v>
      </c>
      <c r="C157">
        <v>5.5536639999999995</v>
      </c>
      <c r="D157">
        <v>99.278487099999992</v>
      </c>
      <c r="E157">
        <v>11.319222999999999</v>
      </c>
      <c r="F157">
        <v>20.775704000000001</v>
      </c>
      <c r="G157">
        <v>4.2717563399999996</v>
      </c>
      <c r="H157">
        <v>34.765503299999999</v>
      </c>
      <c r="I157">
        <v>32.248826999999999</v>
      </c>
      <c r="J157">
        <v>99.648909419999995</v>
      </c>
      <c r="K157">
        <v>163.09206130000001</v>
      </c>
      <c r="L157">
        <v>98.920254260000007</v>
      </c>
      <c r="M157">
        <v>15.330045850000001</v>
      </c>
      <c r="N157">
        <v>3.5013637629999996</v>
      </c>
    </row>
    <row r="158" spans="2:14">
      <c r="B158" s="162">
        <v>51159.458333333336</v>
      </c>
      <c r="C158">
        <v>5.5536639999999995</v>
      </c>
      <c r="D158">
        <v>99.278487099999992</v>
      </c>
      <c r="E158">
        <v>11.117021000000001</v>
      </c>
      <c r="F158">
        <v>20.750705999999997</v>
      </c>
      <c r="G158">
        <v>4.2717563399999996</v>
      </c>
      <c r="H158">
        <v>31.6917869</v>
      </c>
      <c r="I158">
        <v>30.344664079999998</v>
      </c>
      <c r="J158">
        <v>98.887237999999996</v>
      </c>
      <c r="K158">
        <v>215.72278080000001</v>
      </c>
      <c r="L158">
        <v>98.931731549999995</v>
      </c>
      <c r="M158">
        <v>15.084096949999999</v>
      </c>
      <c r="N158">
        <v>0</v>
      </c>
    </row>
    <row r="159" spans="2:14">
      <c r="B159" s="162">
        <v>51159.5</v>
      </c>
      <c r="C159">
        <v>5.5536639999999995</v>
      </c>
      <c r="D159">
        <v>99.278487099999992</v>
      </c>
      <c r="E159">
        <v>11.108768</v>
      </c>
      <c r="F159">
        <v>20.747645000000002</v>
      </c>
      <c r="G159">
        <v>4.2717563399999996</v>
      </c>
      <c r="H159">
        <v>34.403542600000002</v>
      </c>
      <c r="I159">
        <v>30.408857730000001</v>
      </c>
      <c r="J159">
        <v>98.641238000000001</v>
      </c>
      <c r="K159">
        <v>238.5871496</v>
      </c>
      <c r="L159">
        <v>100.3379898</v>
      </c>
      <c r="M159">
        <v>13.955851849999998</v>
      </c>
      <c r="N159">
        <v>0</v>
      </c>
    </row>
    <row r="160" spans="2:14">
      <c r="B160" s="162">
        <v>51159.541666666664</v>
      </c>
      <c r="C160">
        <v>5.5536639999999995</v>
      </c>
      <c r="D160">
        <v>99.278487099999992</v>
      </c>
      <c r="E160">
        <v>11.119797</v>
      </c>
      <c r="F160">
        <v>20.753288000000001</v>
      </c>
      <c r="G160">
        <v>4.2885816139999999</v>
      </c>
      <c r="H160">
        <v>38.411543399999999</v>
      </c>
      <c r="I160">
        <v>30.276134290000002</v>
      </c>
      <c r="J160">
        <v>98.887237999999996</v>
      </c>
      <c r="K160">
        <v>226.46926070000001</v>
      </c>
      <c r="L160">
        <v>100.92505269999999</v>
      </c>
      <c r="M160">
        <v>13.955851849999998</v>
      </c>
      <c r="N160">
        <v>0</v>
      </c>
    </row>
    <row r="161" spans="2:14">
      <c r="B161" s="162">
        <v>51159.583333333336</v>
      </c>
      <c r="C161">
        <v>5.8502939999999999</v>
      </c>
      <c r="D161">
        <v>99.278487099999992</v>
      </c>
      <c r="E161">
        <v>11.137362999999999</v>
      </c>
      <c r="F161">
        <v>20.775607000000001</v>
      </c>
      <c r="G161">
        <v>4.2885816139999999</v>
      </c>
      <c r="H161">
        <v>42.764579699999999</v>
      </c>
      <c r="I161">
        <v>30.6603031</v>
      </c>
      <c r="J161">
        <v>98.913357999999988</v>
      </c>
      <c r="K161">
        <v>184.55161390000001</v>
      </c>
      <c r="L161">
        <v>103.14532559999999</v>
      </c>
      <c r="M161">
        <v>14.93863574</v>
      </c>
      <c r="N161">
        <v>5.5605854789999999E-2</v>
      </c>
    </row>
    <row r="162" spans="2:14">
      <c r="B162" s="162">
        <v>51159.625</v>
      </c>
      <c r="C162">
        <v>5.8502939999999999</v>
      </c>
      <c r="D162">
        <v>99.278487099999992</v>
      </c>
      <c r="E162">
        <v>11.145332</v>
      </c>
      <c r="F162">
        <v>20.773651000000001</v>
      </c>
      <c r="G162">
        <v>4.2885816139999999</v>
      </c>
      <c r="H162">
        <v>46.610797100000006</v>
      </c>
      <c r="I162">
        <v>30.329545660000001</v>
      </c>
      <c r="J162">
        <v>101.15164440000001</v>
      </c>
      <c r="K162">
        <v>124.5291421</v>
      </c>
      <c r="L162">
        <v>108.0217181</v>
      </c>
      <c r="M162">
        <v>15.06688085</v>
      </c>
      <c r="N162">
        <v>17.791755939999998</v>
      </c>
    </row>
    <row r="163" spans="2:14">
      <c r="B163" s="162">
        <v>51159.666666666664</v>
      </c>
      <c r="C163">
        <v>5.8502939999999999</v>
      </c>
      <c r="D163">
        <v>101.15988109999999</v>
      </c>
      <c r="E163">
        <v>11.343812</v>
      </c>
      <c r="F163">
        <v>20.802717000000001</v>
      </c>
      <c r="G163">
        <v>4.2885816139999999</v>
      </c>
      <c r="H163">
        <v>45.270491499999999</v>
      </c>
      <c r="I163">
        <v>30.045719800000001</v>
      </c>
      <c r="J163">
        <v>116.00245140000001</v>
      </c>
      <c r="K163">
        <v>56.049469960000003</v>
      </c>
      <c r="L163">
        <v>122.0812286</v>
      </c>
      <c r="M163">
        <v>18.89457084</v>
      </c>
      <c r="N163">
        <v>31.082417549999999</v>
      </c>
    </row>
    <row r="164" spans="2:14">
      <c r="B164" s="162">
        <v>51159.708333333336</v>
      </c>
      <c r="C164">
        <v>5.8502939999999999</v>
      </c>
      <c r="D164">
        <v>101.15988109999999</v>
      </c>
      <c r="E164">
        <v>11.393906999999999</v>
      </c>
      <c r="F164">
        <v>20.880382000000001</v>
      </c>
      <c r="G164">
        <v>4.3054068870000002</v>
      </c>
      <c r="H164">
        <v>42.72625815</v>
      </c>
      <c r="I164">
        <v>28.757007399999999</v>
      </c>
      <c r="J164">
        <v>125.252126</v>
      </c>
      <c r="K164">
        <v>12.428929500000001</v>
      </c>
      <c r="L164">
        <v>139.29356010000001</v>
      </c>
      <c r="M164">
        <v>21.843110850000002</v>
      </c>
      <c r="N164">
        <v>25.089380869999999</v>
      </c>
    </row>
    <row r="165" spans="2:14">
      <c r="B165" s="162">
        <v>51159.75</v>
      </c>
      <c r="C165">
        <v>5.8502939999999999</v>
      </c>
      <c r="D165">
        <v>101.15988109999999</v>
      </c>
      <c r="E165">
        <v>11.443047</v>
      </c>
      <c r="F165">
        <v>20.994351999999999</v>
      </c>
      <c r="G165">
        <v>4.3054068870000002</v>
      </c>
      <c r="H165">
        <v>45.918644899999997</v>
      </c>
      <c r="I165">
        <v>27.470596570000001</v>
      </c>
      <c r="J165">
        <v>123.4634107</v>
      </c>
      <c r="K165">
        <v>0.17253840000000001</v>
      </c>
      <c r="L165">
        <v>138.64333679999999</v>
      </c>
      <c r="M165">
        <v>23.90852185</v>
      </c>
      <c r="N165">
        <v>6.6442063620000003</v>
      </c>
    </row>
    <row r="166" spans="2:14">
      <c r="B166" s="162">
        <v>51159.791666666664</v>
      </c>
      <c r="C166">
        <v>5.8502939999999999</v>
      </c>
      <c r="D166">
        <v>101.15988109999999</v>
      </c>
      <c r="E166">
        <v>11.478498999999999</v>
      </c>
      <c r="F166">
        <v>21.020444999999999</v>
      </c>
      <c r="G166">
        <v>4.3054068870000002</v>
      </c>
      <c r="H166">
        <v>48.137094699999999</v>
      </c>
      <c r="I166">
        <v>26.467059379999998</v>
      </c>
      <c r="J166">
        <v>114.03265450000001</v>
      </c>
      <c r="K166">
        <v>0</v>
      </c>
      <c r="L166">
        <v>138.08495920000001</v>
      </c>
      <c r="M166">
        <v>24.170766350000001</v>
      </c>
      <c r="N166">
        <v>31.895270830000001</v>
      </c>
    </row>
    <row r="167" spans="2:14">
      <c r="B167" s="162">
        <v>51159.833333333336</v>
      </c>
      <c r="C167">
        <v>5.8502939999999999</v>
      </c>
      <c r="D167">
        <v>100.5842191</v>
      </c>
      <c r="E167">
        <v>11.453906000000002</v>
      </c>
      <c r="F167">
        <v>21.035375999999999</v>
      </c>
      <c r="G167">
        <v>4.3172445369999997</v>
      </c>
      <c r="H167">
        <v>45.753681900000004</v>
      </c>
      <c r="I167">
        <v>26.130691900000002</v>
      </c>
      <c r="J167">
        <v>124.0674422</v>
      </c>
      <c r="K167">
        <v>0</v>
      </c>
      <c r="L167">
        <v>137.37175060000001</v>
      </c>
      <c r="M167">
        <v>19.059330849999998</v>
      </c>
      <c r="N167">
        <v>18.498264150000001</v>
      </c>
    </row>
    <row r="168" spans="2:14">
      <c r="B168" s="162">
        <v>51159.875</v>
      </c>
      <c r="C168">
        <v>5.8502939999999999</v>
      </c>
      <c r="D168">
        <v>100.5842191</v>
      </c>
      <c r="E168">
        <v>11.425092000000001</v>
      </c>
      <c r="F168">
        <v>21.030231000000001</v>
      </c>
      <c r="G168">
        <v>4.3393945370000004</v>
      </c>
      <c r="H168">
        <v>42.594915</v>
      </c>
      <c r="I168">
        <v>26.373299200000002</v>
      </c>
      <c r="J168">
        <v>109.93404790000001</v>
      </c>
      <c r="K168">
        <v>0</v>
      </c>
      <c r="L168">
        <v>137.48002679999999</v>
      </c>
      <c r="M168">
        <v>19.37863085</v>
      </c>
      <c r="N168">
        <v>10.02915018</v>
      </c>
    </row>
    <row r="169" spans="2:14">
      <c r="B169" s="162">
        <v>51159.916666666664</v>
      </c>
      <c r="C169">
        <v>5.8502939999999999</v>
      </c>
      <c r="D169">
        <v>100.5842191</v>
      </c>
      <c r="E169">
        <v>11.402459</v>
      </c>
      <c r="F169">
        <v>20.974031999999998</v>
      </c>
      <c r="G169">
        <v>4.3680574600000002</v>
      </c>
      <c r="H169">
        <v>41.101236100000001</v>
      </c>
      <c r="I169">
        <v>27.286839100000002</v>
      </c>
      <c r="J169">
        <v>114.67809750000001</v>
      </c>
      <c r="K169">
        <v>0</v>
      </c>
      <c r="L169">
        <v>133.21260819999998</v>
      </c>
      <c r="M169">
        <v>18.06316185</v>
      </c>
      <c r="N169">
        <v>11.52106253</v>
      </c>
    </row>
    <row r="170" spans="2:14">
      <c r="B170" s="162">
        <v>51159.958333333336</v>
      </c>
      <c r="C170">
        <v>5.8502939999999999</v>
      </c>
      <c r="D170">
        <v>100.5842191</v>
      </c>
      <c r="E170">
        <v>11.389995000000001</v>
      </c>
      <c r="F170">
        <v>20.970223000000001</v>
      </c>
      <c r="G170">
        <v>4.3680574600000002</v>
      </c>
      <c r="H170">
        <v>41.519894099999995</v>
      </c>
      <c r="I170">
        <v>29.031987189999999</v>
      </c>
      <c r="J170">
        <v>109.10794250000001</v>
      </c>
      <c r="K170">
        <v>0</v>
      </c>
      <c r="L170">
        <v>130.8853441</v>
      </c>
      <c r="M170">
        <v>17.412425849999998</v>
      </c>
      <c r="N170">
        <v>0.23998803870000002</v>
      </c>
    </row>
    <row r="171" spans="2:14">
      <c r="B171" s="162">
        <v>51160</v>
      </c>
      <c r="C171">
        <v>5.8302940000000003</v>
      </c>
      <c r="D171">
        <v>100.5842191</v>
      </c>
      <c r="E171">
        <v>11.325888000000001</v>
      </c>
      <c r="F171">
        <v>20.838052000000001</v>
      </c>
      <c r="G171">
        <v>4.3680574600000002</v>
      </c>
      <c r="H171">
        <v>41.453002500000004</v>
      </c>
      <c r="I171">
        <v>30.104177370000002</v>
      </c>
      <c r="J171">
        <v>100.05417010000001</v>
      </c>
      <c r="K171">
        <v>0</v>
      </c>
      <c r="L171">
        <v>129.20872940000001</v>
      </c>
      <c r="M171">
        <v>17.87067085</v>
      </c>
      <c r="N171">
        <v>0.21364334190000001</v>
      </c>
    </row>
    <row r="172" spans="2:14">
      <c r="B172" s="162">
        <v>51160.041666666664</v>
      </c>
      <c r="C172">
        <v>5.8302940000000003</v>
      </c>
      <c r="D172">
        <v>100.5842191</v>
      </c>
      <c r="E172">
        <v>11.180409409999999</v>
      </c>
      <c r="F172">
        <v>20.817606999999999</v>
      </c>
      <c r="G172">
        <v>4.3680574600000002</v>
      </c>
      <c r="H172">
        <v>41.161223200000002</v>
      </c>
      <c r="I172">
        <v>31.107322110000002</v>
      </c>
      <c r="J172">
        <v>100.29843219999999</v>
      </c>
      <c r="K172">
        <v>0</v>
      </c>
      <c r="L172">
        <v>126.0453605</v>
      </c>
      <c r="M172">
        <v>17.372582170000001</v>
      </c>
      <c r="N172">
        <v>0</v>
      </c>
    </row>
    <row r="173" spans="2:14">
      <c r="B173" s="162">
        <v>51160.083333333336</v>
      </c>
      <c r="C173">
        <v>5.9635720000000001</v>
      </c>
      <c r="D173">
        <v>100.5842191</v>
      </c>
      <c r="E173">
        <v>11.156352999999999</v>
      </c>
      <c r="F173">
        <v>20.837821999999999</v>
      </c>
      <c r="G173">
        <v>4.9990574600000004</v>
      </c>
      <c r="H173">
        <v>41.828867199999998</v>
      </c>
      <c r="I173">
        <v>30.869954799999999</v>
      </c>
      <c r="J173">
        <v>100.06101290000001</v>
      </c>
      <c r="K173">
        <v>0</v>
      </c>
      <c r="L173">
        <v>126.59747879999999</v>
      </c>
      <c r="M173">
        <v>14.080259209999999</v>
      </c>
      <c r="N173">
        <v>0</v>
      </c>
    </row>
    <row r="174" spans="2:14">
      <c r="B174" s="162">
        <v>51160.125</v>
      </c>
      <c r="C174">
        <v>5.9635720000000001</v>
      </c>
      <c r="D174">
        <v>100.5842191</v>
      </c>
      <c r="E174">
        <v>11.151323</v>
      </c>
      <c r="F174">
        <v>20.846974999999997</v>
      </c>
      <c r="G174">
        <v>4.9990574600000004</v>
      </c>
      <c r="H174">
        <v>43.8011135</v>
      </c>
      <c r="I174">
        <v>30.437215699999999</v>
      </c>
      <c r="J174">
        <v>99.987647490000001</v>
      </c>
      <c r="K174">
        <v>0</v>
      </c>
      <c r="L174">
        <v>125.59325199999999</v>
      </c>
      <c r="M174">
        <v>14.309568509999998</v>
      </c>
      <c r="N174">
        <v>0</v>
      </c>
    </row>
    <row r="175" spans="2:14">
      <c r="B175" s="162">
        <v>51160.166666666664</v>
      </c>
      <c r="C175">
        <v>5.6307120000000008</v>
      </c>
      <c r="D175">
        <v>100.5842191</v>
      </c>
      <c r="E175">
        <v>11.141928999999999</v>
      </c>
      <c r="F175">
        <v>20.810298</v>
      </c>
      <c r="G175">
        <v>5.0277203840000002</v>
      </c>
      <c r="H175">
        <v>45.087128200000002</v>
      </c>
      <c r="I175">
        <v>29.710175400000001</v>
      </c>
      <c r="J175">
        <v>98.627418370000001</v>
      </c>
      <c r="K175">
        <v>0</v>
      </c>
      <c r="L175">
        <v>127.0942143</v>
      </c>
      <c r="M175">
        <v>14.53357636</v>
      </c>
      <c r="N175">
        <v>0.38530607980000003</v>
      </c>
    </row>
    <row r="176" spans="2:14">
      <c r="B176" s="162">
        <v>51160.208333333336</v>
      </c>
      <c r="C176">
        <v>5.6307120000000008</v>
      </c>
      <c r="D176">
        <v>100.5842191</v>
      </c>
      <c r="E176">
        <v>11.140411</v>
      </c>
      <c r="F176">
        <v>20.818562999999997</v>
      </c>
      <c r="G176">
        <v>5.0662331099999998</v>
      </c>
      <c r="H176">
        <v>46.5680379</v>
      </c>
      <c r="I176">
        <v>28.734274499999998</v>
      </c>
      <c r="J176">
        <v>103.36630009999999</v>
      </c>
      <c r="K176">
        <v>0</v>
      </c>
      <c r="L176">
        <v>132.93102820000001</v>
      </c>
      <c r="M176">
        <v>14.903676839999999</v>
      </c>
      <c r="N176">
        <v>16.270935439999999</v>
      </c>
    </row>
    <row r="177" spans="2:14">
      <c r="B177" s="162">
        <v>51160.25</v>
      </c>
      <c r="C177">
        <v>5.6307120000000008</v>
      </c>
      <c r="D177">
        <v>100.5842191</v>
      </c>
      <c r="E177">
        <v>11.166716000000001</v>
      </c>
      <c r="F177">
        <v>20.820734000000002</v>
      </c>
      <c r="G177">
        <v>5.0830583840000001</v>
      </c>
      <c r="H177">
        <v>48.108219499999997</v>
      </c>
      <c r="I177">
        <v>27.5549605</v>
      </c>
      <c r="J177">
        <v>111.2592384</v>
      </c>
      <c r="K177">
        <v>9.2361600000000002E-2</v>
      </c>
      <c r="L177">
        <v>134.76479259999999</v>
      </c>
      <c r="M177">
        <v>15.001874859999999</v>
      </c>
      <c r="N177">
        <v>27.3506505</v>
      </c>
    </row>
    <row r="178" spans="2:14">
      <c r="B178" s="162">
        <v>51160.291666666664</v>
      </c>
      <c r="C178">
        <v>5.6107120000000004</v>
      </c>
      <c r="D178">
        <v>100.5842191</v>
      </c>
      <c r="E178">
        <v>11.196963</v>
      </c>
      <c r="F178">
        <v>20.906064999999998</v>
      </c>
      <c r="G178">
        <v>5.0322454600000004</v>
      </c>
      <c r="H178">
        <v>50.944555399999999</v>
      </c>
      <c r="I178">
        <v>27.085806600000002</v>
      </c>
      <c r="J178">
        <v>107.32810760000001</v>
      </c>
      <c r="K178">
        <v>2.4236082999999997</v>
      </c>
      <c r="L178">
        <v>135.00467929999999</v>
      </c>
      <c r="M178">
        <v>23.3102433</v>
      </c>
      <c r="N178">
        <v>18.949968309999999</v>
      </c>
    </row>
    <row r="179" spans="2:14">
      <c r="B179" s="162">
        <v>51160.333333333336</v>
      </c>
      <c r="C179">
        <v>5.6107120000000004</v>
      </c>
      <c r="D179">
        <v>100.5842191</v>
      </c>
      <c r="E179">
        <v>11.183182</v>
      </c>
      <c r="F179">
        <v>20.935983</v>
      </c>
      <c r="G179">
        <v>4.9399144599999998</v>
      </c>
      <c r="H179">
        <v>54.819178600000001</v>
      </c>
      <c r="I179">
        <v>25.649919499999999</v>
      </c>
      <c r="J179">
        <v>104.90294419999999</v>
      </c>
      <c r="K179">
        <v>19.251264500000001</v>
      </c>
      <c r="L179">
        <v>134.5629156</v>
      </c>
      <c r="M179">
        <v>24.547421849999999</v>
      </c>
      <c r="N179">
        <v>33.152280010000005</v>
      </c>
    </row>
    <row r="180" spans="2:14">
      <c r="B180" s="162">
        <v>51160.375</v>
      </c>
      <c r="C180">
        <v>5.6107120000000004</v>
      </c>
      <c r="D180">
        <v>100.5842191</v>
      </c>
      <c r="E180">
        <v>11.153112999999999</v>
      </c>
      <c r="F180">
        <v>20.865133999999998</v>
      </c>
      <c r="G180">
        <v>4.9685773840000005</v>
      </c>
      <c r="H180">
        <v>56.195785000000001</v>
      </c>
      <c r="I180">
        <v>25.388152600000002</v>
      </c>
      <c r="J180">
        <v>100.47553930000001</v>
      </c>
      <c r="K180">
        <v>71.220435800000004</v>
      </c>
      <c r="L180">
        <v>127.2163055</v>
      </c>
      <c r="M180">
        <v>23.200526979999999</v>
      </c>
      <c r="N180">
        <v>20.928265230000001</v>
      </c>
    </row>
    <row r="181" spans="2:14">
      <c r="B181" s="162">
        <v>51160.416666666664</v>
      </c>
      <c r="C181">
        <v>5.6107120000000004</v>
      </c>
      <c r="D181">
        <v>100.5842191</v>
      </c>
      <c r="E181">
        <v>11.109477</v>
      </c>
      <c r="F181">
        <v>20.876957999999998</v>
      </c>
      <c r="G181">
        <v>5.0140655809999997</v>
      </c>
      <c r="H181">
        <v>55.314445500000005</v>
      </c>
      <c r="I181">
        <v>25.8200577</v>
      </c>
      <c r="J181">
        <v>97.08516963000001</v>
      </c>
      <c r="K181">
        <v>129.60679870000001</v>
      </c>
      <c r="L181">
        <v>115.2041823</v>
      </c>
      <c r="M181">
        <v>15.963703199999999</v>
      </c>
      <c r="N181">
        <v>11.56710824</v>
      </c>
    </row>
    <row r="182" spans="2:14">
      <c r="B182" s="162">
        <v>51160.458333333336</v>
      </c>
      <c r="C182">
        <v>5.6107120000000004</v>
      </c>
      <c r="D182">
        <v>100.5842191</v>
      </c>
      <c r="E182">
        <v>11.092153</v>
      </c>
      <c r="F182">
        <v>20.830025000000003</v>
      </c>
      <c r="G182">
        <v>5.0140655809999997</v>
      </c>
      <c r="H182">
        <v>55.528912200000001</v>
      </c>
      <c r="I182">
        <v>26.007983499999998</v>
      </c>
      <c r="J182">
        <v>94.793418000000003</v>
      </c>
      <c r="K182">
        <v>173.8524462</v>
      </c>
      <c r="L182">
        <v>107.62366779999999</v>
      </c>
      <c r="M182">
        <v>15.420425849999999</v>
      </c>
      <c r="N182">
        <v>0.45298631139999995</v>
      </c>
    </row>
    <row r="183" spans="2:14">
      <c r="B183" s="162">
        <v>51160.5</v>
      </c>
      <c r="C183">
        <v>5.6107120000000004</v>
      </c>
      <c r="D183">
        <v>100.5842191</v>
      </c>
      <c r="E183">
        <v>11.086501</v>
      </c>
      <c r="F183">
        <v>20.811783999999999</v>
      </c>
      <c r="G183">
        <v>4.9854026569999998</v>
      </c>
      <c r="H183">
        <v>57.597470099999995</v>
      </c>
      <c r="I183">
        <v>28.763473600000001</v>
      </c>
      <c r="J183">
        <v>95.304057690000008</v>
      </c>
      <c r="K183">
        <v>191.91950539999999</v>
      </c>
      <c r="L183">
        <v>106.00055959999999</v>
      </c>
      <c r="M183">
        <v>14.330045850000001</v>
      </c>
      <c r="N183">
        <v>0</v>
      </c>
    </row>
    <row r="184" spans="2:14">
      <c r="B184" s="162">
        <v>51160.541666666664</v>
      </c>
      <c r="C184">
        <v>5.6107120000000004</v>
      </c>
      <c r="D184">
        <v>100.5842191</v>
      </c>
      <c r="E184">
        <v>11.093271000000001</v>
      </c>
      <c r="F184">
        <v>20.828476999999999</v>
      </c>
      <c r="G184">
        <v>4.9854026569999998</v>
      </c>
      <c r="H184">
        <v>58.602113100000004</v>
      </c>
      <c r="I184">
        <v>32.906661200000002</v>
      </c>
      <c r="J184">
        <v>95.83291183</v>
      </c>
      <c r="K184">
        <v>180.79583439999999</v>
      </c>
      <c r="L184">
        <v>103.4728045</v>
      </c>
      <c r="M184">
        <v>14.330045850000001</v>
      </c>
      <c r="N184">
        <v>0</v>
      </c>
    </row>
    <row r="185" spans="2:14">
      <c r="B185" s="162">
        <v>51160.583333333336</v>
      </c>
      <c r="C185">
        <v>5.6107120000000004</v>
      </c>
      <c r="D185">
        <v>100.5842191</v>
      </c>
      <c r="E185">
        <v>11.110227</v>
      </c>
      <c r="F185">
        <v>20.890318999999998</v>
      </c>
      <c r="G185">
        <v>4.963252657</v>
      </c>
      <c r="H185">
        <v>61.707043899999995</v>
      </c>
      <c r="I185">
        <v>38.307009700000002</v>
      </c>
      <c r="J185">
        <v>98.339335539999993</v>
      </c>
      <c r="K185">
        <v>144.0185142</v>
      </c>
      <c r="L185">
        <v>106.25900350000001</v>
      </c>
      <c r="M185">
        <v>14.590045850000001</v>
      </c>
      <c r="N185">
        <v>0</v>
      </c>
    </row>
    <row r="186" spans="2:14">
      <c r="B186" s="162">
        <v>51160.625</v>
      </c>
      <c r="C186">
        <v>5.6107120000000004</v>
      </c>
      <c r="D186">
        <v>100.5842191</v>
      </c>
      <c r="E186">
        <v>11.11458</v>
      </c>
      <c r="F186">
        <v>20.912508999999996</v>
      </c>
      <c r="G186">
        <v>4.963252657</v>
      </c>
      <c r="H186">
        <v>64.183300599999995</v>
      </c>
      <c r="I186">
        <v>44.522961799999997</v>
      </c>
      <c r="J186">
        <v>101.51624200000001</v>
      </c>
      <c r="K186">
        <v>96.773161799999997</v>
      </c>
      <c r="L186">
        <v>115.68073269999999</v>
      </c>
      <c r="M186">
        <v>14.948185429999999</v>
      </c>
      <c r="N186">
        <v>6.9307661930000002</v>
      </c>
    </row>
    <row r="187" spans="2:14">
      <c r="B187" s="162">
        <v>51160.666666666664</v>
      </c>
      <c r="C187">
        <v>5.6107120000000004</v>
      </c>
      <c r="D187">
        <v>100.5842191</v>
      </c>
      <c r="E187">
        <v>11.121504999999999</v>
      </c>
      <c r="F187">
        <v>20.942827000000001</v>
      </c>
      <c r="G187">
        <v>4.9345897340000002</v>
      </c>
      <c r="H187">
        <v>66.713937200000004</v>
      </c>
      <c r="I187">
        <v>49.716713800000001</v>
      </c>
      <c r="J187">
        <v>109.04089239999999</v>
      </c>
      <c r="K187">
        <v>46.115141900000005</v>
      </c>
      <c r="L187">
        <v>118.5691896</v>
      </c>
      <c r="M187">
        <v>16.71263085</v>
      </c>
      <c r="N187">
        <v>25.10746859</v>
      </c>
    </row>
    <row r="188" spans="2:14">
      <c r="B188" s="162">
        <v>51160.708333333336</v>
      </c>
      <c r="C188">
        <v>5.6107120000000004</v>
      </c>
      <c r="D188">
        <v>100.5842191</v>
      </c>
      <c r="E188">
        <v>11.132843999999999</v>
      </c>
      <c r="F188">
        <v>20.991474999999998</v>
      </c>
      <c r="G188">
        <v>4.9345897340000002</v>
      </c>
      <c r="H188">
        <v>65.95851162999999</v>
      </c>
      <c r="I188">
        <v>56.144495900000003</v>
      </c>
      <c r="J188">
        <v>117.8761866</v>
      </c>
      <c r="K188">
        <v>13.7525695</v>
      </c>
      <c r="L188">
        <v>122.06677740000001</v>
      </c>
      <c r="M188">
        <v>22.202268779999997</v>
      </c>
      <c r="N188">
        <v>17.682696929999999</v>
      </c>
    </row>
    <row r="189" spans="2:14">
      <c r="B189" s="162">
        <v>51160.75</v>
      </c>
      <c r="C189">
        <v>5.6107120000000004</v>
      </c>
      <c r="D189">
        <v>100.5842191</v>
      </c>
      <c r="E189">
        <v>11.145123</v>
      </c>
      <c r="F189">
        <v>21.039952</v>
      </c>
      <c r="G189">
        <v>4.9345897340000002</v>
      </c>
      <c r="H189">
        <v>63.079423410000004</v>
      </c>
      <c r="I189">
        <v>64.263139199999998</v>
      </c>
      <c r="J189">
        <v>123.9358625</v>
      </c>
      <c r="K189">
        <v>0.55220639999999999</v>
      </c>
      <c r="L189">
        <v>121.97983190000001</v>
      </c>
      <c r="M189">
        <v>23.105565849999998</v>
      </c>
      <c r="N189">
        <v>4.2809589460000002</v>
      </c>
    </row>
    <row r="190" spans="2:14">
      <c r="B190" s="162">
        <v>51160.791666666664</v>
      </c>
      <c r="C190">
        <v>5.6107120000000004</v>
      </c>
      <c r="D190">
        <v>100.5842191</v>
      </c>
      <c r="E190">
        <v>11.145436999999999</v>
      </c>
      <c r="F190">
        <v>21.072457</v>
      </c>
      <c r="G190">
        <v>4.9345897340000002</v>
      </c>
      <c r="H190">
        <v>61.943325599999994</v>
      </c>
      <c r="I190">
        <v>74.858628019999998</v>
      </c>
      <c r="J190">
        <v>125.9363467</v>
      </c>
      <c r="K190">
        <v>0</v>
      </c>
      <c r="L190">
        <v>123.2308343</v>
      </c>
      <c r="M190">
        <v>22.80204591</v>
      </c>
      <c r="N190">
        <v>0.47358818270000003</v>
      </c>
    </row>
    <row r="191" spans="2:14">
      <c r="B191" s="162">
        <v>51160.833333333336</v>
      </c>
      <c r="C191">
        <v>5.5937367910000004</v>
      </c>
      <c r="D191">
        <v>100.5842191</v>
      </c>
      <c r="E191">
        <v>11.139372</v>
      </c>
      <c r="F191">
        <v>21.08409</v>
      </c>
      <c r="G191">
        <v>4.9514150079999997</v>
      </c>
      <c r="H191">
        <v>61.338755400000004</v>
      </c>
      <c r="I191">
        <v>88.302564830000009</v>
      </c>
      <c r="J191">
        <v>113.89595249999999</v>
      </c>
      <c r="K191">
        <v>0</v>
      </c>
      <c r="L191">
        <v>125.1968102</v>
      </c>
      <c r="M191">
        <v>18.14180391</v>
      </c>
      <c r="N191">
        <v>0.3567459469</v>
      </c>
    </row>
    <row r="192" spans="2:14">
      <c r="B192" s="162">
        <v>51160.875</v>
      </c>
      <c r="C192">
        <v>5.6107120000000004</v>
      </c>
      <c r="D192">
        <v>100.5842191</v>
      </c>
      <c r="E192">
        <v>11.129802999999999</v>
      </c>
      <c r="F192">
        <v>21.083825000000001</v>
      </c>
      <c r="G192">
        <v>4.9514150079999997</v>
      </c>
      <c r="H192">
        <v>61.269040599999997</v>
      </c>
      <c r="I192">
        <v>104.8922105</v>
      </c>
      <c r="J192">
        <v>112.47143</v>
      </c>
      <c r="K192">
        <v>0</v>
      </c>
      <c r="L192">
        <v>126.2601495</v>
      </c>
      <c r="M192">
        <v>13.955851849999998</v>
      </c>
      <c r="N192">
        <v>0</v>
      </c>
    </row>
    <row r="193" spans="2:14">
      <c r="B193" s="162">
        <v>51160.916666666664</v>
      </c>
      <c r="C193">
        <v>5.6107120000000004</v>
      </c>
      <c r="D193">
        <v>101.2592191</v>
      </c>
      <c r="E193">
        <v>11.085139</v>
      </c>
      <c r="F193">
        <v>21.016484999999999</v>
      </c>
      <c r="G193">
        <v>4.9514150079999997</v>
      </c>
      <c r="H193">
        <v>62.811727500000003</v>
      </c>
      <c r="I193">
        <v>119.67400549999999</v>
      </c>
      <c r="J193">
        <v>105.1752068</v>
      </c>
      <c r="K193">
        <v>0</v>
      </c>
      <c r="L193">
        <v>127.10118709999999</v>
      </c>
      <c r="M193">
        <v>16.947851849999999</v>
      </c>
      <c r="N193">
        <v>0</v>
      </c>
    </row>
    <row r="194" spans="2:14">
      <c r="B194" s="162">
        <v>51160.958333333336</v>
      </c>
      <c r="C194">
        <v>5.584370861</v>
      </c>
      <c r="D194">
        <v>101.2592191</v>
      </c>
      <c r="E194">
        <v>11.050366</v>
      </c>
      <c r="F194">
        <v>21.003242999999998</v>
      </c>
      <c r="G194">
        <v>4.9514150079999997</v>
      </c>
      <c r="H194">
        <v>66.144894899999997</v>
      </c>
      <c r="I194">
        <v>132.59475090000001</v>
      </c>
      <c r="J194">
        <v>103.42146009999999</v>
      </c>
      <c r="K194">
        <v>0</v>
      </c>
      <c r="L194">
        <v>125.4540906</v>
      </c>
      <c r="M194">
        <v>14.465299979999999</v>
      </c>
      <c r="N194">
        <v>0</v>
      </c>
    </row>
    <row r="195" spans="2:14">
      <c r="B195" s="162">
        <v>51161</v>
      </c>
      <c r="C195">
        <v>0</v>
      </c>
      <c r="D195">
        <v>101.2592191</v>
      </c>
      <c r="E195">
        <v>9.7337410000000002</v>
      </c>
      <c r="F195">
        <v>20.944632000000002</v>
      </c>
      <c r="G195">
        <v>4.7024854949999995</v>
      </c>
      <c r="H195">
        <v>70.0178844</v>
      </c>
      <c r="I195">
        <v>141.37930360000001</v>
      </c>
      <c r="J195">
        <v>75.329677920000009</v>
      </c>
      <c r="K195">
        <v>0</v>
      </c>
      <c r="L195">
        <v>64.582021099999992</v>
      </c>
      <c r="M195">
        <v>1.1179619999999999</v>
      </c>
      <c r="N195">
        <v>0</v>
      </c>
    </row>
    <row r="196" spans="2:14">
      <c r="B196" s="162">
        <v>51161.041666666664</v>
      </c>
      <c r="C196">
        <v>0</v>
      </c>
      <c r="D196">
        <v>101.2592191</v>
      </c>
      <c r="E196">
        <v>8.6491349999999994</v>
      </c>
      <c r="F196">
        <v>20.671062999999997</v>
      </c>
      <c r="G196">
        <v>4.6868982050000003</v>
      </c>
      <c r="H196">
        <v>74.883662330000007</v>
      </c>
      <c r="I196">
        <v>150.31293100000002</v>
      </c>
      <c r="J196">
        <v>72.299740470000003</v>
      </c>
      <c r="K196">
        <v>0</v>
      </c>
      <c r="L196">
        <v>57.208260490000001</v>
      </c>
      <c r="M196">
        <v>2.0088919999999999</v>
      </c>
      <c r="N196">
        <v>0</v>
      </c>
    </row>
    <row r="197" spans="2:14">
      <c r="B197" s="162">
        <v>51161.083333333336</v>
      </c>
      <c r="C197">
        <v>0</v>
      </c>
      <c r="D197">
        <v>101.2592191</v>
      </c>
      <c r="E197">
        <v>8.6391170000000006</v>
      </c>
      <c r="F197">
        <v>20.682620999999997</v>
      </c>
      <c r="G197">
        <v>4.6868982050000003</v>
      </c>
      <c r="H197">
        <v>78.388831999999994</v>
      </c>
      <c r="I197">
        <v>154.79880030000001</v>
      </c>
      <c r="J197">
        <v>67.022235309999999</v>
      </c>
      <c r="K197">
        <v>0</v>
      </c>
      <c r="L197">
        <v>53.38193201</v>
      </c>
      <c r="M197">
        <v>1.1179619999999999</v>
      </c>
      <c r="N197">
        <v>0</v>
      </c>
    </row>
    <row r="198" spans="2:14">
      <c r="B198" s="162">
        <v>51161.125</v>
      </c>
      <c r="C198">
        <v>0</v>
      </c>
      <c r="D198">
        <v>101.2592191</v>
      </c>
      <c r="E198">
        <v>8.6307229999999997</v>
      </c>
      <c r="F198">
        <v>20.958276000000001</v>
      </c>
      <c r="G198">
        <v>4.6868982050000003</v>
      </c>
      <c r="H198">
        <v>87.531200500000011</v>
      </c>
      <c r="I198">
        <v>162.7057125</v>
      </c>
      <c r="J198">
        <v>66.484206</v>
      </c>
      <c r="K198">
        <v>0</v>
      </c>
      <c r="L198">
        <v>45.261677259999999</v>
      </c>
      <c r="M198">
        <v>1.1179619999999999</v>
      </c>
      <c r="N198">
        <v>0</v>
      </c>
    </row>
    <row r="199" spans="2:14">
      <c r="B199" s="162">
        <v>51161.166666666664</v>
      </c>
      <c r="C199">
        <v>0</v>
      </c>
      <c r="D199">
        <v>101.2592191</v>
      </c>
      <c r="E199">
        <v>8.6270509999999998</v>
      </c>
      <c r="F199">
        <v>20.689486000000002</v>
      </c>
      <c r="G199">
        <v>4.6868982050000003</v>
      </c>
      <c r="H199">
        <v>92.758622870000011</v>
      </c>
      <c r="I199">
        <v>167.59857840000001</v>
      </c>
      <c r="J199">
        <v>67.00809667</v>
      </c>
      <c r="K199">
        <v>0</v>
      </c>
      <c r="L199">
        <v>48.483830959999999</v>
      </c>
      <c r="M199">
        <v>1.0552519999999999</v>
      </c>
      <c r="N199">
        <v>0</v>
      </c>
    </row>
    <row r="200" spans="2:14">
      <c r="B200" s="162">
        <v>51161.208333333336</v>
      </c>
      <c r="C200">
        <v>0</v>
      </c>
      <c r="D200">
        <v>101.2592191</v>
      </c>
      <c r="E200">
        <v>8.6225860000000001</v>
      </c>
      <c r="F200">
        <v>20.703215</v>
      </c>
      <c r="G200">
        <v>4.7037234790000007</v>
      </c>
      <c r="H200">
        <v>99.195181700000006</v>
      </c>
      <c r="I200">
        <v>171.64134030000002</v>
      </c>
      <c r="J200">
        <v>67.314652660000007</v>
      </c>
      <c r="K200">
        <v>0</v>
      </c>
      <c r="L200">
        <v>64.963537209999998</v>
      </c>
      <c r="M200">
        <v>1.1179619999999999</v>
      </c>
      <c r="N200">
        <v>0</v>
      </c>
    </row>
    <row r="201" spans="2:14">
      <c r="B201" s="162">
        <v>51161.25</v>
      </c>
      <c r="C201">
        <v>0</v>
      </c>
      <c r="D201">
        <v>101.2592191</v>
      </c>
      <c r="E201">
        <v>9.7299120000000006</v>
      </c>
      <c r="F201">
        <v>20.696937000000002</v>
      </c>
      <c r="G201">
        <v>4.7037234790000007</v>
      </c>
      <c r="H201">
        <v>107.645022</v>
      </c>
      <c r="I201">
        <v>174.72271710000001</v>
      </c>
      <c r="J201">
        <v>75.349732639999999</v>
      </c>
      <c r="K201">
        <v>6.8543800000000002E-2</v>
      </c>
      <c r="L201">
        <v>70.659863060000006</v>
      </c>
      <c r="M201">
        <v>1.1179619999999999</v>
      </c>
      <c r="N201">
        <v>0</v>
      </c>
    </row>
    <row r="202" spans="2:14">
      <c r="B202" s="162">
        <v>51161.291666666664</v>
      </c>
      <c r="C202">
        <v>0</v>
      </c>
      <c r="D202">
        <v>101.2592191</v>
      </c>
      <c r="E202">
        <v>9.7763330000000011</v>
      </c>
      <c r="F202">
        <v>20.981525000000001</v>
      </c>
      <c r="G202">
        <v>4.7545364019999994</v>
      </c>
      <c r="H202">
        <v>120.3005982</v>
      </c>
      <c r="I202">
        <v>177.47830519999999</v>
      </c>
      <c r="J202">
        <v>76.886348119999994</v>
      </c>
      <c r="K202">
        <v>2.7088209000000001</v>
      </c>
      <c r="L202">
        <v>72.08949269</v>
      </c>
      <c r="M202">
        <v>1.1179619999999999</v>
      </c>
      <c r="N202">
        <v>0</v>
      </c>
    </row>
    <row r="203" spans="2:14">
      <c r="B203" s="162">
        <v>51161.333333333336</v>
      </c>
      <c r="C203">
        <v>0</v>
      </c>
      <c r="D203">
        <v>100.11790809999999</v>
      </c>
      <c r="E203">
        <v>9.7820719999999994</v>
      </c>
      <c r="F203">
        <v>20.955882000000003</v>
      </c>
      <c r="G203">
        <v>4.7545364019999994</v>
      </c>
      <c r="H203">
        <v>130.3153562</v>
      </c>
      <c r="I203">
        <v>179.46399260000001</v>
      </c>
      <c r="J203">
        <v>77.430577009999993</v>
      </c>
      <c r="K203">
        <v>18.5632752</v>
      </c>
      <c r="L203">
        <v>65.83087325000001</v>
      </c>
      <c r="M203">
        <v>1.1179619999999999</v>
      </c>
      <c r="N203">
        <v>0</v>
      </c>
    </row>
    <row r="204" spans="2:14">
      <c r="B204" s="162">
        <v>51161.375</v>
      </c>
      <c r="C204">
        <v>0</v>
      </c>
      <c r="D204">
        <v>100.11790809999999</v>
      </c>
      <c r="E204">
        <v>8.6683690000000002</v>
      </c>
      <c r="F204">
        <v>20.938849999999999</v>
      </c>
      <c r="G204">
        <v>4.7377111279999999</v>
      </c>
      <c r="H204">
        <v>133.7153836</v>
      </c>
      <c r="I204">
        <v>181.1904778</v>
      </c>
      <c r="J204">
        <v>66.965932480000006</v>
      </c>
      <c r="K204">
        <v>78.913623799999996</v>
      </c>
      <c r="L204">
        <v>49.719985959999995</v>
      </c>
      <c r="M204">
        <v>1.0552519999999999</v>
      </c>
      <c r="N204">
        <v>0</v>
      </c>
    </row>
    <row r="205" spans="2:14">
      <c r="B205" s="162">
        <v>51161.416666666664</v>
      </c>
      <c r="C205">
        <v>0</v>
      </c>
      <c r="D205">
        <v>100.11790809999999</v>
      </c>
      <c r="E205">
        <v>7.206709</v>
      </c>
      <c r="F205">
        <v>20.613534999999999</v>
      </c>
      <c r="G205">
        <v>4.7377111279999999</v>
      </c>
      <c r="H205">
        <v>133.05840940000002</v>
      </c>
      <c r="I205">
        <v>174.3769112</v>
      </c>
      <c r="J205">
        <v>58.021207690000004</v>
      </c>
      <c r="K205">
        <v>145.19142199999999</v>
      </c>
      <c r="L205">
        <v>25.015424400000001</v>
      </c>
      <c r="M205">
        <v>1.0552519999999999</v>
      </c>
      <c r="N205">
        <v>0</v>
      </c>
    </row>
    <row r="206" spans="2:14">
      <c r="B206" s="162">
        <v>51161.458333333336</v>
      </c>
      <c r="C206">
        <v>0</v>
      </c>
      <c r="D206">
        <v>100.11790809999999</v>
      </c>
      <c r="E206">
        <v>7.2128920000000001</v>
      </c>
      <c r="F206">
        <v>20.842898000000002</v>
      </c>
      <c r="G206">
        <v>4.7377111279999999</v>
      </c>
      <c r="H206">
        <v>129.7850713</v>
      </c>
      <c r="I206">
        <v>180.14298360000001</v>
      </c>
      <c r="J206">
        <v>56.553322999999999</v>
      </c>
      <c r="K206">
        <v>193.29885110000001</v>
      </c>
      <c r="L206">
        <v>24.44378287</v>
      </c>
      <c r="M206">
        <v>1.0552519999999999</v>
      </c>
      <c r="N206">
        <v>0</v>
      </c>
    </row>
    <row r="207" spans="2:14">
      <c r="B207" s="162">
        <v>51161.5</v>
      </c>
      <c r="C207">
        <v>0</v>
      </c>
      <c r="D207">
        <v>100.11790809999999</v>
      </c>
      <c r="E207">
        <v>7.2026440000000003</v>
      </c>
      <c r="F207">
        <v>20.851354000000001</v>
      </c>
      <c r="G207">
        <v>4.7377111279999999</v>
      </c>
      <c r="H207">
        <v>135.13895879999998</v>
      </c>
      <c r="I207">
        <v>177.04189430000002</v>
      </c>
      <c r="J207">
        <v>57.069019189999999</v>
      </c>
      <c r="K207">
        <v>212.79593919999999</v>
      </c>
      <c r="L207">
        <v>24.451332869999998</v>
      </c>
      <c r="M207">
        <v>1.0552519999999999</v>
      </c>
      <c r="N207">
        <v>0</v>
      </c>
    </row>
    <row r="208" spans="2:14">
      <c r="B208" s="162">
        <v>51161.541666666664</v>
      </c>
      <c r="C208">
        <v>0</v>
      </c>
      <c r="D208">
        <v>100.11790809999999</v>
      </c>
      <c r="E208">
        <v>7.2004859999999997</v>
      </c>
      <c r="F208">
        <v>20.560381</v>
      </c>
      <c r="G208">
        <v>4.7090482050000002</v>
      </c>
      <c r="H208">
        <v>142.42997980000001</v>
      </c>
      <c r="I208">
        <v>163.58763380000002</v>
      </c>
      <c r="J208">
        <v>50.530700629999998</v>
      </c>
      <c r="K208">
        <v>200.61722519999998</v>
      </c>
      <c r="L208">
        <v>24.451332869999998</v>
      </c>
      <c r="M208">
        <v>1.0552519999999999</v>
      </c>
      <c r="N208">
        <v>0</v>
      </c>
    </row>
    <row r="209" spans="2:14">
      <c r="B209" s="162">
        <v>51161.583333333336</v>
      </c>
      <c r="C209">
        <v>0</v>
      </c>
      <c r="D209">
        <v>100.11790809999999</v>
      </c>
      <c r="E209">
        <v>7.2086800000000002</v>
      </c>
      <c r="F209">
        <v>20.573091999999999</v>
      </c>
      <c r="G209">
        <v>4.7311982050000001</v>
      </c>
      <c r="H209">
        <v>158.39822570000001</v>
      </c>
      <c r="I209">
        <v>165.01399050000001</v>
      </c>
      <c r="J209">
        <v>57.863574620000001</v>
      </c>
      <c r="K209">
        <v>161.65896179999999</v>
      </c>
      <c r="L209">
        <v>27.836713660000001</v>
      </c>
      <c r="M209">
        <v>1.0552519999999999</v>
      </c>
      <c r="N209">
        <v>0</v>
      </c>
    </row>
    <row r="210" spans="2:14">
      <c r="B210" s="162">
        <v>51161.625</v>
      </c>
      <c r="C210">
        <v>0</v>
      </c>
      <c r="D210">
        <v>100.11790809999999</v>
      </c>
      <c r="E210">
        <v>7.2149939999999999</v>
      </c>
      <c r="F210">
        <v>20.565356000000001</v>
      </c>
      <c r="G210">
        <v>4.8235292049999998</v>
      </c>
      <c r="H210">
        <v>177.27133269999999</v>
      </c>
      <c r="I210">
        <v>157.56195510000001</v>
      </c>
      <c r="J210">
        <v>50.966068890000003</v>
      </c>
      <c r="K210">
        <v>108.311989</v>
      </c>
      <c r="L210">
        <v>39.38249167</v>
      </c>
      <c r="M210">
        <v>1.0552519999999999</v>
      </c>
      <c r="N210">
        <v>0</v>
      </c>
    </row>
    <row r="211" spans="2:14">
      <c r="B211" s="162">
        <v>51161.666666666664</v>
      </c>
      <c r="C211">
        <v>0</v>
      </c>
      <c r="D211">
        <v>100.11790809999999</v>
      </c>
      <c r="E211">
        <v>8.6699920000000006</v>
      </c>
      <c r="F211">
        <v>20.835954000000001</v>
      </c>
      <c r="G211">
        <v>4.8521921279999995</v>
      </c>
      <c r="H211">
        <v>196.01489679999997</v>
      </c>
      <c r="I211">
        <v>153.18117850000002</v>
      </c>
      <c r="J211">
        <v>72.780086769999997</v>
      </c>
      <c r="K211">
        <v>50.406507100000006</v>
      </c>
      <c r="L211">
        <v>43.612108379999995</v>
      </c>
      <c r="M211">
        <v>1.0552519999999999</v>
      </c>
      <c r="N211">
        <v>1.4887991310000001E-2</v>
      </c>
    </row>
    <row r="212" spans="2:14">
      <c r="B212" s="162">
        <v>51161.708333333336</v>
      </c>
      <c r="C212">
        <v>0</v>
      </c>
      <c r="D212">
        <v>100.11790809999999</v>
      </c>
      <c r="E212">
        <v>9.5374368409999999</v>
      </c>
      <c r="F212">
        <v>20.595713</v>
      </c>
      <c r="G212">
        <v>4.8521921279999995</v>
      </c>
      <c r="H212">
        <v>194.2056499</v>
      </c>
      <c r="I212">
        <v>147.65127840000002</v>
      </c>
      <c r="J212">
        <v>71.782898130000007</v>
      </c>
      <c r="K212">
        <v>12.700902599999999</v>
      </c>
      <c r="L212">
        <v>45.316170080000006</v>
      </c>
      <c r="M212">
        <v>1.0552519999999999</v>
      </c>
      <c r="N212">
        <v>0</v>
      </c>
    </row>
    <row r="213" spans="2:14">
      <c r="B213" s="162">
        <v>51161.75</v>
      </c>
      <c r="C213">
        <v>0</v>
      </c>
      <c r="D213">
        <v>100.11790809999999</v>
      </c>
      <c r="E213">
        <v>9.7738240000000012</v>
      </c>
      <c r="F213">
        <v>20.632344</v>
      </c>
      <c r="G213">
        <v>4.8353668550000002</v>
      </c>
      <c r="H213">
        <v>193.3656378</v>
      </c>
      <c r="I213">
        <v>141.36828210000002</v>
      </c>
      <c r="J213">
        <v>92.593191110000006</v>
      </c>
      <c r="K213">
        <v>0.35540660000000002</v>
      </c>
      <c r="L213">
        <v>45.316170080000006</v>
      </c>
      <c r="M213">
        <v>1.0552519999999999</v>
      </c>
      <c r="N213">
        <v>0</v>
      </c>
    </row>
    <row r="214" spans="2:14">
      <c r="B214" s="162">
        <v>51161.791666666664</v>
      </c>
      <c r="C214">
        <v>0</v>
      </c>
      <c r="D214">
        <v>100.11790809999999</v>
      </c>
      <c r="E214">
        <v>9.7857459999999996</v>
      </c>
      <c r="F214">
        <v>20.666687999999997</v>
      </c>
      <c r="G214">
        <v>4.7845539310000005</v>
      </c>
      <c r="H214">
        <v>195.72588060000001</v>
      </c>
      <c r="I214">
        <v>141.17760680000001</v>
      </c>
      <c r="J214">
        <v>92.504847380000001</v>
      </c>
      <c r="K214">
        <v>0</v>
      </c>
      <c r="L214">
        <v>45.277783980000002</v>
      </c>
      <c r="M214">
        <v>1.0552519999999999</v>
      </c>
      <c r="N214">
        <v>0</v>
      </c>
    </row>
    <row r="215" spans="2:14">
      <c r="B215" s="162">
        <v>51161.833333333336</v>
      </c>
      <c r="C215">
        <v>0</v>
      </c>
      <c r="D215">
        <v>100.11790809999999</v>
      </c>
      <c r="E215">
        <v>9.7918570000000003</v>
      </c>
      <c r="F215">
        <v>20.636007000000003</v>
      </c>
      <c r="G215">
        <v>4.7845539310000005</v>
      </c>
      <c r="H215">
        <v>199.0938645</v>
      </c>
      <c r="I215">
        <v>136.36198419999999</v>
      </c>
      <c r="J215">
        <v>76.743155999999999</v>
      </c>
      <c r="K215">
        <v>0</v>
      </c>
      <c r="L215">
        <v>45.204824930000001</v>
      </c>
      <c r="M215">
        <v>1.0552519999999999</v>
      </c>
      <c r="N215">
        <v>0</v>
      </c>
    </row>
    <row r="216" spans="2:14">
      <c r="B216" s="162">
        <v>51161.875</v>
      </c>
      <c r="C216">
        <v>0</v>
      </c>
      <c r="D216">
        <v>100.11790809999999</v>
      </c>
      <c r="E216">
        <v>8.3486560000000001</v>
      </c>
      <c r="F216">
        <v>20.621181</v>
      </c>
      <c r="G216">
        <v>4.7845539310000005</v>
      </c>
      <c r="H216">
        <v>201.0862339</v>
      </c>
      <c r="I216">
        <v>138.71679800000001</v>
      </c>
      <c r="J216">
        <v>75.886716000000007</v>
      </c>
      <c r="K216">
        <v>0</v>
      </c>
      <c r="L216">
        <v>44.980270480000001</v>
      </c>
      <c r="M216">
        <v>1.0552519999999999</v>
      </c>
      <c r="N216">
        <v>9.8723386520000005E-3</v>
      </c>
    </row>
    <row r="217" spans="2:14">
      <c r="B217" s="162">
        <v>51161.916666666664</v>
      </c>
      <c r="C217">
        <v>0</v>
      </c>
      <c r="D217">
        <v>100.11790809999999</v>
      </c>
      <c r="E217">
        <v>8.3216059999999992</v>
      </c>
      <c r="F217">
        <v>20.578581</v>
      </c>
      <c r="G217">
        <v>4.7845539310000005</v>
      </c>
      <c r="H217">
        <v>199.44228799999999</v>
      </c>
      <c r="I217">
        <v>145.73803119999999</v>
      </c>
      <c r="J217">
        <v>80.710576070000002</v>
      </c>
      <c r="K217">
        <v>0</v>
      </c>
      <c r="L217">
        <v>44.843027679999999</v>
      </c>
      <c r="M217">
        <v>1.0552519999999999</v>
      </c>
      <c r="N217">
        <v>0</v>
      </c>
    </row>
    <row r="218" spans="2:14">
      <c r="B218" s="162">
        <v>51161.958333333336</v>
      </c>
      <c r="C218">
        <v>0</v>
      </c>
      <c r="D218">
        <v>100.11790809999999</v>
      </c>
      <c r="E218">
        <v>8.304805</v>
      </c>
      <c r="F218">
        <v>20.572851</v>
      </c>
      <c r="G218">
        <v>4.6922229309999999</v>
      </c>
      <c r="H218">
        <v>198.9656612</v>
      </c>
      <c r="I218">
        <v>141.63284630000001</v>
      </c>
      <c r="J218">
        <v>71.440935960000004</v>
      </c>
      <c r="K218">
        <v>0</v>
      </c>
      <c r="L218">
        <v>40.204535159999999</v>
      </c>
      <c r="M218">
        <v>1.0552519999999999</v>
      </c>
      <c r="N218">
        <v>0</v>
      </c>
    </row>
    <row r="219" spans="2:14">
      <c r="B219" s="162">
        <v>51162</v>
      </c>
      <c r="C219">
        <v>0</v>
      </c>
      <c r="D219">
        <v>100.11790809999999</v>
      </c>
      <c r="E219">
        <v>8.2282150000000005</v>
      </c>
      <c r="F219">
        <v>20.523371999999998</v>
      </c>
      <c r="G219">
        <v>4.7421229309999999</v>
      </c>
      <c r="H219">
        <v>196.34216130000001</v>
      </c>
      <c r="I219">
        <v>146.05500979999999</v>
      </c>
      <c r="J219">
        <v>69.997558749999996</v>
      </c>
      <c r="K219">
        <v>0</v>
      </c>
      <c r="L219">
        <v>34.261677710000001</v>
      </c>
      <c r="M219">
        <v>1.0552519999999999</v>
      </c>
      <c r="N219">
        <v>0</v>
      </c>
    </row>
    <row r="220" spans="2:14">
      <c r="B220" s="162">
        <v>51162.041666666664</v>
      </c>
      <c r="C220">
        <v>0</v>
      </c>
      <c r="D220">
        <v>100.11790809999999</v>
      </c>
      <c r="E220">
        <v>8.2049040000000009</v>
      </c>
      <c r="F220">
        <v>20.503152999999998</v>
      </c>
      <c r="G220">
        <v>4.7252976580000006</v>
      </c>
      <c r="H220">
        <v>198.79726500000001</v>
      </c>
      <c r="I220">
        <v>153.81985370000001</v>
      </c>
      <c r="J220">
        <v>61.304802880000004</v>
      </c>
      <c r="K220">
        <v>0</v>
      </c>
      <c r="L220">
        <v>32.263172740000002</v>
      </c>
      <c r="M220">
        <v>1.9461820000000001</v>
      </c>
      <c r="N220">
        <v>0</v>
      </c>
    </row>
    <row r="221" spans="2:14">
      <c r="B221" s="162">
        <v>51162.083333333336</v>
      </c>
      <c r="C221">
        <v>0</v>
      </c>
      <c r="D221">
        <v>100.11790809999999</v>
      </c>
      <c r="E221">
        <v>8.1949269999999999</v>
      </c>
      <c r="F221">
        <v>20.478221000000001</v>
      </c>
      <c r="G221">
        <v>4.7252976580000006</v>
      </c>
      <c r="H221">
        <v>202.82402930000001</v>
      </c>
      <c r="I221">
        <v>157.03812740000001</v>
      </c>
      <c r="J221">
        <v>59.639611840000001</v>
      </c>
      <c r="K221">
        <v>0</v>
      </c>
      <c r="L221">
        <v>31.96176977</v>
      </c>
      <c r="M221">
        <v>1.0552519999999999</v>
      </c>
      <c r="N221">
        <v>0</v>
      </c>
    </row>
    <row r="222" spans="2:14">
      <c r="B222" s="162">
        <v>51162.125</v>
      </c>
      <c r="C222">
        <v>0</v>
      </c>
      <c r="D222">
        <v>100.11790809999999</v>
      </c>
      <c r="E222">
        <v>8.1919000000000004</v>
      </c>
      <c r="F222">
        <v>20.448802000000001</v>
      </c>
      <c r="G222">
        <v>4.7252976580000006</v>
      </c>
      <c r="H222">
        <v>207.22650110000001</v>
      </c>
      <c r="I222">
        <v>155.64912799999999</v>
      </c>
      <c r="J222">
        <v>60.705015260000003</v>
      </c>
      <c r="K222">
        <v>0</v>
      </c>
      <c r="L222">
        <v>31.12352387</v>
      </c>
      <c r="M222">
        <v>1.0552519999999999</v>
      </c>
      <c r="N222">
        <v>0</v>
      </c>
    </row>
    <row r="223" spans="2:14">
      <c r="B223" s="162">
        <v>51162.166666666664</v>
      </c>
      <c r="C223">
        <v>0</v>
      </c>
      <c r="D223">
        <v>100.11790809999999</v>
      </c>
      <c r="E223">
        <v>8.1854569999999995</v>
      </c>
      <c r="F223">
        <v>20.431144</v>
      </c>
      <c r="G223">
        <v>4.7252976580000006</v>
      </c>
      <c r="H223">
        <v>209.37224810000001</v>
      </c>
      <c r="I223">
        <v>163.7247778</v>
      </c>
      <c r="J223">
        <v>61.43644329</v>
      </c>
      <c r="K223">
        <v>0</v>
      </c>
      <c r="L223">
        <v>31.912795460000002</v>
      </c>
      <c r="M223">
        <v>1.0552519999999999</v>
      </c>
      <c r="N223">
        <v>0</v>
      </c>
    </row>
    <row r="224" spans="2:14">
      <c r="B224" s="162">
        <v>51162.208333333336</v>
      </c>
      <c r="C224">
        <v>0</v>
      </c>
      <c r="D224">
        <v>100.11790809999999</v>
      </c>
      <c r="E224">
        <v>8.1851409999999998</v>
      </c>
      <c r="F224">
        <v>20.427454000000001</v>
      </c>
      <c r="G224">
        <v>4.7084723839999993</v>
      </c>
      <c r="H224">
        <v>210.68114559999998</v>
      </c>
      <c r="I224">
        <v>163.8532281</v>
      </c>
      <c r="J224">
        <v>61.311575660000003</v>
      </c>
      <c r="K224">
        <v>0</v>
      </c>
      <c r="L224">
        <v>36.105992800000003</v>
      </c>
      <c r="M224">
        <v>1.0552519999999999</v>
      </c>
      <c r="N224">
        <v>0</v>
      </c>
    </row>
    <row r="225" spans="2:14">
      <c r="B225" s="162">
        <v>51162.25</v>
      </c>
      <c r="C225">
        <v>0</v>
      </c>
      <c r="D225">
        <v>100.11790809999999</v>
      </c>
      <c r="E225">
        <v>8.1847770000000004</v>
      </c>
      <c r="F225">
        <v>20.427589999999999</v>
      </c>
      <c r="G225">
        <v>4.7084723839999993</v>
      </c>
      <c r="H225">
        <v>211.28707600000001</v>
      </c>
      <c r="I225">
        <v>162.76486850000001</v>
      </c>
      <c r="J225">
        <v>67.944505280000001</v>
      </c>
      <c r="K225">
        <v>0.16736019999999999</v>
      </c>
      <c r="L225">
        <v>39.546708019999997</v>
      </c>
      <c r="M225">
        <v>1.0552519999999999</v>
      </c>
      <c r="N225">
        <v>0</v>
      </c>
    </row>
    <row r="226" spans="2:14">
      <c r="B226" s="162">
        <v>51162.291666666664</v>
      </c>
      <c r="C226">
        <v>0</v>
      </c>
      <c r="D226">
        <v>100.11790809999999</v>
      </c>
      <c r="E226">
        <v>8.2064029999999999</v>
      </c>
      <c r="F226">
        <v>20.514679000000001</v>
      </c>
      <c r="G226">
        <v>4.7084723839999993</v>
      </c>
      <c r="H226">
        <v>218.28960800000002</v>
      </c>
      <c r="I226">
        <v>152.07905979999998</v>
      </c>
      <c r="J226">
        <v>76.980411160000003</v>
      </c>
      <c r="K226">
        <v>2.8040829999999999</v>
      </c>
      <c r="L226">
        <v>39.261796789999998</v>
      </c>
      <c r="M226">
        <v>1.0552519999999999</v>
      </c>
      <c r="N226">
        <v>0</v>
      </c>
    </row>
    <row r="227" spans="2:14">
      <c r="B227" s="162">
        <v>51162.333333333336</v>
      </c>
      <c r="C227">
        <v>0</v>
      </c>
      <c r="D227">
        <v>100.11790809999999</v>
      </c>
      <c r="E227">
        <v>8.1944459999999992</v>
      </c>
      <c r="F227">
        <v>20.535616000000001</v>
      </c>
      <c r="G227">
        <v>4.7084723839999993</v>
      </c>
      <c r="H227">
        <v>207.35314579999999</v>
      </c>
      <c r="I227">
        <v>162.21988350000001</v>
      </c>
      <c r="J227">
        <v>70.95171646</v>
      </c>
      <c r="K227">
        <v>20.376709900000002</v>
      </c>
      <c r="L227">
        <v>38.145537220000001</v>
      </c>
      <c r="M227">
        <v>1.0552519999999999</v>
      </c>
      <c r="N227">
        <v>0</v>
      </c>
    </row>
    <row r="228" spans="2:14">
      <c r="B228" s="162">
        <v>51162.375</v>
      </c>
      <c r="C228">
        <v>0</v>
      </c>
      <c r="D228">
        <v>100.11790809999999</v>
      </c>
      <c r="E228">
        <v>8.2039249999999999</v>
      </c>
      <c r="F228">
        <v>20.536892999999999</v>
      </c>
      <c r="G228">
        <v>4.6237313969999994</v>
      </c>
      <c r="H228">
        <v>194.40908759999999</v>
      </c>
      <c r="I228">
        <v>148.82797479999999</v>
      </c>
      <c r="J228">
        <v>57.713396070000002</v>
      </c>
      <c r="K228">
        <v>80.611983699999996</v>
      </c>
      <c r="L228">
        <v>25.664606129999999</v>
      </c>
      <c r="M228">
        <v>1.0552519999999999</v>
      </c>
      <c r="N228">
        <v>0</v>
      </c>
    </row>
    <row r="229" spans="2:14">
      <c r="B229" s="162">
        <v>51162.416666666664</v>
      </c>
      <c r="C229">
        <v>0</v>
      </c>
      <c r="D229">
        <v>100.11790809999999</v>
      </c>
      <c r="E229">
        <v>7.1680140000000003</v>
      </c>
      <c r="F229">
        <v>20.528929999999999</v>
      </c>
      <c r="G229">
        <v>4.3299573840000001</v>
      </c>
      <c r="H229">
        <v>182.9323819</v>
      </c>
      <c r="I229">
        <v>136.71242509999999</v>
      </c>
      <c r="J229">
        <v>52.391430200000002</v>
      </c>
      <c r="K229">
        <v>143.99691940000002</v>
      </c>
      <c r="L229">
        <v>24.939980909999999</v>
      </c>
      <c r="M229">
        <v>1.0552519999999999</v>
      </c>
      <c r="N229">
        <v>0</v>
      </c>
    </row>
    <row r="230" spans="2:14">
      <c r="B230" s="162">
        <v>51162.458333333336</v>
      </c>
      <c r="C230">
        <v>0</v>
      </c>
      <c r="D230">
        <v>100.11790809999999</v>
      </c>
      <c r="E230">
        <v>7.1706250000000002</v>
      </c>
      <c r="F230">
        <v>19.472937999999999</v>
      </c>
      <c r="G230">
        <v>4.3299573840000001</v>
      </c>
      <c r="H230">
        <v>162.1063178</v>
      </c>
      <c r="I230">
        <v>133.60222630000001</v>
      </c>
      <c r="J230">
        <v>49.205209000000004</v>
      </c>
      <c r="K230">
        <v>183.30172020000001</v>
      </c>
      <c r="L230">
        <v>23.32185441</v>
      </c>
      <c r="M230">
        <v>1.0552519999999999</v>
      </c>
      <c r="N230">
        <v>0</v>
      </c>
    </row>
    <row r="231" spans="2:14">
      <c r="B231" s="162">
        <v>51162.5</v>
      </c>
      <c r="C231">
        <v>0</v>
      </c>
      <c r="D231">
        <v>100.11790809999999</v>
      </c>
      <c r="E231">
        <v>7.1687940000000001</v>
      </c>
      <c r="F231">
        <v>20.462876999999999</v>
      </c>
      <c r="G231">
        <v>4.3586203069999998</v>
      </c>
      <c r="H231">
        <v>159.00715679999999</v>
      </c>
      <c r="I231">
        <v>135.03870449999999</v>
      </c>
      <c r="J231">
        <v>48.930472479999999</v>
      </c>
      <c r="K231">
        <v>196.23895379999999</v>
      </c>
      <c r="L231">
        <v>25.220472419999997</v>
      </c>
      <c r="M231">
        <v>1.0552519999999999</v>
      </c>
      <c r="N231">
        <v>0</v>
      </c>
    </row>
    <row r="232" spans="2:14">
      <c r="B232" s="162">
        <v>51162.541666666664</v>
      </c>
      <c r="C232">
        <v>0</v>
      </c>
      <c r="D232">
        <v>100.11790809999999</v>
      </c>
      <c r="E232">
        <v>7.1597039999999996</v>
      </c>
      <c r="F232">
        <v>20.461497999999999</v>
      </c>
      <c r="G232">
        <v>4.3872832310000005</v>
      </c>
      <c r="H232">
        <v>155.97349600000001</v>
      </c>
      <c r="I232">
        <v>143.46317120000001</v>
      </c>
      <c r="J232">
        <v>50.496265800000003</v>
      </c>
      <c r="K232">
        <v>183.68289230000002</v>
      </c>
      <c r="L232">
        <v>23.92282651</v>
      </c>
      <c r="M232">
        <v>1.0552519999999999</v>
      </c>
      <c r="N232">
        <v>0</v>
      </c>
    </row>
    <row r="233" spans="2:14">
      <c r="B233" s="162">
        <v>51162.583333333336</v>
      </c>
      <c r="C233">
        <v>0</v>
      </c>
      <c r="D233">
        <v>100.11790809999999</v>
      </c>
      <c r="E233">
        <v>7.1583670000000001</v>
      </c>
      <c r="F233">
        <v>20.457433000000002</v>
      </c>
      <c r="G233">
        <v>4.3872832310000005</v>
      </c>
      <c r="H233">
        <v>175.29065689999999</v>
      </c>
      <c r="I233">
        <v>138.5986173</v>
      </c>
      <c r="J233">
        <v>51.18243631</v>
      </c>
      <c r="K233">
        <v>150.60899230000001</v>
      </c>
      <c r="L233">
        <v>24.71661722</v>
      </c>
      <c r="M233">
        <v>1.0552519999999999</v>
      </c>
      <c r="N233">
        <v>0</v>
      </c>
    </row>
    <row r="234" spans="2:14">
      <c r="B234" s="162">
        <v>51162.625</v>
      </c>
      <c r="C234">
        <v>0</v>
      </c>
      <c r="D234">
        <v>100.11790809999999</v>
      </c>
      <c r="E234">
        <v>7.1576199999999996</v>
      </c>
      <c r="F234">
        <v>20.460039999999999</v>
      </c>
      <c r="G234">
        <v>4.3872832310000005</v>
      </c>
      <c r="H234">
        <v>195.5846659</v>
      </c>
      <c r="I234">
        <v>145.21158400000002</v>
      </c>
      <c r="J234">
        <v>54.792493459999996</v>
      </c>
      <c r="K234">
        <v>107.17780160000001</v>
      </c>
      <c r="L234">
        <v>28.742001299999998</v>
      </c>
      <c r="M234">
        <v>1.0552519999999999</v>
      </c>
      <c r="N234">
        <v>0</v>
      </c>
    </row>
    <row r="235" spans="2:14">
      <c r="B235" s="162">
        <v>51162.666666666664</v>
      </c>
      <c r="C235">
        <v>0</v>
      </c>
      <c r="D235">
        <v>100.11790809999999</v>
      </c>
      <c r="E235">
        <v>7.155837</v>
      </c>
      <c r="F235">
        <v>20.498339000000001</v>
      </c>
      <c r="G235">
        <v>4.3586203069999998</v>
      </c>
      <c r="H235">
        <v>210.8079711</v>
      </c>
      <c r="I235">
        <v>150.86140210000002</v>
      </c>
      <c r="J235">
        <v>60.69982443</v>
      </c>
      <c r="K235">
        <v>51.302244799999997</v>
      </c>
      <c r="L235">
        <v>41.064188390000005</v>
      </c>
      <c r="M235">
        <v>1.0552519999999999</v>
      </c>
      <c r="N235">
        <v>0</v>
      </c>
    </row>
    <row r="236" spans="2:14">
      <c r="B236" s="162">
        <v>51162.708333333336</v>
      </c>
      <c r="C236">
        <v>0</v>
      </c>
      <c r="D236">
        <v>100.11790809999999</v>
      </c>
      <c r="E236">
        <v>8.177721</v>
      </c>
      <c r="F236">
        <v>20.583258999999998</v>
      </c>
      <c r="G236">
        <v>4.3586203069999998</v>
      </c>
      <c r="H236">
        <v>213.4847249</v>
      </c>
      <c r="I236">
        <v>163.7417524</v>
      </c>
      <c r="J236">
        <v>65.691873189999995</v>
      </c>
      <c r="K236">
        <v>15.5006723</v>
      </c>
      <c r="L236">
        <v>41.365591359999996</v>
      </c>
      <c r="M236">
        <v>1.0552519999999999</v>
      </c>
      <c r="N236">
        <v>0</v>
      </c>
    </row>
    <row r="237" spans="2:14">
      <c r="B237" s="162">
        <v>51162.75</v>
      </c>
      <c r="C237">
        <v>0</v>
      </c>
      <c r="D237">
        <v>100.11790809999999</v>
      </c>
      <c r="E237">
        <v>8.2091119999999993</v>
      </c>
      <c r="F237">
        <v>20.628095000000002</v>
      </c>
      <c r="G237">
        <v>4.3754455810000001</v>
      </c>
      <c r="H237">
        <v>219.10702079999999</v>
      </c>
      <c r="I237">
        <v>156.98076800000001</v>
      </c>
      <c r="J237">
        <v>76.944807409999996</v>
      </c>
      <c r="K237">
        <v>0.54748810000000003</v>
      </c>
      <c r="L237">
        <v>41.365591359999996</v>
      </c>
      <c r="M237">
        <v>1.0552519999999999</v>
      </c>
      <c r="N237">
        <v>0</v>
      </c>
    </row>
    <row r="238" spans="2:14">
      <c r="B238" s="162">
        <v>51162.791666666664</v>
      </c>
      <c r="C238">
        <v>0</v>
      </c>
      <c r="D238">
        <v>100.11790809999999</v>
      </c>
      <c r="E238">
        <v>8.2083410000000008</v>
      </c>
      <c r="F238">
        <v>20.662130000000001</v>
      </c>
      <c r="G238">
        <v>4.4262585040000006</v>
      </c>
      <c r="H238">
        <v>223.2441049</v>
      </c>
      <c r="I238">
        <v>155.42368379999999</v>
      </c>
      <c r="J238">
        <v>64.675740939999997</v>
      </c>
      <c r="K238">
        <v>0</v>
      </c>
      <c r="L238">
        <v>41.365591359999996</v>
      </c>
      <c r="M238">
        <v>1.0552519999999999</v>
      </c>
      <c r="N238">
        <v>0</v>
      </c>
    </row>
    <row r="239" spans="2:14">
      <c r="B239" s="162">
        <v>51162.833333333336</v>
      </c>
      <c r="C239">
        <v>0</v>
      </c>
      <c r="D239">
        <v>100.11790809999999</v>
      </c>
      <c r="E239">
        <v>8.1890669999999997</v>
      </c>
      <c r="F239">
        <v>20.660554999999999</v>
      </c>
      <c r="G239">
        <v>4.4262585040000006</v>
      </c>
      <c r="H239">
        <v>207.49718539999998</v>
      </c>
      <c r="I239">
        <v>162.8236459</v>
      </c>
      <c r="J239">
        <v>73.993484070000008</v>
      </c>
      <c r="K239">
        <v>0</v>
      </c>
      <c r="L239">
        <v>41.438550419999999</v>
      </c>
      <c r="M239">
        <v>1.0552519999999999</v>
      </c>
      <c r="N239">
        <v>0</v>
      </c>
    </row>
    <row r="240" spans="2:14">
      <c r="B240" s="162">
        <v>51162.875</v>
      </c>
      <c r="C240">
        <v>0</v>
      </c>
      <c r="D240">
        <v>100.5191361</v>
      </c>
      <c r="E240">
        <v>8.1966149999999995</v>
      </c>
      <c r="F240">
        <v>20.668109000000001</v>
      </c>
      <c r="G240">
        <v>4.4262585040000006</v>
      </c>
      <c r="H240">
        <v>197.994259</v>
      </c>
      <c r="I240">
        <v>167.8425033</v>
      </c>
      <c r="J240">
        <v>67.812891650000012</v>
      </c>
      <c r="K240">
        <v>0</v>
      </c>
      <c r="L240">
        <v>41.438550419999999</v>
      </c>
      <c r="M240">
        <v>1.0552519999999999</v>
      </c>
      <c r="N240">
        <v>0</v>
      </c>
    </row>
    <row r="241" spans="2:14">
      <c r="B241" s="162">
        <v>51162.916666666664</v>
      </c>
      <c r="C241">
        <v>0</v>
      </c>
      <c r="D241">
        <v>100.5191361</v>
      </c>
      <c r="E241">
        <v>8.1755619999999993</v>
      </c>
      <c r="F241">
        <v>19.625777999999997</v>
      </c>
      <c r="G241">
        <v>4.4262585040000006</v>
      </c>
      <c r="H241">
        <v>188.0651</v>
      </c>
      <c r="I241">
        <v>168.0580478</v>
      </c>
      <c r="J241">
        <v>59.215026270000003</v>
      </c>
      <c r="K241">
        <v>0</v>
      </c>
      <c r="L241">
        <v>40.070425530000001</v>
      </c>
      <c r="M241">
        <v>1.0552519999999999</v>
      </c>
      <c r="N241">
        <v>0</v>
      </c>
    </row>
    <row r="242" spans="2:14">
      <c r="B242" s="162">
        <v>51162.958333333336</v>
      </c>
      <c r="C242">
        <v>0</v>
      </c>
      <c r="D242">
        <v>100.5191361</v>
      </c>
      <c r="E242">
        <v>8.1748429999999992</v>
      </c>
      <c r="F242">
        <v>19.605936</v>
      </c>
      <c r="G242">
        <v>4.4262585040000006</v>
      </c>
      <c r="H242">
        <v>183.3073966</v>
      </c>
      <c r="I242">
        <v>168.8078884</v>
      </c>
      <c r="J242">
        <v>57.51641687</v>
      </c>
      <c r="K242">
        <v>0</v>
      </c>
      <c r="L242">
        <v>34.78251933</v>
      </c>
      <c r="M242">
        <v>1.0552519999999999</v>
      </c>
      <c r="N242">
        <v>0</v>
      </c>
    </row>
    <row r="243" spans="2:14">
      <c r="B243" s="162">
        <v>51163</v>
      </c>
      <c r="C243">
        <v>0</v>
      </c>
      <c r="D243">
        <v>100.5191361</v>
      </c>
      <c r="E243">
        <v>8.1154969999999995</v>
      </c>
      <c r="F243">
        <v>19.500409999999999</v>
      </c>
      <c r="G243">
        <v>4.4094332310000004</v>
      </c>
      <c r="H243">
        <v>175.9908423</v>
      </c>
      <c r="I243">
        <v>168.90961100000001</v>
      </c>
      <c r="J243">
        <v>57.186528389999999</v>
      </c>
      <c r="K243">
        <v>0</v>
      </c>
      <c r="L243">
        <v>31.481891109999999</v>
      </c>
      <c r="M243">
        <v>1.0552519999999999</v>
      </c>
      <c r="N243">
        <v>0</v>
      </c>
    </row>
    <row r="244" spans="2:14">
      <c r="B244" s="162">
        <v>51163.041666666664</v>
      </c>
      <c r="C244">
        <v>0</v>
      </c>
      <c r="D244">
        <v>100.5191361</v>
      </c>
      <c r="E244">
        <v>8.094576</v>
      </c>
      <c r="F244">
        <v>19.479973999999999</v>
      </c>
      <c r="G244">
        <v>4.4262585040000006</v>
      </c>
      <c r="H244">
        <v>181.75784140000002</v>
      </c>
      <c r="I244">
        <v>152.5835458</v>
      </c>
      <c r="J244">
        <v>56.48183702</v>
      </c>
      <c r="K244">
        <v>0</v>
      </c>
      <c r="L244">
        <v>28.966724709999998</v>
      </c>
      <c r="M244">
        <v>1.0552519999999999</v>
      </c>
      <c r="N244">
        <v>0</v>
      </c>
    </row>
    <row r="245" spans="2:14">
      <c r="B245" s="162">
        <v>51163.083333333336</v>
      </c>
      <c r="C245">
        <v>0</v>
      </c>
      <c r="D245">
        <v>100.5191361</v>
      </c>
      <c r="E245">
        <v>8.0888720000000003</v>
      </c>
      <c r="F245">
        <v>19.471948000000001</v>
      </c>
      <c r="G245">
        <v>4.4094332310000004</v>
      </c>
      <c r="H245">
        <v>178.8703338</v>
      </c>
      <c r="I245">
        <v>148.92443109999999</v>
      </c>
      <c r="J245">
        <v>53.408587939999997</v>
      </c>
      <c r="K245">
        <v>0</v>
      </c>
      <c r="L245">
        <v>27.901669140000003</v>
      </c>
      <c r="M245">
        <v>1.0552519999999999</v>
      </c>
      <c r="N245">
        <v>0</v>
      </c>
    </row>
    <row r="246" spans="2:14">
      <c r="B246" s="162">
        <v>51163.125</v>
      </c>
      <c r="C246">
        <v>0</v>
      </c>
      <c r="D246">
        <v>100.5191361</v>
      </c>
      <c r="E246">
        <v>8.0783529999999999</v>
      </c>
      <c r="F246">
        <v>19.477861000000001</v>
      </c>
      <c r="G246">
        <v>4.4094332310000004</v>
      </c>
      <c r="H246">
        <v>180.1982653</v>
      </c>
      <c r="I246">
        <v>154.89232000000001</v>
      </c>
      <c r="J246">
        <v>56.976904179999998</v>
      </c>
      <c r="K246">
        <v>0</v>
      </c>
      <c r="L246">
        <v>26.305038570000001</v>
      </c>
      <c r="M246">
        <v>1.0552519999999999</v>
      </c>
      <c r="N246">
        <v>0</v>
      </c>
    </row>
    <row r="247" spans="2:14">
      <c r="B247" s="162">
        <v>51163.166666666664</v>
      </c>
      <c r="C247">
        <v>0</v>
      </c>
      <c r="D247">
        <v>100.5191361</v>
      </c>
      <c r="E247">
        <v>8.0770359999999997</v>
      </c>
      <c r="F247">
        <v>19.497638999999999</v>
      </c>
      <c r="G247">
        <v>4.4094332310000004</v>
      </c>
      <c r="H247">
        <v>186.3637152</v>
      </c>
      <c r="I247">
        <v>153.0466783</v>
      </c>
      <c r="J247">
        <v>54.230701589999995</v>
      </c>
      <c r="K247">
        <v>0</v>
      </c>
      <c r="L247">
        <v>26.626949880000002</v>
      </c>
      <c r="M247">
        <v>1.0552519999999999</v>
      </c>
      <c r="N247">
        <v>0</v>
      </c>
    </row>
    <row r="248" spans="2:14">
      <c r="B248" s="162">
        <v>51163.208333333336</v>
      </c>
      <c r="C248">
        <v>0</v>
      </c>
      <c r="D248">
        <v>100.5191361</v>
      </c>
      <c r="E248">
        <v>8.0646000000000004</v>
      </c>
      <c r="F248">
        <v>20.061662990000002</v>
      </c>
      <c r="G248">
        <v>4.4262585040000006</v>
      </c>
      <c r="H248">
        <v>186.7808431</v>
      </c>
      <c r="I248">
        <v>148.64746260000001</v>
      </c>
      <c r="J248">
        <v>56.247041979999999</v>
      </c>
      <c r="K248">
        <v>0</v>
      </c>
      <c r="L248">
        <v>29.368978200000001</v>
      </c>
      <c r="M248">
        <v>1.0552519999999999</v>
      </c>
      <c r="N248">
        <v>0</v>
      </c>
    </row>
    <row r="249" spans="2:14">
      <c r="B249" s="162">
        <v>51163.25</v>
      </c>
      <c r="C249">
        <v>0</v>
      </c>
      <c r="D249">
        <v>100.5191361</v>
      </c>
      <c r="E249">
        <v>8.075743000000001</v>
      </c>
      <c r="F249">
        <v>19.535368999999999</v>
      </c>
      <c r="G249">
        <v>4.4262585040000006</v>
      </c>
      <c r="H249">
        <v>187.93683660000002</v>
      </c>
      <c r="I249">
        <v>144.61795649999999</v>
      </c>
      <c r="J249">
        <v>58.14935534</v>
      </c>
      <c r="K249">
        <v>5.5362299999999996E-2</v>
      </c>
      <c r="L249">
        <v>34.071507650000001</v>
      </c>
      <c r="M249">
        <v>1.0552519999999999</v>
      </c>
      <c r="N249">
        <v>0</v>
      </c>
    </row>
    <row r="250" spans="2:14">
      <c r="B250" s="162">
        <v>51163.291666666664</v>
      </c>
      <c r="C250">
        <v>0</v>
      </c>
      <c r="D250">
        <v>100.5191361</v>
      </c>
      <c r="E250">
        <v>7.1040200000000002</v>
      </c>
      <c r="F250">
        <v>19.635265999999998</v>
      </c>
      <c r="G250">
        <v>4.4262585040000006</v>
      </c>
      <c r="H250">
        <v>213.531521</v>
      </c>
      <c r="I250">
        <v>135.57530300000002</v>
      </c>
      <c r="J250">
        <v>59.962177340000004</v>
      </c>
      <c r="K250">
        <v>4.1539530999999998</v>
      </c>
      <c r="L250">
        <v>33.734341520000001</v>
      </c>
      <c r="M250">
        <v>1.0552519999999999</v>
      </c>
      <c r="N250">
        <v>0</v>
      </c>
    </row>
    <row r="251" spans="2:14">
      <c r="B251" s="162">
        <v>51163.333333333336</v>
      </c>
      <c r="C251">
        <v>0</v>
      </c>
      <c r="D251">
        <v>100.5191361</v>
      </c>
      <c r="E251">
        <v>7.1209319999999998</v>
      </c>
      <c r="F251">
        <v>19.646753</v>
      </c>
      <c r="G251">
        <v>4.4094332310000004</v>
      </c>
      <c r="H251">
        <v>229.8411093</v>
      </c>
      <c r="I251">
        <v>125.14111440000001</v>
      </c>
      <c r="J251">
        <v>60.085414569999998</v>
      </c>
      <c r="K251">
        <v>28.688223900000001</v>
      </c>
      <c r="L251">
        <v>20.74443531</v>
      </c>
      <c r="M251">
        <v>1.0552519999999999</v>
      </c>
      <c r="N251">
        <v>0</v>
      </c>
    </row>
    <row r="252" spans="2:14">
      <c r="B252" s="162">
        <v>51163.375</v>
      </c>
      <c r="C252">
        <v>0</v>
      </c>
      <c r="D252">
        <v>100.5191361</v>
      </c>
      <c r="E252">
        <v>6.1085330000000004</v>
      </c>
      <c r="F252">
        <v>19.654671999999998</v>
      </c>
      <c r="G252">
        <v>4.4315832309999994</v>
      </c>
      <c r="H252">
        <v>221.91485740000002</v>
      </c>
      <c r="I252">
        <v>125.6278624</v>
      </c>
      <c r="J252">
        <v>45.889031190000004</v>
      </c>
      <c r="K252">
        <v>101.7949881</v>
      </c>
      <c r="L252">
        <v>12.96556264</v>
      </c>
      <c r="M252">
        <v>1.0552519999999999</v>
      </c>
      <c r="N252">
        <v>0</v>
      </c>
    </row>
    <row r="253" spans="2:14">
      <c r="B253" s="162">
        <v>51163.416666666664</v>
      </c>
      <c r="C253">
        <v>0</v>
      </c>
      <c r="D253">
        <v>100.5191361</v>
      </c>
      <c r="E253">
        <v>6.1162569999999992</v>
      </c>
      <c r="F253">
        <v>19.622720000000001</v>
      </c>
      <c r="G253">
        <v>4.4484085039999997</v>
      </c>
      <c r="H253">
        <v>219.88244330000001</v>
      </c>
      <c r="I253">
        <v>124.49144229999999</v>
      </c>
      <c r="J253">
        <v>42.399477900000001</v>
      </c>
      <c r="K253">
        <v>174.77328219999998</v>
      </c>
      <c r="L253">
        <v>12.95295514</v>
      </c>
      <c r="M253">
        <v>1.0552519999999999</v>
      </c>
      <c r="N253">
        <v>0</v>
      </c>
    </row>
    <row r="254" spans="2:14">
      <c r="B254" s="162">
        <v>51163.458333333336</v>
      </c>
      <c r="C254">
        <v>0</v>
      </c>
      <c r="D254">
        <v>100.5191361</v>
      </c>
      <c r="E254">
        <v>6.1178980000000003</v>
      </c>
      <c r="F254">
        <v>18.586133999999998</v>
      </c>
      <c r="G254">
        <v>4.4197455809999999</v>
      </c>
      <c r="H254">
        <v>213.79387450000002</v>
      </c>
      <c r="I254">
        <v>126.9022159</v>
      </c>
      <c r="J254">
        <v>39.176581720000001</v>
      </c>
      <c r="K254">
        <v>223.41386940000001</v>
      </c>
      <c r="L254">
        <v>13.233446649999999</v>
      </c>
      <c r="M254">
        <v>1.0552519999999999</v>
      </c>
      <c r="N254">
        <v>0</v>
      </c>
    </row>
    <row r="255" spans="2:14">
      <c r="B255" s="162">
        <v>51163.5</v>
      </c>
      <c r="C255">
        <v>0</v>
      </c>
      <c r="D255">
        <v>100.5191361</v>
      </c>
      <c r="E255">
        <v>6.1162749999999999</v>
      </c>
      <c r="F255">
        <v>18.568867999999998</v>
      </c>
      <c r="G255">
        <v>4.4197455809999999</v>
      </c>
      <c r="H255">
        <v>217.29155979999999</v>
      </c>
      <c r="I255">
        <v>132.18904740000002</v>
      </c>
      <c r="J255">
        <v>38.733147349999996</v>
      </c>
      <c r="K255">
        <v>236.3814094</v>
      </c>
      <c r="L255">
        <v>12.95295514</v>
      </c>
      <c r="M255">
        <v>1.0552519999999999</v>
      </c>
      <c r="N255">
        <v>0</v>
      </c>
    </row>
    <row r="256" spans="2:14">
      <c r="B256" s="162">
        <v>51163.541666666664</v>
      </c>
      <c r="C256">
        <v>0</v>
      </c>
      <c r="D256">
        <v>100.5191361</v>
      </c>
      <c r="E256">
        <v>6.1071299999999997</v>
      </c>
      <c r="F256">
        <v>18.564268999999999</v>
      </c>
      <c r="G256">
        <v>4.4197455809999999</v>
      </c>
      <c r="H256">
        <v>230.53392019999998</v>
      </c>
      <c r="I256">
        <v>138.23423890000001</v>
      </c>
      <c r="J256">
        <v>39.385862359999997</v>
      </c>
      <c r="K256">
        <v>237.46317809999999</v>
      </c>
      <c r="L256">
        <v>13.61745567</v>
      </c>
      <c r="M256">
        <v>1.0552519999999999</v>
      </c>
      <c r="N256">
        <v>0</v>
      </c>
    </row>
    <row r="257" spans="2:14">
      <c r="B257" s="162">
        <v>51163.583333333336</v>
      </c>
      <c r="C257">
        <v>0</v>
      </c>
      <c r="D257">
        <v>100.5191361</v>
      </c>
      <c r="E257">
        <v>7.1286890000000005</v>
      </c>
      <c r="F257">
        <v>18.565729999999999</v>
      </c>
      <c r="G257">
        <v>4.4197455809999999</v>
      </c>
      <c r="H257">
        <v>232.13560459999999</v>
      </c>
      <c r="I257">
        <v>148.66231969999998</v>
      </c>
      <c r="J257">
        <v>40.858489730000002</v>
      </c>
      <c r="K257">
        <v>196.40208530000001</v>
      </c>
      <c r="L257">
        <v>13.80387144</v>
      </c>
      <c r="M257">
        <v>1.0552519999999999</v>
      </c>
      <c r="N257">
        <v>0</v>
      </c>
    </row>
    <row r="258" spans="2:14">
      <c r="B258" s="162">
        <v>51163.625</v>
      </c>
      <c r="C258">
        <v>0</v>
      </c>
      <c r="D258">
        <v>100.5191361</v>
      </c>
      <c r="E258">
        <v>7.1305739999999993</v>
      </c>
      <c r="F258">
        <v>18.569558000000001</v>
      </c>
      <c r="G258">
        <v>4.4197455809999999</v>
      </c>
      <c r="H258">
        <v>237.80296379999999</v>
      </c>
      <c r="I258">
        <v>160.5594084</v>
      </c>
      <c r="J258">
        <v>44.765000370000003</v>
      </c>
      <c r="K258">
        <v>138.98561859999998</v>
      </c>
      <c r="L258">
        <v>23.495375459999998</v>
      </c>
      <c r="M258">
        <v>1.0552519999999999</v>
      </c>
      <c r="N258">
        <v>0</v>
      </c>
    </row>
    <row r="259" spans="2:14">
      <c r="B259" s="162">
        <v>51163.666666666664</v>
      </c>
      <c r="C259">
        <v>0</v>
      </c>
      <c r="D259">
        <v>100.5191361</v>
      </c>
      <c r="E259">
        <v>7.1318809999999999</v>
      </c>
      <c r="F259">
        <v>19.642458999999999</v>
      </c>
      <c r="G259">
        <v>4.4484085039999997</v>
      </c>
      <c r="H259">
        <v>237.078667</v>
      </c>
      <c r="I259">
        <v>164.00842790000002</v>
      </c>
      <c r="J259">
        <v>45.991645660000003</v>
      </c>
      <c r="K259">
        <v>77.225574299999991</v>
      </c>
      <c r="L259">
        <v>29.358706910000002</v>
      </c>
      <c r="M259">
        <v>1.0552519999999999</v>
      </c>
      <c r="N259">
        <v>0</v>
      </c>
    </row>
    <row r="260" spans="2:14">
      <c r="B260" s="162">
        <v>51163.708333333336</v>
      </c>
      <c r="C260">
        <v>0</v>
      </c>
      <c r="D260">
        <v>100.5191361</v>
      </c>
      <c r="E260">
        <v>7.7679849999999995</v>
      </c>
      <c r="F260">
        <v>20.745995000000001</v>
      </c>
      <c r="G260">
        <v>4.9593481060000002</v>
      </c>
      <c r="H260">
        <v>212.1393693</v>
      </c>
      <c r="I260">
        <v>164.74604250000002</v>
      </c>
      <c r="J260">
        <v>58.557365310000002</v>
      </c>
      <c r="K260">
        <v>23.321570299999998</v>
      </c>
      <c r="L260">
        <v>39.239177699999999</v>
      </c>
      <c r="M260">
        <v>1.42192316</v>
      </c>
      <c r="N260">
        <v>0</v>
      </c>
    </row>
    <row r="261" spans="2:14">
      <c r="B261" s="162">
        <v>51163.75</v>
      </c>
      <c r="C261">
        <v>0</v>
      </c>
      <c r="D261">
        <v>100.5191361</v>
      </c>
      <c r="E261">
        <v>7.760656</v>
      </c>
      <c r="F261">
        <v>20.853741000000003</v>
      </c>
      <c r="G261">
        <v>4.9593481060000002</v>
      </c>
      <c r="H261">
        <v>177.89406020000001</v>
      </c>
      <c r="I261">
        <v>163.84253129999999</v>
      </c>
      <c r="J261">
        <v>67.150360340000006</v>
      </c>
      <c r="K261">
        <v>0.69643499999999992</v>
      </c>
      <c r="L261">
        <v>44.293342949999996</v>
      </c>
      <c r="M261">
        <v>1.9210451689999999</v>
      </c>
      <c r="N261">
        <v>0</v>
      </c>
    </row>
    <row r="262" spans="2:14">
      <c r="B262" s="162">
        <v>51163.791666666664</v>
      </c>
      <c r="C262">
        <v>0</v>
      </c>
      <c r="D262">
        <v>100.5191361</v>
      </c>
      <c r="E262">
        <v>7.7516850000000002</v>
      </c>
      <c r="F262">
        <v>20.872838999999999</v>
      </c>
      <c r="G262">
        <v>4.9593481060000002</v>
      </c>
      <c r="H262">
        <v>161.493787</v>
      </c>
      <c r="I262">
        <v>158.26648610000001</v>
      </c>
      <c r="J262">
        <v>68.247526379999996</v>
      </c>
      <c r="K262">
        <v>0</v>
      </c>
      <c r="L262">
        <v>44.126524369999998</v>
      </c>
      <c r="M262">
        <v>1.6856075209999999</v>
      </c>
      <c r="N262">
        <v>0</v>
      </c>
    </row>
    <row r="263" spans="2:14">
      <c r="B263" s="162">
        <v>51163.833333333336</v>
      </c>
      <c r="C263">
        <v>0</v>
      </c>
      <c r="D263">
        <v>100.5191361</v>
      </c>
      <c r="E263">
        <v>7.7608620000000004</v>
      </c>
      <c r="F263">
        <v>20.874147000000001</v>
      </c>
      <c r="G263">
        <v>4.9593481060000002</v>
      </c>
      <c r="H263">
        <v>158.35534899999999</v>
      </c>
      <c r="I263">
        <v>151.5487023</v>
      </c>
      <c r="J263">
        <v>68.116141519999999</v>
      </c>
      <c r="K263">
        <v>0</v>
      </c>
      <c r="L263">
        <v>42.735003849999998</v>
      </c>
      <c r="M263">
        <v>1.1179619999999999</v>
      </c>
      <c r="N263">
        <v>0</v>
      </c>
    </row>
    <row r="264" spans="2:14">
      <c r="B264" s="162">
        <v>51163.875</v>
      </c>
      <c r="C264">
        <v>0</v>
      </c>
      <c r="D264">
        <v>100.5191361</v>
      </c>
      <c r="E264">
        <v>7.7697380000000003</v>
      </c>
      <c r="F264">
        <v>20.862848999999997</v>
      </c>
      <c r="G264">
        <v>4.9593481060000002</v>
      </c>
      <c r="H264">
        <v>160.19435769999998</v>
      </c>
      <c r="I264">
        <v>141.71260800000002</v>
      </c>
      <c r="J264">
        <v>67.388245819999995</v>
      </c>
      <c r="K264">
        <v>0</v>
      </c>
      <c r="L264">
        <v>38.796347139999995</v>
      </c>
      <c r="M264">
        <v>2.0088919999999999</v>
      </c>
      <c r="N264">
        <v>0</v>
      </c>
    </row>
    <row r="265" spans="2:14">
      <c r="B265" s="162">
        <v>51163.916666666664</v>
      </c>
      <c r="C265">
        <v>0</v>
      </c>
      <c r="D265">
        <v>100.5191361</v>
      </c>
      <c r="E265">
        <v>7.7645609999999996</v>
      </c>
      <c r="F265">
        <v>20.844103999999998</v>
      </c>
      <c r="G265">
        <v>4.9593481060000002</v>
      </c>
      <c r="H265">
        <v>155.9427125</v>
      </c>
      <c r="I265">
        <v>136.66814490000002</v>
      </c>
      <c r="J265">
        <v>65.263436479999996</v>
      </c>
      <c r="K265">
        <v>0</v>
      </c>
      <c r="L265">
        <v>36.77199718</v>
      </c>
      <c r="M265">
        <v>1.1179619999999999</v>
      </c>
      <c r="N265">
        <v>0</v>
      </c>
    </row>
    <row r="266" spans="2:14">
      <c r="B266" s="162">
        <v>51163.958333333336</v>
      </c>
      <c r="C266">
        <v>0</v>
      </c>
      <c r="D266">
        <v>101.2592191</v>
      </c>
      <c r="E266">
        <v>7.7656390000000002</v>
      </c>
      <c r="F266">
        <v>21.075422999999997</v>
      </c>
      <c r="G266">
        <v>4.9593481060000002</v>
      </c>
      <c r="H266">
        <v>151.13567920000003</v>
      </c>
      <c r="I266">
        <v>143.4591897</v>
      </c>
      <c r="J266">
        <v>65.814098400000006</v>
      </c>
      <c r="K266">
        <v>0</v>
      </c>
      <c r="L266">
        <v>31.843093450000001</v>
      </c>
      <c r="M266">
        <v>1.1179619999999999</v>
      </c>
      <c r="N266">
        <v>0</v>
      </c>
    </row>
    <row r="267" spans="2:14">
      <c r="B267" s="162">
        <v>51164</v>
      </c>
      <c r="C267">
        <v>0</v>
      </c>
      <c r="D267">
        <v>102.4005301</v>
      </c>
      <c r="E267">
        <v>7.7545479999999998</v>
      </c>
      <c r="F267">
        <v>20.689831999999999</v>
      </c>
      <c r="G267">
        <v>4.9475104569999999</v>
      </c>
      <c r="H267">
        <v>144.16810290000001</v>
      </c>
      <c r="I267">
        <v>133.781507</v>
      </c>
      <c r="J267">
        <v>65.038058129999996</v>
      </c>
      <c r="K267">
        <v>0</v>
      </c>
      <c r="L267">
        <v>28.640304759999999</v>
      </c>
      <c r="M267">
        <v>1.1179619999999999</v>
      </c>
      <c r="N267">
        <v>0</v>
      </c>
    </row>
    <row r="268" spans="2:14">
      <c r="B268" s="162">
        <v>51164.041666666664</v>
      </c>
      <c r="C268">
        <v>0</v>
      </c>
      <c r="D268">
        <v>102.4005301</v>
      </c>
      <c r="E268">
        <v>7.5999369999999997</v>
      </c>
      <c r="F268">
        <v>20.701067999999999</v>
      </c>
      <c r="G268">
        <v>4.9475104569999999</v>
      </c>
      <c r="H268">
        <v>141.68148399999998</v>
      </c>
      <c r="I268">
        <v>134.95002970000002</v>
      </c>
      <c r="J268">
        <v>63.219257050000003</v>
      </c>
      <c r="K268">
        <v>0</v>
      </c>
      <c r="L268">
        <v>27.567919699999997</v>
      </c>
      <c r="M268">
        <v>1.1179619999999999</v>
      </c>
      <c r="N268">
        <v>0</v>
      </c>
    </row>
    <row r="269" spans="2:14">
      <c r="B269" s="162">
        <v>51164.083333333336</v>
      </c>
      <c r="C269">
        <v>0</v>
      </c>
      <c r="D269">
        <v>102.4005301</v>
      </c>
      <c r="E269">
        <v>7.3880280000000003</v>
      </c>
      <c r="F269">
        <v>20.609931</v>
      </c>
      <c r="G269">
        <v>4.8837021849999998</v>
      </c>
      <c r="H269">
        <v>146.0830747</v>
      </c>
      <c r="I269">
        <v>141.89879689999998</v>
      </c>
      <c r="J269">
        <v>62.138043570000001</v>
      </c>
      <c r="K269">
        <v>0</v>
      </c>
      <c r="L269">
        <v>28.26072787</v>
      </c>
      <c r="M269">
        <v>1.1179619999999999</v>
      </c>
      <c r="N269">
        <v>0</v>
      </c>
    </row>
    <row r="270" spans="2:14">
      <c r="B270" s="162">
        <v>51164.125</v>
      </c>
      <c r="C270">
        <v>0</v>
      </c>
      <c r="D270">
        <v>102.4005301</v>
      </c>
      <c r="E270">
        <v>7.3870269999999998</v>
      </c>
      <c r="F270">
        <v>20.673031999999999</v>
      </c>
      <c r="G270">
        <v>4.7193167030000005</v>
      </c>
      <c r="H270">
        <v>138.7254628</v>
      </c>
      <c r="I270">
        <v>138.82358780000001</v>
      </c>
      <c r="J270">
        <v>62.57308604</v>
      </c>
      <c r="K270">
        <v>0</v>
      </c>
      <c r="L270">
        <v>29.338154800000002</v>
      </c>
      <c r="M270">
        <v>1.1179619999999999</v>
      </c>
      <c r="N270">
        <v>0</v>
      </c>
    </row>
    <row r="271" spans="2:14">
      <c r="B271" s="162">
        <v>51164.166666666664</v>
      </c>
      <c r="C271">
        <v>0</v>
      </c>
      <c r="D271">
        <v>102.4005301</v>
      </c>
      <c r="E271">
        <v>7.3820780000000008</v>
      </c>
      <c r="F271">
        <v>20.638542000000001</v>
      </c>
      <c r="G271">
        <v>4.7043598840000005</v>
      </c>
      <c r="H271">
        <v>137.36671989999999</v>
      </c>
      <c r="I271">
        <v>137.51891759999998</v>
      </c>
      <c r="J271">
        <v>62.175983959999996</v>
      </c>
      <c r="K271">
        <v>0</v>
      </c>
      <c r="L271">
        <v>34.748072979999996</v>
      </c>
      <c r="M271">
        <v>1.8374220000000001</v>
      </c>
      <c r="N271">
        <v>0</v>
      </c>
    </row>
    <row r="272" spans="2:14">
      <c r="B272" s="162">
        <v>51164.208333333336</v>
      </c>
      <c r="C272">
        <v>0</v>
      </c>
      <c r="D272">
        <v>102.4005301</v>
      </c>
      <c r="E272">
        <v>7.378323</v>
      </c>
      <c r="F272">
        <v>20.827400000000001</v>
      </c>
      <c r="G272">
        <v>4.823545084</v>
      </c>
      <c r="H272">
        <v>140.69694490000001</v>
      </c>
      <c r="I272">
        <v>140.53154660000001</v>
      </c>
      <c r="J272">
        <v>77.965710919999992</v>
      </c>
      <c r="K272">
        <v>0</v>
      </c>
      <c r="L272">
        <v>42.906533860000003</v>
      </c>
      <c r="M272">
        <v>4.1284103180000002</v>
      </c>
      <c r="N272">
        <v>0</v>
      </c>
    </row>
    <row r="273" spans="2:14">
      <c r="B273" s="162">
        <v>51164.25</v>
      </c>
      <c r="C273">
        <v>0</v>
      </c>
      <c r="D273">
        <v>102.4005301</v>
      </c>
      <c r="E273">
        <v>7.4030690000000003</v>
      </c>
      <c r="F273">
        <v>20.589687000000001</v>
      </c>
      <c r="G273">
        <v>4.8067198109999998</v>
      </c>
      <c r="H273">
        <v>136.73598920000001</v>
      </c>
      <c r="I273">
        <v>130.24404509999999</v>
      </c>
      <c r="J273">
        <v>81.496704579999999</v>
      </c>
      <c r="K273">
        <v>8.4088999999999997E-2</v>
      </c>
      <c r="L273">
        <v>55.593144419999994</v>
      </c>
      <c r="M273">
        <v>7.0226916509999997</v>
      </c>
      <c r="N273">
        <v>0</v>
      </c>
    </row>
    <row r="274" spans="2:14">
      <c r="B274" s="162">
        <v>51164.291666666664</v>
      </c>
      <c r="C274">
        <v>3.3279999999999998</v>
      </c>
      <c r="D274">
        <v>102.4005301</v>
      </c>
      <c r="E274">
        <v>8.415462999999999</v>
      </c>
      <c r="F274">
        <v>20.747816</v>
      </c>
      <c r="G274">
        <v>4.8067198109999998</v>
      </c>
      <c r="H274">
        <v>141.45061200000001</v>
      </c>
      <c r="I274">
        <v>120.35942440000001</v>
      </c>
      <c r="J274">
        <v>82.47723234</v>
      </c>
      <c r="K274">
        <v>2.8048168000000002</v>
      </c>
      <c r="L274">
        <v>60.855125559999998</v>
      </c>
      <c r="M274">
        <v>6.1717616509999997</v>
      </c>
      <c r="N274">
        <v>0</v>
      </c>
    </row>
    <row r="275" spans="2:14">
      <c r="B275" s="162">
        <v>51164.333333333336</v>
      </c>
      <c r="C275">
        <v>3.3279999999999998</v>
      </c>
      <c r="D275">
        <v>101.2592191</v>
      </c>
      <c r="E275">
        <v>7.3967780000000003</v>
      </c>
      <c r="F275">
        <v>20.954845000000002</v>
      </c>
      <c r="G275">
        <v>4.823545084</v>
      </c>
      <c r="H275">
        <v>141.18265940000001</v>
      </c>
      <c r="I275">
        <v>112.0976864</v>
      </c>
      <c r="J275">
        <v>81.014980729999991</v>
      </c>
      <c r="K275">
        <v>16.584181619999999</v>
      </c>
      <c r="L275">
        <v>59.397587229999999</v>
      </c>
      <c r="M275">
        <v>6.1717616509999997</v>
      </c>
      <c r="N275">
        <v>0</v>
      </c>
    </row>
    <row r="276" spans="2:14">
      <c r="B276" s="162">
        <v>51164.375</v>
      </c>
      <c r="C276">
        <v>3.3279999999999998</v>
      </c>
      <c r="D276">
        <v>101.2592191</v>
      </c>
      <c r="E276">
        <v>7.2324709999999994</v>
      </c>
      <c r="F276">
        <v>21.001315999999999</v>
      </c>
      <c r="G276">
        <v>4.823545084</v>
      </c>
      <c r="H276">
        <v>139.23026579999998</v>
      </c>
      <c r="I276">
        <v>106.0920869</v>
      </c>
      <c r="J276">
        <v>73.765202359999989</v>
      </c>
      <c r="K276">
        <v>87.333765700000001</v>
      </c>
      <c r="L276">
        <v>51.906028550000002</v>
      </c>
      <c r="M276">
        <v>6.1717616509999997</v>
      </c>
      <c r="N276">
        <v>0</v>
      </c>
    </row>
    <row r="277" spans="2:14">
      <c r="B277" s="162">
        <v>51164.416666666664</v>
      </c>
      <c r="C277">
        <v>1.3683753360000002</v>
      </c>
      <c r="D277">
        <v>101.2592191</v>
      </c>
      <c r="E277">
        <v>7.2209029999999998</v>
      </c>
      <c r="F277">
        <v>20.956437999999999</v>
      </c>
      <c r="G277">
        <v>4.8013950840000001</v>
      </c>
      <c r="H277">
        <v>136.227193</v>
      </c>
      <c r="I277">
        <v>99.611860000000007</v>
      </c>
      <c r="J277">
        <v>61.125194369999996</v>
      </c>
      <c r="K277">
        <v>169.9668121</v>
      </c>
      <c r="L277">
        <v>47.68888991</v>
      </c>
      <c r="M277">
        <v>6.1317616509999997</v>
      </c>
      <c r="N277">
        <v>0</v>
      </c>
    </row>
    <row r="278" spans="2:14">
      <c r="B278" s="162">
        <v>51164.458333333336</v>
      </c>
      <c r="C278">
        <v>1.3683753360000002</v>
      </c>
      <c r="D278">
        <v>101.2592191</v>
      </c>
      <c r="E278">
        <v>7.2255669999999999</v>
      </c>
      <c r="F278">
        <v>20.933982</v>
      </c>
      <c r="G278">
        <v>4.7420226960000003</v>
      </c>
      <c r="H278">
        <v>133.32197289999999</v>
      </c>
      <c r="I278">
        <v>93.517700899999994</v>
      </c>
      <c r="J278">
        <v>52.693332950000006</v>
      </c>
      <c r="K278">
        <v>230.00855710000002</v>
      </c>
      <c r="L278">
        <v>42.786192329999999</v>
      </c>
      <c r="M278">
        <v>6.1317616509999997</v>
      </c>
      <c r="N278">
        <v>0</v>
      </c>
    </row>
    <row r="279" spans="2:14">
      <c r="B279" s="162">
        <v>51164.5</v>
      </c>
      <c r="C279">
        <v>1.3683753360000002</v>
      </c>
      <c r="D279">
        <v>101.2592191</v>
      </c>
      <c r="E279">
        <v>6.4901215510000005</v>
      </c>
      <c r="F279">
        <v>20.836485</v>
      </c>
      <c r="G279">
        <v>4.7420226960000003</v>
      </c>
      <c r="H279">
        <v>137.9374037</v>
      </c>
      <c r="I279">
        <v>91.915031799999994</v>
      </c>
      <c r="J279">
        <v>43.667752</v>
      </c>
      <c r="K279">
        <v>257.41816410000001</v>
      </c>
      <c r="L279">
        <v>41.267635859999999</v>
      </c>
      <c r="M279">
        <v>6.1317616509999997</v>
      </c>
      <c r="N279">
        <v>0</v>
      </c>
    </row>
    <row r="280" spans="2:14">
      <c r="B280" s="162">
        <v>51164.541666666664</v>
      </c>
      <c r="C280">
        <v>2.925561316</v>
      </c>
      <c r="D280">
        <v>101.2592191</v>
      </c>
      <c r="E280">
        <v>7.2197439999999995</v>
      </c>
      <c r="F280">
        <v>20.823014000000001</v>
      </c>
      <c r="G280">
        <v>4.7420226960000003</v>
      </c>
      <c r="H280">
        <v>144.07885229999999</v>
      </c>
      <c r="I280">
        <v>92.189596879999996</v>
      </c>
      <c r="J280">
        <v>43.815717550000002</v>
      </c>
      <c r="K280">
        <v>254.3294975</v>
      </c>
      <c r="L280">
        <v>39.956746079999995</v>
      </c>
      <c r="M280">
        <v>6.5551642469999996</v>
      </c>
      <c r="N280">
        <v>0</v>
      </c>
    </row>
    <row r="281" spans="2:14">
      <c r="B281" s="162">
        <v>51164.583333333336</v>
      </c>
      <c r="C281">
        <v>2.6074999999999999</v>
      </c>
      <c r="D281">
        <v>101.2592191</v>
      </c>
      <c r="E281">
        <v>7.2219860000000002</v>
      </c>
      <c r="F281">
        <v>20.820808</v>
      </c>
      <c r="G281">
        <v>4.830058008</v>
      </c>
      <c r="H281">
        <v>149.57922440000002</v>
      </c>
      <c r="I281">
        <v>96.199466400000006</v>
      </c>
      <c r="J281">
        <v>46.960954400000006</v>
      </c>
      <c r="K281">
        <v>214.09441339999998</v>
      </c>
      <c r="L281">
        <v>44.149854560000001</v>
      </c>
      <c r="M281">
        <v>8.690386010000001</v>
      </c>
      <c r="N281">
        <v>0</v>
      </c>
    </row>
    <row r="282" spans="2:14">
      <c r="B282" s="162">
        <v>51164.625</v>
      </c>
      <c r="C282">
        <v>2.6074999999999999</v>
      </c>
      <c r="D282">
        <v>100.5191361</v>
      </c>
      <c r="E282">
        <v>7.6449435139999995</v>
      </c>
      <c r="F282">
        <v>20.812335999999998</v>
      </c>
      <c r="G282">
        <v>4.830058008</v>
      </c>
      <c r="H282">
        <v>153.39741180000001</v>
      </c>
      <c r="I282">
        <v>99.825789869999994</v>
      </c>
      <c r="J282">
        <v>63.171966009999998</v>
      </c>
      <c r="K282">
        <v>159.26031739999999</v>
      </c>
      <c r="L282">
        <v>49.91201976</v>
      </c>
      <c r="M282">
        <v>8.690386010000001</v>
      </c>
      <c r="N282">
        <v>0</v>
      </c>
    </row>
    <row r="283" spans="2:14">
      <c r="B283" s="162">
        <v>51164.666666666664</v>
      </c>
      <c r="C283">
        <v>2.6074999999999999</v>
      </c>
      <c r="D283">
        <v>100.5191361</v>
      </c>
      <c r="E283">
        <v>8.0795670000000008</v>
      </c>
      <c r="F283">
        <v>20.671167659999998</v>
      </c>
      <c r="G283">
        <v>4.830058008</v>
      </c>
      <c r="H283">
        <v>152.4293811</v>
      </c>
      <c r="I283">
        <v>106.4185123</v>
      </c>
      <c r="J283">
        <v>71.838702019999999</v>
      </c>
      <c r="K283">
        <v>86.867706000000013</v>
      </c>
      <c r="L283">
        <v>63.876239220000002</v>
      </c>
      <c r="M283">
        <v>9.3411220099999994</v>
      </c>
      <c r="N283">
        <v>0</v>
      </c>
    </row>
    <row r="284" spans="2:14">
      <c r="B284" s="162">
        <v>51164.708333333336</v>
      </c>
      <c r="C284">
        <v>2.6074999999999999</v>
      </c>
      <c r="D284">
        <v>100.5191361</v>
      </c>
      <c r="E284">
        <v>8.0918150000000004</v>
      </c>
      <c r="F284">
        <v>20.899540000000002</v>
      </c>
      <c r="G284">
        <v>4.830058008</v>
      </c>
      <c r="H284">
        <v>141.79204419999999</v>
      </c>
      <c r="I284">
        <v>112.562573</v>
      </c>
      <c r="J284">
        <v>89.540569650000009</v>
      </c>
      <c r="K284">
        <v>25.908922099999998</v>
      </c>
      <c r="L284">
        <v>68.693227530000001</v>
      </c>
      <c r="M284">
        <v>8.690386010000001</v>
      </c>
      <c r="N284">
        <v>0</v>
      </c>
    </row>
    <row r="285" spans="2:14">
      <c r="B285" s="162">
        <v>51164.75</v>
      </c>
      <c r="C285">
        <v>2.6074999999999999</v>
      </c>
      <c r="D285">
        <v>100.5191361</v>
      </c>
      <c r="E285">
        <v>8.0973969999999991</v>
      </c>
      <c r="F285">
        <v>21.096238</v>
      </c>
      <c r="G285">
        <v>4.830058008</v>
      </c>
      <c r="H285">
        <v>137.22501410000001</v>
      </c>
      <c r="I285">
        <v>117.867187</v>
      </c>
      <c r="J285">
        <v>104.37117019999999</v>
      </c>
      <c r="K285">
        <v>0.75888940000000005</v>
      </c>
      <c r="L285">
        <v>68.986311409999999</v>
      </c>
      <c r="M285">
        <v>8.690386010000001</v>
      </c>
      <c r="N285">
        <v>0</v>
      </c>
    </row>
    <row r="286" spans="2:14">
      <c r="B286" s="162">
        <v>51164.791666666664</v>
      </c>
      <c r="C286">
        <v>2.6074999999999999</v>
      </c>
      <c r="D286">
        <v>100.5191361</v>
      </c>
      <c r="E286">
        <v>8.0972030000000004</v>
      </c>
      <c r="F286">
        <v>21.124912999999999</v>
      </c>
      <c r="G286">
        <v>4.0400580079999999</v>
      </c>
      <c r="H286">
        <v>138.34143599999999</v>
      </c>
      <c r="I286">
        <v>117.82764870000001</v>
      </c>
      <c r="J286">
        <v>92.511512659999994</v>
      </c>
      <c r="K286">
        <v>0</v>
      </c>
      <c r="L286">
        <v>63.24097544</v>
      </c>
      <c r="M286">
        <v>9.3411220099999994</v>
      </c>
      <c r="N286">
        <v>0</v>
      </c>
    </row>
    <row r="287" spans="2:14">
      <c r="B287" s="162">
        <v>51164.833333333336</v>
      </c>
      <c r="C287">
        <v>2.6074999999999999</v>
      </c>
      <c r="D287">
        <v>99.377825099999995</v>
      </c>
      <c r="E287">
        <v>8.0933279999999996</v>
      </c>
      <c r="F287">
        <v>21.130701999999999</v>
      </c>
      <c r="G287">
        <v>3.9513910079999999</v>
      </c>
      <c r="H287">
        <v>145.10908180000001</v>
      </c>
      <c r="I287">
        <v>114.75639659999999</v>
      </c>
      <c r="J287">
        <v>98.129452149999992</v>
      </c>
      <c r="K287">
        <v>0</v>
      </c>
      <c r="L287">
        <v>61.886264430000004</v>
      </c>
      <c r="M287">
        <v>8.690386010000001</v>
      </c>
      <c r="N287">
        <v>0</v>
      </c>
    </row>
    <row r="288" spans="2:14">
      <c r="B288" s="162">
        <v>51164.875</v>
      </c>
      <c r="C288">
        <v>3.2112292069999997</v>
      </c>
      <c r="D288">
        <v>99.377825099999995</v>
      </c>
      <c r="E288">
        <v>8.0928639999999987</v>
      </c>
      <c r="F288">
        <v>21.054728999999998</v>
      </c>
      <c r="G288">
        <v>3.8591230080000001</v>
      </c>
      <c r="H288">
        <v>151.31419260000001</v>
      </c>
      <c r="I288">
        <v>110.9224394</v>
      </c>
      <c r="J288">
        <v>87.276728480000003</v>
      </c>
      <c r="K288">
        <v>0</v>
      </c>
      <c r="L288">
        <v>57.617947959999995</v>
      </c>
      <c r="M288">
        <v>8.0922856719999992</v>
      </c>
      <c r="N288">
        <v>0</v>
      </c>
    </row>
    <row r="289" spans="2:14">
      <c r="B289" s="162">
        <v>51164.916666666664</v>
      </c>
      <c r="C289">
        <v>0.82899999999999996</v>
      </c>
      <c r="D289">
        <v>99.377825099999995</v>
      </c>
      <c r="E289">
        <v>7.4923353820000003</v>
      </c>
      <c r="F289">
        <v>21.104140000000001</v>
      </c>
      <c r="G289">
        <v>3.8591230080000001</v>
      </c>
      <c r="H289">
        <v>154.69546350000002</v>
      </c>
      <c r="I289">
        <v>107.2662167</v>
      </c>
      <c r="J289">
        <v>79.619019510000001</v>
      </c>
      <c r="K289">
        <v>0</v>
      </c>
      <c r="L289">
        <v>54.927547769999997</v>
      </c>
      <c r="M289">
        <v>7.5874705689999997</v>
      </c>
      <c r="N289">
        <v>0</v>
      </c>
    </row>
    <row r="290" spans="2:14">
      <c r="B290" s="162">
        <v>51164.958333333336</v>
      </c>
      <c r="C290">
        <v>0</v>
      </c>
      <c r="D290">
        <v>99.377825099999995</v>
      </c>
      <c r="E290">
        <v>7.1037129999999999</v>
      </c>
      <c r="F290">
        <v>21.095487000000002</v>
      </c>
      <c r="G290">
        <v>3.8369730079999997</v>
      </c>
      <c r="H290">
        <v>155.13717110000002</v>
      </c>
      <c r="I290">
        <v>105.47747269999999</v>
      </c>
      <c r="J290">
        <v>71.614849109999994</v>
      </c>
      <c r="K290">
        <v>0</v>
      </c>
      <c r="L290">
        <v>53.219379090000004</v>
      </c>
      <c r="M290">
        <v>6.9367345690000004</v>
      </c>
      <c r="N290">
        <v>0</v>
      </c>
    </row>
    <row r="291" spans="2:14">
      <c r="B291" s="162">
        <v>51165</v>
      </c>
      <c r="C291">
        <v>0</v>
      </c>
      <c r="D291">
        <v>99.377825099999995</v>
      </c>
      <c r="E291">
        <v>7.1041139999999992</v>
      </c>
      <c r="F291">
        <v>21.03492</v>
      </c>
      <c r="G291">
        <v>3.8563236240000003</v>
      </c>
      <c r="H291">
        <v>153.6633866</v>
      </c>
      <c r="I291">
        <v>101.6932893</v>
      </c>
      <c r="J291">
        <v>68.144171419999992</v>
      </c>
      <c r="K291">
        <v>0</v>
      </c>
      <c r="L291">
        <v>50.602787660000004</v>
      </c>
      <c r="M291">
        <v>6.6067291269999995</v>
      </c>
      <c r="N291">
        <v>0</v>
      </c>
    </row>
    <row r="292" spans="2:14">
      <c r="B292" s="162">
        <v>51165.041666666664</v>
      </c>
      <c r="C292">
        <v>0</v>
      </c>
      <c r="D292">
        <v>99.377825099999995</v>
      </c>
      <c r="E292">
        <v>7.0957710000000001</v>
      </c>
      <c r="F292">
        <v>20.942633000000001</v>
      </c>
      <c r="G292">
        <v>3.8528637300000002</v>
      </c>
      <c r="H292">
        <v>152.4288052</v>
      </c>
      <c r="I292">
        <v>100.2476453</v>
      </c>
      <c r="J292">
        <v>68.118252089999999</v>
      </c>
      <c r="K292">
        <v>0</v>
      </c>
      <c r="L292">
        <v>47.750570979999999</v>
      </c>
      <c r="M292">
        <v>5.7062954540000002</v>
      </c>
      <c r="N292">
        <v>0</v>
      </c>
    </row>
    <row r="293" spans="2:14">
      <c r="B293" s="162">
        <v>51165.083333333336</v>
      </c>
      <c r="C293">
        <v>0</v>
      </c>
      <c r="D293">
        <v>99.377825099999995</v>
      </c>
      <c r="E293">
        <v>7.0908850000000001</v>
      </c>
      <c r="F293">
        <v>20.996153999999997</v>
      </c>
      <c r="G293">
        <v>3.881526654</v>
      </c>
      <c r="H293">
        <v>151.1330246</v>
      </c>
      <c r="I293">
        <v>100.82677079999999</v>
      </c>
      <c r="J293">
        <v>65.461690560000008</v>
      </c>
      <c r="K293">
        <v>0</v>
      </c>
      <c r="L293">
        <v>45.40758804</v>
      </c>
      <c r="M293">
        <v>5.9559931270000002</v>
      </c>
      <c r="N293">
        <v>0</v>
      </c>
    </row>
    <row r="294" spans="2:14">
      <c r="B294" s="162">
        <v>51165.125</v>
      </c>
      <c r="C294">
        <v>0</v>
      </c>
      <c r="D294">
        <v>99.377825099999995</v>
      </c>
      <c r="E294">
        <v>7.0866300000000004</v>
      </c>
      <c r="F294">
        <v>20.997419999999998</v>
      </c>
      <c r="G294">
        <v>4.0620266539999994</v>
      </c>
      <c r="H294">
        <v>150.5797551</v>
      </c>
      <c r="I294">
        <v>99.5712908</v>
      </c>
      <c r="J294">
        <v>64.713693700000007</v>
      </c>
      <c r="K294">
        <v>0</v>
      </c>
      <c r="L294">
        <v>43.820269670000002</v>
      </c>
      <c r="M294">
        <v>6.6067291269999995</v>
      </c>
      <c r="N294">
        <v>0</v>
      </c>
    </row>
    <row r="295" spans="2:14">
      <c r="B295" s="162">
        <v>51165.166666666664</v>
      </c>
      <c r="C295">
        <v>0</v>
      </c>
      <c r="D295">
        <v>99.377825099999995</v>
      </c>
      <c r="E295">
        <v>7.0834960000000002</v>
      </c>
      <c r="F295">
        <v>20.988996</v>
      </c>
      <c r="G295">
        <v>4.0841766540000002</v>
      </c>
      <c r="H295">
        <v>149.7727849</v>
      </c>
      <c r="I295">
        <v>100.311958</v>
      </c>
      <c r="J295">
        <v>65.536677010000005</v>
      </c>
      <c r="K295">
        <v>0</v>
      </c>
      <c r="L295">
        <v>44.6990853</v>
      </c>
      <c r="M295">
        <v>5.9559931270000002</v>
      </c>
      <c r="N295">
        <v>0</v>
      </c>
    </row>
    <row r="296" spans="2:14">
      <c r="B296" s="162">
        <v>51165.208333333336</v>
      </c>
      <c r="C296">
        <v>0</v>
      </c>
      <c r="D296">
        <v>99.377825099999995</v>
      </c>
      <c r="E296">
        <v>7.0821099999999992</v>
      </c>
      <c r="F296">
        <v>20.984811000000001</v>
      </c>
      <c r="G296">
        <v>4.0969488549999999</v>
      </c>
      <c r="H296">
        <v>149.67098100000001</v>
      </c>
      <c r="I296">
        <v>101.2620842</v>
      </c>
      <c r="J296">
        <v>80.801957180000002</v>
      </c>
      <c r="K296">
        <v>0</v>
      </c>
      <c r="L296">
        <v>49.743711949999998</v>
      </c>
      <c r="M296">
        <v>8.3628721190000004</v>
      </c>
      <c r="N296">
        <v>0</v>
      </c>
    </row>
    <row r="297" spans="2:14">
      <c r="B297" s="162">
        <v>51165.25</v>
      </c>
      <c r="C297">
        <v>0</v>
      </c>
      <c r="D297">
        <v>99.377825099999995</v>
      </c>
      <c r="E297">
        <v>7.2265519670000007</v>
      </c>
      <c r="F297">
        <v>20.993981999999999</v>
      </c>
      <c r="G297">
        <v>4.1137741280000002</v>
      </c>
      <c r="H297">
        <v>152.94751460000001</v>
      </c>
      <c r="I297">
        <v>101.3726356</v>
      </c>
      <c r="J297">
        <v>95.96884519999999</v>
      </c>
      <c r="K297">
        <v>7.6452699999999998E-2</v>
      </c>
      <c r="L297">
        <v>61.677870030000001</v>
      </c>
      <c r="M297">
        <v>8.690386010000001</v>
      </c>
      <c r="N297">
        <v>0</v>
      </c>
    </row>
    <row r="298" spans="2:14">
      <c r="B298" s="162">
        <v>51165.291666666664</v>
      </c>
      <c r="C298">
        <v>0</v>
      </c>
      <c r="D298">
        <v>99.377825099999995</v>
      </c>
      <c r="E298">
        <v>7.3308008040000008</v>
      </c>
      <c r="F298">
        <v>21.083338000000001</v>
      </c>
      <c r="G298">
        <v>4.1137741280000002</v>
      </c>
      <c r="H298">
        <v>159.71846410000001</v>
      </c>
      <c r="I298">
        <v>100.56407309999999</v>
      </c>
      <c r="J298">
        <v>102.54198699999999</v>
      </c>
      <c r="K298">
        <v>3.7669362</v>
      </c>
      <c r="L298">
        <v>60.474725550000002</v>
      </c>
      <c r="M298">
        <v>8.690386010000001</v>
      </c>
      <c r="N298">
        <v>0</v>
      </c>
    </row>
    <row r="299" spans="2:14">
      <c r="B299" s="162">
        <v>51165.333333333336</v>
      </c>
      <c r="C299">
        <v>0</v>
      </c>
      <c r="D299">
        <v>98.669008100000013</v>
      </c>
      <c r="E299">
        <v>7.1328590000000007</v>
      </c>
      <c r="F299">
        <v>21.090422</v>
      </c>
      <c r="G299">
        <v>4.1666130990000001</v>
      </c>
      <c r="H299">
        <v>163.9504287</v>
      </c>
      <c r="I299">
        <v>98.595246150000008</v>
      </c>
      <c r="J299">
        <v>96.383225109999998</v>
      </c>
      <c r="K299">
        <v>27.829425799999999</v>
      </c>
      <c r="L299">
        <v>61.491017249999999</v>
      </c>
      <c r="M299">
        <v>9.3411220099999994</v>
      </c>
      <c r="N299">
        <v>0</v>
      </c>
    </row>
    <row r="300" spans="2:14">
      <c r="B300" s="162">
        <v>51165.375</v>
      </c>
      <c r="C300">
        <v>0</v>
      </c>
      <c r="D300">
        <v>98.669008100000013</v>
      </c>
      <c r="E300">
        <v>7.1171199999999999</v>
      </c>
      <c r="F300">
        <v>21.055723999999998</v>
      </c>
      <c r="G300">
        <v>4.0916241280000003</v>
      </c>
      <c r="H300">
        <v>161.14661219999999</v>
      </c>
      <c r="I300">
        <v>96.996763579999993</v>
      </c>
      <c r="J300">
        <v>82.745356969999989</v>
      </c>
      <c r="K300">
        <v>129.29569469999998</v>
      </c>
      <c r="L300">
        <v>60.59351238</v>
      </c>
      <c r="M300">
        <v>5.7934914410000005</v>
      </c>
      <c r="N300">
        <v>0</v>
      </c>
    </row>
    <row r="301" spans="2:14">
      <c r="B301" s="162">
        <v>51165.416666666664</v>
      </c>
      <c r="C301">
        <v>0</v>
      </c>
      <c r="D301">
        <v>98.281609890000013</v>
      </c>
      <c r="E301">
        <v>7.104368</v>
      </c>
      <c r="F301">
        <v>20.962131000000003</v>
      </c>
      <c r="G301">
        <v>4.1010019270000004</v>
      </c>
      <c r="H301">
        <v>151.12775099999999</v>
      </c>
      <c r="I301">
        <v>91.638426879999997</v>
      </c>
      <c r="J301">
        <v>64.968782480000002</v>
      </c>
      <c r="K301">
        <v>228.7891936</v>
      </c>
      <c r="L301">
        <v>50.102103139999997</v>
      </c>
      <c r="M301">
        <v>4.1284103180000002</v>
      </c>
      <c r="N301">
        <v>0</v>
      </c>
    </row>
    <row r="302" spans="2:14">
      <c r="B302" s="162">
        <v>51165.458333333336</v>
      </c>
      <c r="C302">
        <v>0</v>
      </c>
      <c r="D302">
        <v>98.669008100000013</v>
      </c>
      <c r="E302">
        <v>7.109699</v>
      </c>
      <c r="F302">
        <v>20.870975999999999</v>
      </c>
      <c r="G302">
        <v>4.1010019270000004</v>
      </c>
      <c r="H302">
        <v>140.78220110000001</v>
      </c>
      <c r="I302">
        <v>84.663302200000004</v>
      </c>
      <c r="J302">
        <v>61.197144080000001</v>
      </c>
      <c r="K302">
        <v>292.24632819999999</v>
      </c>
      <c r="L302">
        <v>44.478765899999999</v>
      </c>
      <c r="M302">
        <v>4.1284103180000002</v>
      </c>
      <c r="N302">
        <v>0</v>
      </c>
    </row>
    <row r="303" spans="2:14">
      <c r="B303" s="162">
        <v>51165.5</v>
      </c>
      <c r="C303">
        <v>0</v>
      </c>
      <c r="D303">
        <v>98.218888100000001</v>
      </c>
      <c r="E303">
        <v>7.1099499999999995</v>
      </c>
      <c r="F303">
        <v>20.875512999999998</v>
      </c>
      <c r="G303">
        <v>4.1010019270000004</v>
      </c>
      <c r="H303">
        <v>143.96449919999998</v>
      </c>
      <c r="I303">
        <v>83.300079260000004</v>
      </c>
      <c r="J303">
        <v>49.959482919999999</v>
      </c>
      <c r="K303">
        <v>323.78763099999998</v>
      </c>
      <c r="L303">
        <v>43.371902659999996</v>
      </c>
      <c r="M303">
        <v>4.1284103180000002</v>
      </c>
      <c r="N303">
        <v>0</v>
      </c>
    </row>
    <row r="304" spans="2:14">
      <c r="B304" s="162">
        <v>51165.541666666664</v>
      </c>
      <c r="C304">
        <v>0</v>
      </c>
      <c r="D304">
        <v>98.669008100000013</v>
      </c>
      <c r="E304">
        <v>7.102379</v>
      </c>
      <c r="F304">
        <v>20.757617999999997</v>
      </c>
      <c r="G304">
        <v>4.0841766540000002</v>
      </c>
      <c r="H304">
        <v>151.10564529999999</v>
      </c>
      <c r="I304">
        <v>83.909047630000003</v>
      </c>
      <c r="J304">
        <v>45.8282746</v>
      </c>
      <c r="K304">
        <v>308.88247999999999</v>
      </c>
      <c r="L304">
        <v>43.03864402</v>
      </c>
      <c r="M304">
        <v>4.1284103180000002</v>
      </c>
      <c r="N304">
        <v>0</v>
      </c>
    </row>
    <row r="305" spans="2:14">
      <c r="B305" s="162">
        <v>51165.583333333336</v>
      </c>
      <c r="C305">
        <v>0</v>
      </c>
      <c r="D305">
        <v>98.669008100000013</v>
      </c>
      <c r="E305">
        <v>7.1117219999999994</v>
      </c>
      <c r="F305">
        <v>20.8446</v>
      </c>
      <c r="G305">
        <v>4.1374693799999998</v>
      </c>
      <c r="H305">
        <v>165.22539410000002</v>
      </c>
      <c r="I305">
        <v>84.898985799999991</v>
      </c>
      <c r="J305">
        <v>54.505141179999995</v>
      </c>
      <c r="K305">
        <v>262.08577550000001</v>
      </c>
      <c r="L305">
        <v>41.122061510000002</v>
      </c>
      <c r="M305">
        <v>4.1284103180000002</v>
      </c>
      <c r="N305">
        <v>0</v>
      </c>
    </row>
    <row r="306" spans="2:14">
      <c r="B306" s="162">
        <v>51165.625</v>
      </c>
      <c r="C306">
        <v>0</v>
      </c>
      <c r="D306">
        <v>98.669008100000013</v>
      </c>
      <c r="E306">
        <v>7.1168000000000005</v>
      </c>
      <c r="F306">
        <v>20.901718000000002</v>
      </c>
      <c r="G306">
        <v>4.1502415810000004</v>
      </c>
      <c r="H306">
        <v>176.6756632</v>
      </c>
      <c r="I306">
        <v>86.572180590000002</v>
      </c>
      <c r="J306">
        <v>63.037178900000001</v>
      </c>
      <c r="K306">
        <v>192.26906359999998</v>
      </c>
      <c r="L306">
        <v>44.737957110000004</v>
      </c>
      <c r="M306">
        <v>5.3227657600000002</v>
      </c>
      <c r="N306">
        <v>0</v>
      </c>
    </row>
    <row r="307" spans="2:14">
      <c r="B307" s="162">
        <v>51165.666666666664</v>
      </c>
      <c r="C307">
        <v>0</v>
      </c>
      <c r="D307">
        <v>98.669008100000013</v>
      </c>
      <c r="E307">
        <v>8.2609519999999996</v>
      </c>
      <c r="F307">
        <v>20.951895</v>
      </c>
      <c r="G307">
        <v>4.1502415810000004</v>
      </c>
      <c r="H307">
        <v>173.48823379999999</v>
      </c>
      <c r="I307">
        <v>88.810681630000005</v>
      </c>
      <c r="J307">
        <v>84.362152330000001</v>
      </c>
      <c r="K307">
        <v>97.540824999999998</v>
      </c>
      <c r="L307">
        <v>71.306582519999992</v>
      </c>
      <c r="M307">
        <v>5.3227657600000002</v>
      </c>
      <c r="N307">
        <v>0</v>
      </c>
    </row>
    <row r="308" spans="2:14">
      <c r="B308" s="162">
        <v>51165.708333333336</v>
      </c>
      <c r="C308">
        <v>0</v>
      </c>
      <c r="D308">
        <v>98.669008100000013</v>
      </c>
      <c r="E308">
        <v>9.5470089999999992</v>
      </c>
      <c r="F308">
        <v>21.05095</v>
      </c>
      <c r="G308">
        <v>4.1280915809999996</v>
      </c>
      <c r="H308">
        <v>157.05150330000001</v>
      </c>
      <c r="I308">
        <v>90.000187600000004</v>
      </c>
      <c r="J308">
        <v>107.8383461</v>
      </c>
      <c r="K308">
        <v>27.798409599999999</v>
      </c>
      <c r="L308">
        <v>79.23270819999999</v>
      </c>
      <c r="M308">
        <v>5.2188528829999994</v>
      </c>
      <c r="N308">
        <v>0</v>
      </c>
    </row>
    <row r="309" spans="2:14">
      <c r="B309" s="162">
        <v>51165.75</v>
      </c>
      <c r="C309">
        <v>0</v>
      </c>
      <c r="D309">
        <v>99.344008100000011</v>
      </c>
      <c r="E309">
        <v>9.7347769999999993</v>
      </c>
      <c r="F309">
        <v>21.008510999999999</v>
      </c>
      <c r="G309">
        <v>4.1280915809999996</v>
      </c>
      <c r="H309">
        <v>144.28564799999998</v>
      </c>
      <c r="I309">
        <v>88.100861099999989</v>
      </c>
      <c r="J309">
        <v>120.6689014</v>
      </c>
      <c r="K309">
        <v>1.6273057</v>
      </c>
      <c r="L309">
        <v>79.831118100000012</v>
      </c>
      <c r="M309">
        <v>4.3279228830000003</v>
      </c>
      <c r="N309">
        <v>0</v>
      </c>
    </row>
    <row r="310" spans="2:14">
      <c r="B310" s="162">
        <v>51165.791666666664</v>
      </c>
      <c r="C310">
        <v>0</v>
      </c>
      <c r="D310">
        <v>99.344008100000011</v>
      </c>
      <c r="E310">
        <v>9.7458600000000004</v>
      </c>
      <c r="F310">
        <v>21.066040000000001</v>
      </c>
      <c r="G310">
        <v>4.9180915809999997</v>
      </c>
      <c r="H310">
        <v>143.73416759999998</v>
      </c>
      <c r="I310">
        <v>85.076467999999991</v>
      </c>
      <c r="J310">
        <v>115.9021293</v>
      </c>
      <c r="K310">
        <v>0</v>
      </c>
      <c r="L310">
        <v>79.223399459999996</v>
      </c>
      <c r="M310">
        <v>4.3279228830000003</v>
      </c>
      <c r="N310">
        <v>0</v>
      </c>
    </row>
    <row r="311" spans="2:14">
      <c r="B311" s="162">
        <v>51165.833333333336</v>
      </c>
      <c r="C311">
        <v>0</v>
      </c>
      <c r="D311">
        <v>99.344008100000011</v>
      </c>
      <c r="E311">
        <v>9.7365859999999991</v>
      </c>
      <c r="F311">
        <v>21.090600999999999</v>
      </c>
      <c r="G311">
        <v>4.914427581</v>
      </c>
      <c r="H311">
        <v>147.70909710000001</v>
      </c>
      <c r="I311">
        <v>79.439339000000004</v>
      </c>
      <c r="J311">
        <v>111.9491177</v>
      </c>
      <c r="K311">
        <v>0</v>
      </c>
      <c r="L311">
        <v>78.012157209999998</v>
      </c>
      <c r="M311">
        <v>4.3079228829999998</v>
      </c>
      <c r="N311">
        <v>0</v>
      </c>
    </row>
    <row r="312" spans="2:14">
      <c r="B312" s="162">
        <v>51165.875</v>
      </c>
      <c r="C312">
        <v>0</v>
      </c>
      <c r="D312">
        <v>99.344008100000011</v>
      </c>
      <c r="E312">
        <v>9.7383349999999993</v>
      </c>
      <c r="F312">
        <v>21.092873999999998</v>
      </c>
      <c r="G312">
        <v>4.9365775809999999</v>
      </c>
      <c r="H312">
        <v>151.07705910000001</v>
      </c>
      <c r="I312">
        <v>74.713367099999999</v>
      </c>
      <c r="J312">
        <v>108.33538589999999</v>
      </c>
      <c r="K312">
        <v>0</v>
      </c>
      <c r="L312">
        <v>74.627492880000005</v>
      </c>
      <c r="M312">
        <v>3.2107977980000002</v>
      </c>
      <c r="N312">
        <v>0</v>
      </c>
    </row>
    <row r="313" spans="2:14">
      <c r="B313" s="162">
        <v>51165.916666666664</v>
      </c>
      <c r="C313">
        <v>0</v>
      </c>
      <c r="D313">
        <v>99.344008100000011</v>
      </c>
      <c r="E313">
        <v>8.550929</v>
      </c>
      <c r="F313">
        <v>21.075794999999999</v>
      </c>
      <c r="G313">
        <v>4.9365775809999999</v>
      </c>
      <c r="H313">
        <v>149.17033570000001</v>
      </c>
      <c r="I313">
        <v>70.1255156</v>
      </c>
      <c r="J313">
        <v>107.2994326</v>
      </c>
      <c r="K313">
        <v>0</v>
      </c>
      <c r="L313">
        <v>67.568718660000002</v>
      </c>
      <c r="M313">
        <v>3.0417774419999999</v>
      </c>
      <c r="N313">
        <v>0</v>
      </c>
    </row>
    <row r="314" spans="2:14">
      <c r="B314" s="162">
        <v>51165.958333333336</v>
      </c>
      <c r="C314">
        <v>0</v>
      </c>
      <c r="D314">
        <v>99.344008100000011</v>
      </c>
      <c r="E314">
        <v>8.5440669999999983</v>
      </c>
      <c r="F314">
        <v>21.071150000000003</v>
      </c>
      <c r="G314">
        <v>4.9587275809999998</v>
      </c>
      <c r="H314">
        <v>148.06537359999999</v>
      </c>
      <c r="I314">
        <v>66.817916699999998</v>
      </c>
      <c r="J314">
        <v>100.90654170000001</v>
      </c>
      <c r="K314">
        <v>0</v>
      </c>
      <c r="L314">
        <v>57.145845319999999</v>
      </c>
      <c r="M314">
        <v>3.0417774419999999</v>
      </c>
      <c r="N314">
        <v>0</v>
      </c>
    </row>
    <row r="315" spans="2:14">
      <c r="B315" s="162">
        <v>51166</v>
      </c>
      <c r="C315">
        <v>0</v>
      </c>
      <c r="D315">
        <v>99.344008100000011</v>
      </c>
      <c r="E315">
        <v>8.6077300000000001</v>
      </c>
      <c r="F315">
        <v>20.923719999999999</v>
      </c>
      <c r="G315">
        <v>4.6023625810000004</v>
      </c>
      <c r="H315">
        <v>145.55955080000001</v>
      </c>
      <c r="I315">
        <v>62.873086399999998</v>
      </c>
      <c r="J315">
        <v>100.8357965</v>
      </c>
      <c r="K315">
        <v>0</v>
      </c>
      <c r="L315">
        <v>76.682656600000001</v>
      </c>
      <c r="M315">
        <v>7.9394462780000001</v>
      </c>
      <c r="N315">
        <v>0</v>
      </c>
    </row>
    <row r="316" spans="2:14">
      <c r="B316" s="162">
        <v>51166.041666666664</v>
      </c>
      <c r="C316">
        <v>0</v>
      </c>
      <c r="D316">
        <v>99.344008100000011</v>
      </c>
      <c r="E316">
        <v>8.5942180000000015</v>
      </c>
      <c r="F316">
        <v>20.891190999999999</v>
      </c>
      <c r="G316">
        <v>4.6023625810000004</v>
      </c>
      <c r="H316">
        <v>145.76937580000001</v>
      </c>
      <c r="I316">
        <v>61.051612200000001</v>
      </c>
      <c r="J316">
        <v>98.776926000000003</v>
      </c>
      <c r="K316">
        <v>0</v>
      </c>
      <c r="L316">
        <v>77.114660369999996</v>
      </c>
      <c r="M316">
        <v>7.0050999869999995</v>
      </c>
      <c r="N316">
        <v>0</v>
      </c>
    </row>
    <row r="317" spans="2:14">
      <c r="B317" s="162">
        <v>51166.083333333336</v>
      </c>
      <c r="C317">
        <v>0</v>
      </c>
      <c r="D317">
        <v>99.344008100000011</v>
      </c>
      <c r="E317">
        <v>8.5845059999999993</v>
      </c>
      <c r="F317">
        <v>20.831886999999998</v>
      </c>
      <c r="G317">
        <v>4.6310255040000001</v>
      </c>
      <c r="H317">
        <v>148.38209959999998</v>
      </c>
      <c r="I317">
        <v>60.316634499999999</v>
      </c>
      <c r="J317">
        <v>96.582204589999989</v>
      </c>
      <c r="K317">
        <v>0</v>
      </c>
      <c r="L317">
        <v>76.979800910000009</v>
      </c>
      <c r="M317">
        <v>5.6967204100000002</v>
      </c>
      <c r="N317">
        <v>0</v>
      </c>
    </row>
    <row r="318" spans="2:14">
      <c r="B318" s="162">
        <v>51166.125</v>
      </c>
      <c r="C318">
        <v>0</v>
      </c>
      <c r="D318">
        <v>99.344008100000011</v>
      </c>
      <c r="E318">
        <v>8.5576749999999997</v>
      </c>
      <c r="F318">
        <v>20.816942999999998</v>
      </c>
      <c r="G318">
        <v>4.6310255040000001</v>
      </c>
      <c r="H318">
        <v>151.05994089999999</v>
      </c>
      <c r="I318">
        <v>59.780001800000001</v>
      </c>
      <c r="J318">
        <v>97.09774883</v>
      </c>
      <c r="K318">
        <v>0</v>
      </c>
      <c r="L318">
        <v>81.277398090000005</v>
      </c>
      <c r="M318">
        <v>4.9474462780000001</v>
      </c>
      <c r="N318">
        <v>0</v>
      </c>
    </row>
    <row r="319" spans="2:14">
      <c r="B319" s="162">
        <v>51166.166666666664</v>
      </c>
      <c r="C319">
        <v>0</v>
      </c>
      <c r="D319">
        <v>99.344008100000011</v>
      </c>
      <c r="E319">
        <v>8.5535990000000002</v>
      </c>
      <c r="F319">
        <v>20.779218</v>
      </c>
      <c r="G319">
        <v>4.5643002299999997</v>
      </c>
      <c r="H319">
        <v>153.01882639999999</v>
      </c>
      <c r="I319">
        <v>59.677996899999997</v>
      </c>
      <c r="J319">
        <v>100.8062458</v>
      </c>
      <c r="K319">
        <v>0</v>
      </c>
      <c r="L319">
        <v>80.590264930000004</v>
      </c>
      <c r="M319">
        <v>4.9474462780000001</v>
      </c>
      <c r="N319">
        <v>0</v>
      </c>
    </row>
    <row r="320" spans="2:14">
      <c r="B320" s="162">
        <v>51166.208333333336</v>
      </c>
      <c r="C320">
        <v>0</v>
      </c>
      <c r="D320">
        <v>99.344008100000011</v>
      </c>
      <c r="E320">
        <v>8.5536049999999992</v>
      </c>
      <c r="F320">
        <v>20.34046932</v>
      </c>
      <c r="G320">
        <v>4.5474749570000004</v>
      </c>
      <c r="H320">
        <v>155.4474443</v>
      </c>
      <c r="I320">
        <v>59.715432</v>
      </c>
      <c r="J320">
        <v>100.3384722</v>
      </c>
      <c r="K320">
        <v>0</v>
      </c>
      <c r="L320">
        <v>86.21199489</v>
      </c>
      <c r="M320">
        <v>6.4510517189999996</v>
      </c>
      <c r="N320">
        <v>0</v>
      </c>
    </row>
    <row r="321" spans="2:14">
      <c r="B321" s="162">
        <v>51166.25</v>
      </c>
      <c r="C321">
        <v>0</v>
      </c>
      <c r="D321">
        <v>99.344008100000011</v>
      </c>
      <c r="E321">
        <v>8.5849270000000004</v>
      </c>
      <c r="F321">
        <v>20.884241000000003</v>
      </c>
      <c r="G321">
        <v>4.5474749570000004</v>
      </c>
      <c r="H321">
        <v>160.82229949999999</v>
      </c>
      <c r="I321">
        <v>59.459649899999995</v>
      </c>
      <c r="J321">
        <v>105.05949559999999</v>
      </c>
      <c r="K321">
        <v>5.5362299999999996E-2</v>
      </c>
      <c r="L321">
        <v>92.463314859999997</v>
      </c>
      <c r="M321">
        <v>7.7171971609999996</v>
      </c>
      <c r="N321">
        <v>0</v>
      </c>
    </row>
    <row r="322" spans="2:14">
      <c r="B322" s="162">
        <v>51166.291666666664</v>
      </c>
      <c r="C322">
        <v>0</v>
      </c>
      <c r="D322">
        <v>99.344008100000011</v>
      </c>
      <c r="E322">
        <v>8.6395999999999997</v>
      </c>
      <c r="F322">
        <v>21.008226000000001</v>
      </c>
      <c r="G322">
        <v>4.5253249569999996</v>
      </c>
      <c r="H322">
        <v>169.2473004</v>
      </c>
      <c r="I322">
        <v>59.910657800000003</v>
      </c>
      <c r="J322">
        <v>108.0184651</v>
      </c>
      <c r="K322">
        <v>3.9247177999999998</v>
      </c>
      <c r="L322">
        <v>94.776186050000007</v>
      </c>
      <c r="M322">
        <v>7.7171971609999996</v>
      </c>
      <c r="N322">
        <v>0</v>
      </c>
    </row>
    <row r="323" spans="2:14">
      <c r="B323" s="162">
        <v>51166.333333333336</v>
      </c>
      <c r="C323">
        <v>0</v>
      </c>
      <c r="D323">
        <v>99.344008100000011</v>
      </c>
      <c r="E323">
        <v>8.6527790000000007</v>
      </c>
      <c r="F323">
        <v>19.992716000000001</v>
      </c>
      <c r="G323">
        <v>4.5253249569999996</v>
      </c>
      <c r="H323">
        <v>174.04292869999998</v>
      </c>
      <c r="I323">
        <v>58.561856220000003</v>
      </c>
      <c r="J323">
        <v>102.9447813</v>
      </c>
      <c r="K323">
        <v>33.208779199999995</v>
      </c>
      <c r="L323">
        <v>93.973258950000002</v>
      </c>
      <c r="M323">
        <v>8.3679331610000016</v>
      </c>
      <c r="N323">
        <v>0</v>
      </c>
    </row>
    <row r="324" spans="2:14">
      <c r="B324" s="162">
        <v>51166.375</v>
      </c>
      <c r="C324">
        <v>0</v>
      </c>
      <c r="D324">
        <v>97.290525940000009</v>
      </c>
      <c r="E324">
        <v>8.645582000000001</v>
      </c>
      <c r="F324">
        <v>19.962935000000002</v>
      </c>
      <c r="G324">
        <v>4.5188120330000006</v>
      </c>
      <c r="H324">
        <v>170.52886859999998</v>
      </c>
      <c r="I324">
        <v>54.773119600000001</v>
      </c>
      <c r="J324">
        <v>80.384747659999988</v>
      </c>
      <c r="K324">
        <v>124.47860610000001</v>
      </c>
      <c r="L324">
        <v>88.684930609999995</v>
      </c>
      <c r="M324">
        <v>7.7171971609999996</v>
      </c>
      <c r="N324">
        <v>0</v>
      </c>
    </row>
    <row r="325" spans="2:14">
      <c r="B325" s="162">
        <v>51166.416666666664</v>
      </c>
      <c r="C325">
        <v>0</v>
      </c>
      <c r="D325">
        <v>95.976294870000004</v>
      </c>
      <c r="E325">
        <v>7.245431</v>
      </c>
      <c r="F325">
        <v>20.938412</v>
      </c>
      <c r="G325">
        <v>4.5188120330000006</v>
      </c>
      <c r="H325">
        <v>165.49370019999998</v>
      </c>
      <c r="I325">
        <v>58.683388600000001</v>
      </c>
      <c r="J325">
        <v>69.060941049999997</v>
      </c>
      <c r="K325">
        <v>214.95919140000001</v>
      </c>
      <c r="L325">
        <v>79.240491739999996</v>
      </c>
      <c r="M325">
        <v>6.141801719</v>
      </c>
      <c r="N325">
        <v>0</v>
      </c>
    </row>
    <row r="326" spans="2:14">
      <c r="B326" s="162">
        <v>51166.458333333336</v>
      </c>
      <c r="C326">
        <v>0</v>
      </c>
      <c r="D326">
        <v>94.834983870000002</v>
      </c>
      <c r="E326">
        <v>7.2527209999999993</v>
      </c>
      <c r="F326">
        <v>19.835065999999998</v>
      </c>
      <c r="G326">
        <v>4.5188120330000006</v>
      </c>
      <c r="H326">
        <v>159.73875609999999</v>
      </c>
      <c r="I326">
        <v>55.67546711</v>
      </c>
      <c r="J326">
        <v>59.020913549999996</v>
      </c>
      <c r="K326">
        <v>273.06324800000004</v>
      </c>
      <c r="L326">
        <v>76.827473920000003</v>
      </c>
      <c r="M326">
        <v>6.141801719</v>
      </c>
      <c r="N326">
        <v>0</v>
      </c>
    </row>
    <row r="327" spans="2:14">
      <c r="B327" s="162">
        <v>51166.5</v>
      </c>
      <c r="C327">
        <v>0</v>
      </c>
      <c r="D327">
        <v>94.834983870000002</v>
      </c>
      <c r="E327">
        <v>7.2511710000000003</v>
      </c>
      <c r="F327">
        <v>19.871452000000001</v>
      </c>
      <c r="G327">
        <v>4.5188120330000006</v>
      </c>
      <c r="H327">
        <v>164.99644769999998</v>
      </c>
      <c r="I327">
        <v>52.61184506</v>
      </c>
      <c r="J327">
        <v>62.832786419999998</v>
      </c>
      <c r="K327">
        <v>306.59845510000002</v>
      </c>
      <c r="L327">
        <v>75.778081900000004</v>
      </c>
      <c r="M327">
        <v>6.141801719</v>
      </c>
      <c r="N327">
        <v>0</v>
      </c>
    </row>
    <row r="328" spans="2:14">
      <c r="B328" s="162">
        <v>51166.541666666664</v>
      </c>
      <c r="C328">
        <v>0</v>
      </c>
      <c r="D328">
        <v>96.307837390000003</v>
      </c>
      <c r="E328">
        <v>7.2501059999999997</v>
      </c>
      <c r="F328">
        <v>19.871513</v>
      </c>
      <c r="G328">
        <v>4.535637307</v>
      </c>
      <c r="H328">
        <v>175.65484229999998</v>
      </c>
      <c r="I328">
        <v>51.608349750000002</v>
      </c>
      <c r="J328">
        <v>58.555458659999999</v>
      </c>
      <c r="K328">
        <v>308.04098529999999</v>
      </c>
      <c r="L328">
        <v>77.324536160000008</v>
      </c>
      <c r="M328">
        <v>6.141801719</v>
      </c>
      <c r="N328">
        <v>0</v>
      </c>
    </row>
    <row r="329" spans="2:14">
      <c r="B329" s="162">
        <v>51166.583333333336</v>
      </c>
      <c r="C329">
        <v>0</v>
      </c>
      <c r="D329">
        <v>97.174697100000003</v>
      </c>
      <c r="E329">
        <v>7.257193</v>
      </c>
      <c r="F329">
        <v>19.817805</v>
      </c>
      <c r="G329">
        <v>4.5524625809999995</v>
      </c>
      <c r="H329">
        <v>190.03965700000001</v>
      </c>
      <c r="I329">
        <v>57.035680059999997</v>
      </c>
      <c r="J329">
        <v>59.796046929999996</v>
      </c>
      <c r="K329">
        <v>268.42651919999997</v>
      </c>
      <c r="L329">
        <v>77.751858349999992</v>
      </c>
      <c r="M329">
        <v>6.141801719</v>
      </c>
      <c r="N329">
        <v>0</v>
      </c>
    </row>
    <row r="330" spans="2:14">
      <c r="B330" s="162">
        <v>51166.625</v>
      </c>
      <c r="C330">
        <v>0</v>
      </c>
      <c r="D330">
        <v>97.174697100000003</v>
      </c>
      <c r="E330">
        <v>7.3451106460000002</v>
      </c>
      <c r="F330">
        <v>19.888904999999998</v>
      </c>
      <c r="G330">
        <v>4.5524625809999995</v>
      </c>
      <c r="H330">
        <v>202.08631409999998</v>
      </c>
      <c r="I330">
        <v>58.454763190000001</v>
      </c>
      <c r="J330">
        <v>65.326734299999998</v>
      </c>
      <c r="K330">
        <v>190.15929749999998</v>
      </c>
      <c r="L330">
        <v>81.201176779999997</v>
      </c>
      <c r="M330">
        <v>6.141801719</v>
      </c>
      <c r="N330">
        <v>0</v>
      </c>
    </row>
    <row r="331" spans="2:14">
      <c r="B331" s="162">
        <v>51166.666666666664</v>
      </c>
      <c r="C331">
        <v>0</v>
      </c>
      <c r="D331">
        <v>96.033386100000001</v>
      </c>
      <c r="E331">
        <v>7.8627456140000005</v>
      </c>
      <c r="F331">
        <v>20.972892999999999</v>
      </c>
      <c r="G331">
        <v>4.535637307</v>
      </c>
      <c r="H331">
        <v>201.6287552</v>
      </c>
      <c r="I331">
        <v>60.264256800000005</v>
      </c>
      <c r="J331">
        <v>80.541966889999998</v>
      </c>
      <c r="K331">
        <v>92.587760899999992</v>
      </c>
      <c r="L331">
        <v>94.694060429999993</v>
      </c>
      <c r="M331">
        <v>7.7171971609999996</v>
      </c>
      <c r="N331">
        <v>0</v>
      </c>
    </row>
    <row r="332" spans="2:14">
      <c r="B332" s="162">
        <v>51166.708333333336</v>
      </c>
      <c r="C332">
        <v>0</v>
      </c>
      <c r="D332">
        <v>96.033386100000001</v>
      </c>
      <c r="E332">
        <v>8.8980112270000014</v>
      </c>
      <c r="F332">
        <v>20.513694149999999</v>
      </c>
      <c r="G332">
        <v>4.5577873069999999</v>
      </c>
      <c r="H332">
        <v>186.37137770000001</v>
      </c>
      <c r="I332">
        <v>61.835275099999997</v>
      </c>
      <c r="J332">
        <v>95.484764769999998</v>
      </c>
      <c r="K332">
        <v>23.615977900000001</v>
      </c>
      <c r="L332">
        <v>97.585808450000002</v>
      </c>
      <c r="M332">
        <v>11.981197159999999</v>
      </c>
      <c r="N332">
        <v>0</v>
      </c>
    </row>
    <row r="333" spans="2:14">
      <c r="B333" s="162">
        <v>51166.75</v>
      </c>
      <c r="C333">
        <v>0</v>
      </c>
      <c r="D333">
        <v>96.033386100000001</v>
      </c>
      <c r="E333">
        <v>9.7518681240000014</v>
      </c>
      <c r="F333">
        <v>21.075915000000002</v>
      </c>
      <c r="G333">
        <v>3.7677873069999999</v>
      </c>
      <c r="H333">
        <v>173.87023379999999</v>
      </c>
      <c r="I333">
        <v>62.969645700000001</v>
      </c>
      <c r="J333">
        <v>107.68286789999999</v>
      </c>
      <c r="K333">
        <v>0.73462800000000006</v>
      </c>
      <c r="L333">
        <v>97.04524047999999</v>
      </c>
      <c r="M333">
        <v>13.18940716</v>
      </c>
      <c r="N333">
        <v>0</v>
      </c>
    </row>
    <row r="334" spans="2:14">
      <c r="B334" s="162">
        <v>51166.791666666664</v>
      </c>
      <c r="C334">
        <v>0</v>
      </c>
      <c r="D334">
        <v>96.033386100000001</v>
      </c>
      <c r="E334">
        <v>10.04441518</v>
      </c>
      <c r="F334">
        <v>21.119066</v>
      </c>
      <c r="G334">
        <v>3.7677873069999999</v>
      </c>
      <c r="H334">
        <v>170.4991765</v>
      </c>
      <c r="I334">
        <v>61.862702599999999</v>
      </c>
      <c r="J334">
        <v>105.0229367</v>
      </c>
      <c r="K334">
        <v>0</v>
      </c>
      <c r="L334">
        <v>96.391210799999996</v>
      </c>
      <c r="M334">
        <v>13.91193316</v>
      </c>
      <c r="N334">
        <v>0</v>
      </c>
    </row>
    <row r="335" spans="2:14">
      <c r="B335" s="162">
        <v>51166.833333333336</v>
      </c>
      <c r="C335">
        <v>0</v>
      </c>
      <c r="D335">
        <v>96.609048099999995</v>
      </c>
      <c r="E335">
        <v>9.2036325730000001</v>
      </c>
      <c r="F335">
        <v>21.130471</v>
      </c>
      <c r="G335">
        <v>3.7677873069999999</v>
      </c>
      <c r="H335">
        <v>171.51342099999999</v>
      </c>
      <c r="I335">
        <v>60.968841300000001</v>
      </c>
      <c r="J335">
        <v>94.943846579999999</v>
      </c>
      <c r="K335">
        <v>0</v>
      </c>
      <c r="L335">
        <v>96.288617880000004</v>
      </c>
      <c r="M335">
        <v>11.60012716</v>
      </c>
      <c r="N335">
        <v>0</v>
      </c>
    </row>
    <row r="336" spans="2:14">
      <c r="B336" s="162">
        <v>51166.875</v>
      </c>
      <c r="C336">
        <v>0</v>
      </c>
      <c r="D336">
        <v>96.609048099999995</v>
      </c>
      <c r="E336">
        <v>9.0781900000000011</v>
      </c>
      <c r="F336">
        <v>21.113059</v>
      </c>
      <c r="G336">
        <v>3.750962033</v>
      </c>
      <c r="H336">
        <v>173.97969080000001</v>
      </c>
      <c r="I336">
        <v>60.747428999999997</v>
      </c>
      <c r="J336">
        <v>98.484090979999991</v>
      </c>
      <c r="K336">
        <v>0</v>
      </c>
      <c r="L336">
        <v>91.590429130000004</v>
      </c>
      <c r="M336">
        <v>10.315978230000001</v>
      </c>
      <c r="N336">
        <v>0</v>
      </c>
    </row>
    <row r="337" spans="2:14">
      <c r="B337" s="162">
        <v>51166.916666666664</v>
      </c>
      <c r="C337">
        <v>0</v>
      </c>
      <c r="D337">
        <v>96.609048099999995</v>
      </c>
      <c r="E337">
        <v>9.0575559999999999</v>
      </c>
      <c r="F337">
        <v>21.072346000000003</v>
      </c>
      <c r="G337">
        <v>3.750962033</v>
      </c>
      <c r="H337">
        <v>172.55548629999998</v>
      </c>
      <c r="I337">
        <v>62.150768100000001</v>
      </c>
      <c r="J337">
        <v>92.743423299999989</v>
      </c>
      <c r="K337">
        <v>0</v>
      </c>
      <c r="L337">
        <v>89.225478120000005</v>
      </c>
      <c r="M337">
        <v>9.8376591229999999</v>
      </c>
      <c r="N337">
        <v>0</v>
      </c>
    </row>
    <row r="338" spans="2:14">
      <c r="B338" s="162">
        <v>51166.958333333336</v>
      </c>
      <c r="C338">
        <v>0</v>
      </c>
      <c r="D338">
        <v>96.609048099999995</v>
      </c>
      <c r="E338">
        <v>9.0396929999999998</v>
      </c>
      <c r="F338">
        <v>21.054883999999998</v>
      </c>
      <c r="G338">
        <v>3.750962033</v>
      </c>
      <c r="H338">
        <v>171.23784190000001</v>
      </c>
      <c r="I338">
        <v>66.000106299999999</v>
      </c>
      <c r="J338">
        <v>90.985119990000001</v>
      </c>
      <c r="K338">
        <v>0</v>
      </c>
      <c r="L338">
        <v>84.979482829999995</v>
      </c>
      <c r="M338">
        <v>8.4483842769999988</v>
      </c>
      <c r="N338">
        <v>0</v>
      </c>
    </row>
  </sheetData>
  <pageMargins left="0.7" right="0.7" top="0.75" bottom="0.75" header="0.3" footer="0.3"/>
  <headerFooter>
    <oddHeader>&amp;C&amp;"Aptos"&amp;10&amp;K000000 Intern (Internal)&amp;1#_x000D_</oddHeader>
  </headerFooter>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4C334-12B3-409B-A005-6EE57362947A}">
  <sheetPr codeName="Sheet45"/>
  <dimension ref="B2:O338"/>
  <sheetViews>
    <sheetView zoomScale="90" zoomScaleNormal="90" workbookViewId="0">
      <selection activeCell="AA22" sqref="AA22"/>
    </sheetView>
  </sheetViews>
  <sheetFormatPr defaultColWidth="9.140625" defaultRowHeight="15"/>
  <cols>
    <col min="2" max="2" width="13.5703125" style="145" bestFit="1" customWidth="1"/>
    <col min="6" max="6" width="13.28515625" bestFit="1" customWidth="1"/>
  </cols>
  <sheetData>
    <row r="2" spans="2:15">
      <c r="B2" s="144" t="s">
        <v>267</v>
      </c>
      <c r="C2" s="143" t="s">
        <v>274</v>
      </c>
      <c r="D2" s="143" t="s">
        <v>275</v>
      </c>
      <c r="E2" s="143" t="s">
        <v>224</v>
      </c>
      <c r="F2" s="143" t="s">
        <v>271</v>
      </c>
      <c r="G2" s="143" t="s">
        <v>244</v>
      </c>
      <c r="H2" s="143" t="s">
        <v>251</v>
      </c>
      <c r="I2" s="143"/>
      <c r="J2" s="143" t="s">
        <v>247</v>
      </c>
      <c r="K2" s="143" t="s">
        <v>269</v>
      </c>
      <c r="L2" s="143" t="s">
        <v>226</v>
      </c>
      <c r="M2" s="143" t="s">
        <v>276</v>
      </c>
      <c r="N2" s="143" t="s">
        <v>262</v>
      </c>
      <c r="O2" s="143" t="s">
        <v>273</v>
      </c>
    </row>
    <row r="3" spans="2:15">
      <c r="B3" s="145">
        <v>51316</v>
      </c>
      <c r="C3">
        <v>0</v>
      </c>
      <c r="D3">
        <v>0</v>
      </c>
      <c r="E3">
        <v>84522.169099999999</v>
      </c>
      <c r="F3">
        <v>1694.6793776332895</v>
      </c>
      <c r="G3">
        <v>15553.518</v>
      </c>
      <c r="H3">
        <v>3438.6848323599997</v>
      </c>
      <c r="J3">
        <v>116170.14349999998</v>
      </c>
      <c r="K3">
        <v>67094.09116306332</v>
      </c>
      <c r="L3">
        <v>0</v>
      </c>
      <c r="M3">
        <v>10559.209126053938</v>
      </c>
      <c r="N3">
        <v>19982.170000000002</v>
      </c>
      <c r="O3">
        <v>431.07877094847731</v>
      </c>
    </row>
    <row r="4" spans="2:15">
      <c r="B4" s="145">
        <v>51316.041666666664</v>
      </c>
      <c r="C4">
        <v>0</v>
      </c>
      <c r="D4">
        <v>0</v>
      </c>
      <c r="E4">
        <v>85197.169099999999</v>
      </c>
      <c r="F4">
        <v>1606.2170000000001</v>
      </c>
      <c r="G4">
        <v>15500.316692735723</v>
      </c>
      <c r="H4">
        <v>3455.5101061</v>
      </c>
      <c r="J4">
        <v>120841.49580000005</v>
      </c>
      <c r="K4">
        <v>61341.731700098586</v>
      </c>
      <c r="L4">
        <v>0</v>
      </c>
      <c r="M4">
        <v>10559.20912605394</v>
      </c>
      <c r="N4">
        <v>17376.53</v>
      </c>
      <c r="O4">
        <v>0</v>
      </c>
    </row>
    <row r="5" spans="2:15">
      <c r="B5" s="145">
        <v>51316.083333333336</v>
      </c>
      <c r="C5">
        <v>0</v>
      </c>
      <c r="D5">
        <v>0</v>
      </c>
      <c r="E5">
        <v>85197.169099999999</v>
      </c>
      <c r="F5">
        <v>1603.7570000000001</v>
      </c>
      <c r="G5">
        <v>15541.339000000004</v>
      </c>
      <c r="H5">
        <v>3477.6601061000001</v>
      </c>
      <c r="J5">
        <v>120342.33199999998</v>
      </c>
      <c r="K5">
        <v>62196.645826764994</v>
      </c>
      <c r="L5">
        <v>270.36400000000003</v>
      </c>
      <c r="M5">
        <v>10559.20912605394</v>
      </c>
      <c r="N5">
        <v>14213.080000000002</v>
      </c>
      <c r="O5">
        <v>0</v>
      </c>
    </row>
    <row r="6" spans="2:15">
      <c r="B6" s="145">
        <v>51316.125</v>
      </c>
      <c r="C6">
        <v>0</v>
      </c>
      <c r="D6">
        <v>0</v>
      </c>
      <c r="E6">
        <v>85197.169099999999</v>
      </c>
      <c r="F6">
        <v>1698.1970000000001</v>
      </c>
      <c r="G6">
        <v>15530.511999999999</v>
      </c>
      <c r="H6">
        <v>3477.6601061000001</v>
      </c>
      <c r="J6">
        <v>107017.54780000004</v>
      </c>
      <c r="K6">
        <v>64007.523676256467</v>
      </c>
      <c r="L6">
        <v>903.18700000000001</v>
      </c>
      <c r="M6">
        <v>10559.209126053938</v>
      </c>
      <c r="N6">
        <v>16371.62</v>
      </c>
      <c r="O6">
        <v>0</v>
      </c>
    </row>
    <row r="7" spans="2:15">
      <c r="B7" s="145">
        <v>51316.166666666664</v>
      </c>
      <c r="C7">
        <v>0</v>
      </c>
      <c r="D7">
        <v>0</v>
      </c>
      <c r="E7">
        <v>85197.169099999999</v>
      </c>
      <c r="F7">
        <v>1603.7570000000001</v>
      </c>
      <c r="G7">
        <v>15535.599999999999</v>
      </c>
      <c r="H7">
        <v>3499.8101060999998</v>
      </c>
      <c r="J7">
        <v>82053.179099999994</v>
      </c>
      <c r="K7">
        <v>68203.525115991783</v>
      </c>
      <c r="L7">
        <v>8454.2141000000011</v>
      </c>
      <c r="M7">
        <v>10559.209126053938</v>
      </c>
      <c r="N7">
        <v>39726.019999999997</v>
      </c>
      <c r="O7">
        <v>0</v>
      </c>
    </row>
    <row r="8" spans="2:15">
      <c r="B8" s="145">
        <v>51316.208333333336</v>
      </c>
      <c r="C8">
        <v>0</v>
      </c>
      <c r="D8">
        <v>0</v>
      </c>
      <c r="E8">
        <v>85197.169099999999</v>
      </c>
      <c r="F8">
        <v>1700.6570000000002</v>
      </c>
      <c r="G8">
        <v>15554.265999999998</v>
      </c>
      <c r="H8">
        <v>3472.0601061000002</v>
      </c>
      <c r="J8">
        <v>64234.807199999988</v>
      </c>
      <c r="K8">
        <v>78434.398919362051</v>
      </c>
      <c r="L8">
        <v>54813.977000000006</v>
      </c>
      <c r="M8">
        <v>10559.20912605394</v>
      </c>
      <c r="N8">
        <v>34689.879999999997</v>
      </c>
      <c r="O8">
        <v>890.93</v>
      </c>
    </row>
    <row r="9" spans="2:15">
      <c r="B9" s="145">
        <v>51316.25</v>
      </c>
      <c r="C9">
        <v>0</v>
      </c>
      <c r="D9">
        <v>0</v>
      </c>
      <c r="E9">
        <v>85197.169099999999</v>
      </c>
      <c r="F9">
        <v>550.68299999999999</v>
      </c>
      <c r="G9">
        <v>15671.929000000002</v>
      </c>
      <c r="H9">
        <v>3472.0601061000002</v>
      </c>
      <c r="J9">
        <v>52761.856500000002</v>
      </c>
      <c r="K9">
        <v>55815.918917833551</v>
      </c>
      <c r="L9">
        <v>153879.14980000001</v>
      </c>
      <c r="M9">
        <v>10222.599706053939</v>
      </c>
      <c r="N9">
        <v>18453.559999999998</v>
      </c>
      <c r="O9">
        <v>0</v>
      </c>
    </row>
    <row r="10" spans="2:15">
      <c r="B10" s="145">
        <v>51316.291666666664</v>
      </c>
      <c r="C10">
        <v>0</v>
      </c>
      <c r="D10">
        <v>0</v>
      </c>
      <c r="E10">
        <v>85197.169099999999</v>
      </c>
      <c r="F10">
        <v>408.61800000000005</v>
      </c>
      <c r="G10">
        <v>15432.937999999998</v>
      </c>
      <c r="H10">
        <v>3472.0601061000002</v>
      </c>
      <c r="J10">
        <v>45354.152797183095</v>
      </c>
      <c r="K10">
        <v>41418.820011534088</v>
      </c>
      <c r="L10">
        <v>295046.05889999995</v>
      </c>
      <c r="M10">
        <v>7373.7050336337925</v>
      </c>
      <c r="N10">
        <v>639.87</v>
      </c>
      <c r="O10">
        <v>0</v>
      </c>
    </row>
    <row r="11" spans="2:15">
      <c r="B11" s="145">
        <v>51316.333333333336</v>
      </c>
      <c r="C11">
        <v>0</v>
      </c>
      <c r="D11">
        <v>0</v>
      </c>
      <c r="E11">
        <v>72184.832905653719</v>
      </c>
      <c r="F11">
        <v>408.61800000000005</v>
      </c>
      <c r="G11">
        <v>15709.509</v>
      </c>
      <c r="H11">
        <v>1148.213</v>
      </c>
      <c r="J11">
        <v>53055.603299999988</v>
      </c>
      <c r="K11">
        <v>20037.789691086233</v>
      </c>
      <c r="L11">
        <v>439603.14117823268</v>
      </c>
      <c r="M11">
        <v>4016.4446530316682</v>
      </c>
      <c r="N11">
        <v>136.13999999999999</v>
      </c>
      <c r="O11">
        <v>0</v>
      </c>
    </row>
    <row r="12" spans="2:15">
      <c r="B12" s="145">
        <v>51316.375</v>
      </c>
      <c r="C12">
        <v>0</v>
      </c>
      <c r="D12">
        <v>0</v>
      </c>
      <c r="E12">
        <v>38760.273425352585</v>
      </c>
      <c r="F12">
        <v>131.65</v>
      </c>
      <c r="G12">
        <v>15677.493999999997</v>
      </c>
      <c r="H12">
        <v>1148.213</v>
      </c>
      <c r="J12">
        <v>61154.527206382998</v>
      </c>
      <c r="K12">
        <v>18686.53</v>
      </c>
      <c r="L12">
        <v>544626.17863879842</v>
      </c>
      <c r="M12">
        <v>3877.8456290598779</v>
      </c>
      <c r="N12">
        <v>0</v>
      </c>
      <c r="O12">
        <v>0</v>
      </c>
    </row>
    <row r="13" spans="2:15">
      <c r="B13" s="145">
        <v>51316.416666666664</v>
      </c>
      <c r="C13">
        <v>0</v>
      </c>
      <c r="D13">
        <v>0</v>
      </c>
      <c r="E13">
        <v>38760.273425352585</v>
      </c>
      <c r="F13">
        <v>131.65</v>
      </c>
      <c r="G13">
        <v>15391.680000000002</v>
      </c>
      <c r="H13">
        <v>1148.213</v>
      </c>
      <c r="J13">
        <v>64783.391400000008</v>
      </c>
      <c r="K13">
        <v>18686.53</v>
      </c>
      <c r="L13">
        <v>610483.82622887485</v>
      </c>
      <c r="M13">
        <v>3877.8456290598779</v>
      </c>
      <c r="N13">
        <v>0</v>
      </c>
      <c r="O13">
        <v>0</v>
      </c>
    </row>
    <row r="14" spans="2:15">
      <c r="B14" s="145">
        <v>51316.458333333336</v>
      </c>
      <c r="C14">
        <v>0</v>
      </c>
      <c r="D14">
        <v>0</v>
      </c>
      <c r="E14">
        <v>38760.273425352585</v>
      </c>
      <c r="F14">
        <v>131.65</v>
      </c>
      <c r="G14">
        <v>14183.785000000002</v>
      </c>
      <c r="H14">
        <v>1148.213</v>
      </c>
      <c r="J14">
        <v>65645.369599999991</v>
      </c>
      <c r="K14">
        <v>18681.489999999998</v>
      </c>
      <c r="L14">
        <v>584080.79828321736</v>
      </c>
      <c r="M14">
        <v>3877.8456290598779</v>
      </c>
      <c r="N14">
        <v>0</v>
      </c>
      <c r="O14">
        <v>0</v>
      </c>
    </row>
    <row r="15" spans="2:15">
      <c r="B15" s="145">
        <v>51316.5</v>
      </c>
      <c r="C15">
        <v>0</v>
      </c>
      <c r="D15">
        <v>0</v>
      </c>
      <c r="E15">
        <v>38760.273425352585</v>
      </c>
      <c r="F15">
        <v>131.65</v>
      </c>
      <c r="G15">
        <v>15372.884000000002</v>
      </c>
      <c r="H15">
        <v>1148.213</v>
      </c>
      <c r="J15">
        <v>83223.229300000006</v>
      </c>
      <c r="K15">
        <v>18686.53</v>
      </c>
      <c r="L15">
        <v>539020.53788999119</v>
      </c>
      <c r="M15">
        <v>3877.8456290598779</v>
      </c>
      <c r="N15">
        <v>23060.29</v>
      </c>
      <c r="O15">
        <v>0</v>
      </c>
    </row>
    <row r="16" spans="2:15">
      <c r="B16" s="145">
        <v>51316.541666666664</v>
      </c>
      <c r="C16">
        <v>0</v>
      </c>
      <c r="D16">
        <v>0</v>
      </c>
      <c r="E16">
        <v>39307.867622456601</v>
      </c>
      <c r="F16">
        <v>131.65</v>
      </c>
      <c r="G16">
        <v>14154.772000000001</v>
      </c>
      <c r="H16">
        <v>1148.213</v>
      </c>
      <c r="J16">
        <v>80962.394393617011</v>
      </c>
      <c r="K16">
        <v>18681.489999999998</v>
      </c>
      <c r="L16">
        <v>513200.75209150481</v>
      </c>
      <c r="M16">
        <v>3882.0991202066762</v>
      </c>
      <c r="N16">
        <v>0</v>
      </c>
      <c r="O16">
        <v>0</v>
      </c>
    </row>
    <row r="17" spans="2:15">
      <c r="B17" s="145">
        <v>51316.583333333336</v>
      </c>
      <c r="C17">
        <v>0</v>
      </c>
      <c r="D17">
        <v>0</v>
      </c>
      <c r="E17">
        <v>41930.104627146429</v>
      </c>
      <c r="F17">
        <v>131.65</v>
      </c>
      <c r="G17">
        <v>14159.52</v>
      </c>
      <c r="H17">
        <v>1170.3630000000001</v>
      </c>
      <c r="J17">
        <v>96200.602299999955</v>
      </c>
      <c r="K17">
        <v>18448.187296047134</v>
      </c>
      <c r="L17">
        <v>484382.80484089197</v>
      </c>
      <c r="M17">
        <v>3901.0011673699591</v>
      </c>
      <c r="N17">
        <v>0</v>
      </c>
      <c r="O17">
        <v>0</v>
      </c>
    </row>
    <row r="18" spans="2:15">
      <c r="B18" s="145">
        <v>51316.625</v>
      </c>
      <c r="C18">
        <v>0</v>
      </c>
      <c r="D18">
        <v>0</v>
      </c>
      <c r="E18">
        <v>46769.943115582792</v>
      </c>
      <c r="F18">
        <v>408.61800000000005</v>
      </c>
      <c r="G18">
        <v>14425.975000000002</v>
      </c>
      <c r="H18">
        <v>1170.3630000000001</v>
      </c>
      <c r="J18">
        <v>106145.96469999998</v>
      </c>
      <c r="K18">
        <v>20222.800812336482</v>
      </c>
      <c r="L18">
        <v>418194.4046772226</v>
      </c>
      <c r="M18">
        <v>3953.8923503620085</v>
      </c>
      <c r="N18">
        <v>0</v>
      </c>
      <c r="O18">
        <v>0</v>
      </c>
    </row>
    <row r="19" spans="2:15">
      <c r="B19" s="145">
        <v>51316.666666666664</v>
      </c>
      <c r="C19">
        <v>0</v>
      </c>
      <c r="D19">
        <v>0</v>
      </c>
      <c r="E19">
        <v>78932.061605224604</v>
      </c>
      <c r="F19">
        <v>408.61800000000005</v>
      </c>
      <c r="G19">
        <v>15386.587000000001</v>
      </c>
      <c r="H19">
        <v>1232.751</v>
      </c>
      <c r="J19">
        <v>107687.85970000002</v>
      </c>
      <c r="K19">
        <v>27305.02875790912</v>
      </c>
      <c r="L19">
        <v>356715.3743000002</v>
      </c>
      <c r="M19">
        <v>9709.8774782473047</v>
      </c>
      <c r="N19">
        <v>3364.11</v>
      </c>
      <c r="O19">
        <v>0</v>
      </c>
    </row>
    <row r="20" spans="2:15">
      <c r="B20" s="145">
        <v>51316.708333333336</v>
      </c>
      <c r="C20">
        <v>0</v>
      </c>
      <c r="D20">
        <v>0</v>
      </c>
      <c r="E20">
        <v>84055.858099999998</v>
      </c>
      <c r="F20">
        <v>1847.4690000000001</v>
      </c>
      <c r="G20">
        <v>15398.101999999999</v>
      </c>
      <c r="H20">
        <v>1232.751</v>
      </c>
      <c r="J20">
        <v>108841.92579999997</v>
      </c>
      <c r="K20">
        <v>50884.549014754673</v>
      </c>
      <c r="L20">
        <v>239920.1396869712</v>
      </c>
      <c r="M20">
        <v>10034.570185073948</v>
      </c>
      <c r="N20">
        <v>31402.92</v>
      </c>
      <c r="O20">
        <v>0</v>
      </c>
    </row>
    <row r="21" spans="2:15">
      <c r="B21" s="145">
        <v>51316.75</v>
      </c>
      <c r="C21">
        <v>0</v>
      </c>
      <c r="D21">
        <v>0</v>
      </c>
      <c r="E21">
        <v>84055.858099999998</v>
      </c>
      <c r="F21">
        <v>1847.4690000000001</v>
      </c>
      <c r="G21">
        <v>15705.537</v>
      </c>
      <c r="H21">
        <v>1232.751</v>
      </c>
      <c r="J21">
        <v>122773.11385742569</v>
      </c>
      <c r="K21">
        <v>66912.456331088237</v>
      </c>
      <c r="L21">
        <v>128451.24649999998</v>
      </c>
      <c r="M21">
        <v>10838.719327410472</v>
      </c>
      <c r="N21">
        <v>62980.58</v>
      </c>
      <c r="O21">
        <v>0</v>
      </c>
    </row>
    <row r="22" spans="2:15">
      <c r="B22" s="145">
        <v>51316.791666666664</v>
      </c>
      <c r="C22">
        <v>0</v>
      </c>
      <c r="D22">
        <v>0</v>
      </c>
      <c r="E22">
        <v>84055.858099999998</v>
      </c>
      <c r="F22">
        <v>1847.4690000000001</v>
      </c>
      <c r="G22">
        <v>15447.992</v>
      </c>
      <c r="H22">
        <v>1232.751</v>
      </c>
      <c r="J22">
        <v>144230.29342857248</v>
      </c>
      <c r="K22">
        <v>68498.371918505902</v>
      </c>
      <c r="L22">
        <v>42526.531299999995</v>
      </c>
      <c r="M22">
        <v>10838.719327410472</v>
      </c>
      <c r="N22">
        <v>61898.63</v>
      </c>
      <c r="O22">
        <v>0</v>
      </c>
    </row>
    <row r="23" spans="2:15">
      <c r="B23" s="145">
        <v>51316.833333333336</v>
      </c>
      <c r="C23">
        <v>0</v>
      </c>
      <c r="D23">
        <v>0</v>
      </c>
      <c r="E23">
        <v>84055.858099999998</v>
      </c>
      <c r="F23">
        <v>1847.4690000000001</v>
      </c>
      <c r="G23">
        <v>15803.988999999998</v>
      </c>
      <c r="H23">
        <v>1232.751</v>
      </c>
      <c r="J23">
        <v>165021.97409999993</v>
      </c>
      <c r="K23">
        <v>68327.757156568972</v>
      </c>
      <c r="L23">
        <v>2767.1473000000001</v>
      </c>
      <c r="M23">
        <v>10810.938971764474</v>
      </c>
      <c r="N23">
        <v>48706.710000000006</v>
      </c>
      <c r="O23">
        <v>0</v>
      </c>
    </row>
    <row r="24" spans="2:15">
      <c r="B24" s="145">
        <v>51316.875</v>
      </c>
      <c r="C24">
        <v>0</v>
      </c>
      <c r="D24">
        <v>0</v>
      </c>
      <c r="E24">
        <v>84055.858099999998</v>
      </c>
      <c r="F24">
        <v>1847.4690000000001</v>
      </c>
      <c r="G24">
        <v>15502.797</v>
      </c>
      <c r="H24">
        <v>1232.751</v>
      </c>
      <c r="J24">
        <v>177806.14609999998</v>
      </c>
      <c r="K24">
        <v>59849.458816926424</v>
      </c>
      <c r="L24">
        <v>0</v>
      </c>
      <c r="M24">
        <v>10761.759721612816</v>
      </c>
      <c r="N24">
        <v>38834.81</v>
      </c>
      <c r="O24">
        <v>0</v>
      </c>
    </row>
    <row r="25" spans="2:15">
      <c r="B25" s="145">
        <v>51316.916666666664</v>
      </c>
      <c r="C25">
        <v>0</v>
      </c>
      <c r="D25">
        <v>0</v>
      </c>
      <c r="E25">
        <v>84055.858099999998</v>
      </c>
      <c r="F25">
        <v>1847.4690000000001</v>
      </c>
      <c r="G25">
        <v>15747.562999999998</v>
      </c>
      <c r="H25">
        <v>1232.751</v>
      </c>
      <c r="J25">
        <v>189606.07640000008</v>
      </c>
      <c r="K25">
        <v>57936.962048830159</v>
      </c>
      <c r="L25">
        <v>0</v>
      </c>
      <c r="M25">
        <v>10727.847455106017</v>
      </c>
      <c r="N25">
        <v>23605.180000000004</v>
      </c>
      <c r="O25">
        <v>0</v>
      </c>
    </row>
    <row r="26" spans="2:15">
      <c r="B26" s="145">
        <v>51316.958333333336</v>
      </c>
      <c r="C26">
        <v>0</v>
      </c>
      <c r="D26">
        <v>0</v>
      </c>
      <c r="E26">
        <v>84055.858099999998</v>
      </c>
      <c r="F26">
        <v>1847.4690000000001</v>
      </c>
      <c r="G26">
        <v>15404.996999999999</v>
      </c>
      <c r="H26">
        <v>1232.751</v>
      </c>
      <c r="J26">
        <v>194800.7</v>
      </c>
      <c r="K26">
        <v>55080.29735575329</v>
      </c>
      <c r="L26">
        <v>0</v>
      </c>
      <c r="M26">
        <v>7555.8251827247759</v>
      </c>
      <c r="N26">
        <v>50602.679999999993</v>
      </c>
      <c r="O26">
        <v>0</v>
      </c>
    </row>
    <row r="27" spans="2:15">
      <c r="B27" s="145">
        <v>51317</v>
      </c>
      <c r="C27">
        <v>0</v>
      </c>
      <c r="D27">
        <v>0</v>
      </c>
      <c r="E27">
        <v>42763.260501180004</v>
      </c>
      <c r="F27">
        <v>408.61800000000005</v>
      </c>
      <c r="G27">
        <v>10406.09</v>
      </c>
      <c r="H27">
        <v>1125.57</v>
      </c>
      <c r="J27">
        <v>201911.96459919628</v>
      </c>
      <c r="K27">
        <v>59771.021004704897</v>
      </c>
      <c r="L27">
        <v>0</v>
      </c>
      <c r="M27">
        <v>3457.1082569660707</v>
      </c>
      <c r="N27">
        <v>22991.929999999993</v>
      </c>
      <c r="O27">
        <v>0</v>
      </c>
    </row>
    <row r="28" spans="2:15">
      <c r="B28" s="145">
        <v>51317.041666666664</v>
      </c>
      <c r="C28">
        <v>0</v>
      </c>
      <c r="D28">
        <v>0</v>
      </c>
      <c r="E28">
        <v>42763.260501180004</v>
      </c>
      <c r="F28">
        <v>408.61800000000005</v>
      </c>
      <c r="G28">
        <v>15598.039000000001</v>
      </c>
      <c r="H28">
        <v>1125.57</v>
      </c>
      <c r="J28">
        <v>209593.62969999996</v>
      </c>
      <c r="K28">
        <v>63834.57675253108</v>
      </c>
      <c r="L28">
        <v>0</v>
      </c>
      <c r="M28">
        <v>2326.0565553777924</v>
      </c>
      <c r="N28">
        <v>14521.2</v>
      </c>
      <c r="O28">
        <v>0</v>
      </c>
    </row>
    <row r="29" spans="2:15">
      <c r="B29" s="145">
        <v>51317.083333333336</v>
      </c>
      <c r="C29">
        <v>0</v>
      </c>
      <c r="D29">
        <v>0</v>
      </c>
      <c r="E29">
        <v>42763.260501180004</v>
      </c>
      <c r="F29">
        <v>408.61800000000005</v>
      </c>
      <c r="G29">
        <v>9862.7870000000021</v>
      </c>
      <c r="H29">
        <v>1125.57</v>
      </c>
      <c r="J29">
        <v>198580.73033272329</v>
      </c>
      <c r="K29">
        <v>59992.489057998173</v>
      </c>
      <c r="L29">
        <v>235.42699999999999</v>
      </c>
      <c r="M29">
        <v>2326.0565553777924</v>
      </c>
      <c r="N29">
        <v>19824.919999999998</v>
      </c>
      <c r="O29">
        <v>0</v>
      </c>
    </row>
    <row r="30" spans="2:15">
      <c r="B30" s="145">
        <v>51317.125</v>
      </c>
      <c r="C30">
        <v>0</v>
      </c>
      <c r="D30">
        <v>0</v>
      </c>
      <c r="E30">
        <v>42763.260501180004</v>
      </c>
      <c r="F30">
        <v>408.61800000000005</v>
      </c>
      <c r="G30">
        <v>10295.311000000002</v>
      </c>
      <c r="H30">
        <v>1125.57</v>
      </c>
      <c r="J30">
        <v>197297.4103502061</v>
      </c>
      <c r="K30">
        <v>59513.625755473098</v>
      </c>
      <c r="L30">
        <v>689.88400000000013</v>
      </c>
      <c r="M30">
        <v>2356.7517353329217</v>
      </c>
      <c r="N30">
        <v>28741.449999999997</v>
      </c>
      <c r="O30">
        <v>0</v>
      </c>
    </row>
    <row r="31" spans="2:15">
      <c r="B31" s="145">
        <v>51317.166666666664</v>
      </c>
      <c r="C31">
        <v>0</v>
      </c>
      <c r="D31">
        <v>0</v>
      </c>
      <c r="E31">
        <v>42763.260501180004</v>
      </c>
      <c r="F31">
        <v>408.61800000000005</v>
      </c>
      <c r="G31">
        <v>10346.928</v>
      </c>
      <c r="H31">
        <v>1125.57</v>
      </c>
      <c r="J31">
        <v>212024.08369999996</v>
      </c>
      <c r="K31">
        <v>57318.211628882731</v>
      </c>
      <c r="L31">
        <v>5612.6782000000003</v>
      </c>
      <c r="M31">
        <v>2326.0565553777919</v>
      </c>
      <c r="N31">
        <v>23833.589999999997</v>
      </c>
      <c r="O31">
        <v>0</v>
      </c>
    </row>
    <row r="32" spans="2:15">
      <c r="B32" s="145">
        <v>51317.208333333336</v>
      </c>
      <c r="C32">
        <v>0</v>
      </c>
      <c r="D32">
        <v>0</v>
      </c>
      <c r="E32">
        <v>42763.260501180004</v>
      </c>
      <c r="F32">
        <v>408.61800000000005</v>
      </c>
      <c r="G32">
        <v>9908.4600000000009</v>
      </c>
      <c r="H32">
        <v>1125.57</v>
      </c>
      <c r="J32">
        <v>176412.41689999995</v>
      </c>
      <c r="K32">
        <v>61958.657844090529</v>
      </c>
      <c r="L32">
        <v>39807.663949972426</v>
      </c>
      <c r="M32">
        <v>2356.751735332924</v>
      </c>
      <c r="N32">
        <v>23029.72</v>
      </c>
      <c r="O32">
        <v>0</v>
      </c>
    </row>
    <row r="33" spans="2:15">
      <c r="B33" s="145">
        <v>51317.25</v>
      </c>
      <c r="C33">
        <v>0</v>
      </c>
      <c r="D33">
        <v>0</v>
      </c>
      <c r="E33">
        <v>42763.260501180004</v>
      </c>
      <c r="F33">
        <v>408.61800000000005</v>
      </c>
      <c r="G33">
        <v>9924.010000000002</v>
      </c>
      <c r="H33">
        <v>1075.67</v>
      </c>
      <c r="J33">
        <v>165412.69549999997</v>
      </c>
      <c r="K33">
        <v>49785.710028126239</v>
      </c>
      <c r="L33">
        <v>103266.38289693071</v>
      </c>
      <c r="M33">
        <v>643.47228800000005</v>
      </c>
      <c r="N33">
        <v>25362.86</v>
      </c>
      <c r="O33">
        <v>0</v>
      </c>
    </row>
    <row r="34" spans="2:15">
      <c r="B34" s="145">
        <v>51317.291666666664</v>
      </c>
      <c r="C34">
        <v>0</v>
      </c>
      <c r="D34">
        <v>0</v>
      </c>
      <c r="E34">
        <v>38798.710943578481</v>
      </c>
      <c r="F34">
        <v>408.61800000000005</v>
      </c>
      <c r="G34">
        <v>9937.8430000000008</v>
      </c>
      <c r="H34">
        <v>1075.67</v>
      </c>
      <c r="J34">
        <v>138717.01629999996</v>
      </c>
      <c r="K34">
        <v>40886.33290077572</v>
      </c>
      <c r="L34">
        <v>190947.3499</v>
      </c>
      <c r="M34">
        <v>530.2894926063575</v>
      </c>
      <c r="N34">
        <v>18721.68</v>
      </c>
      <c r="O34">
        <v>0</v>
      </c>
    </row>
    <row r="35" spans="2:15">
      <c r="B35" s="145">
        <v>51317.333333333336</v>
      </c>
      <c r="C35">
        <v>0</v>
      </c>
      <c r="D35">
        <v>0</v>
      </c>
      <c r="E35">
        <v>35690.298241605531</v>
      </c>
      <c r="F35">
        <v>408.61800000000005</v>
      </c>
      <c r="G35">
        <v>15187.871999999999</v>
      </c>
      <c r="H35">
        <v>1075.67</v>
      </c>
      <c r="J35">
        <v>118402.90759999998</v>
      </c>
      <c r="K35">
        <v>23233.819707541861</v>
      </c>
      <c r="L35">
        <v>282213.32269999996</v>
      </c>
      <c r="M35">
        <v>473.07276538584637</v>
      </c>
      <c r="N35">
        <v>11116.07</v>
      </c>
      <c r="O35">
        <v>0</v>
      </c>
    </row>
    <row r="36" spans="2:15">
      <c r="B36" s="145">
        <v>51317.375</v>
      </c>
      <c r="C36">
        <v>0</v>
      </c>
      <c r="D36">
        <v>0</v>
      </c>
      <c r="E36">
        <v>34892.633413284027</v>
      </c>
      <c r="F36">
        <v>408.61800000000005</v>
      </c>
      <c r="G36">
        <v>9889.4500000000007</v>
      </c>
      <c r="H36">
        <v>1075.67</v>
      </c>
      <c r="J36">
        <v>120203.57309232448</v>
      </c>
      <c r="K36">
        <v>19501.33562568725</v>
      </c>
      <c r="L36">
        <v>398710.73228212103</v>
      </c>
      <c r="M36">
        <v>488.83956113052739</v>
      </c>
      <c r="N36">
        <v>1559.16</v>
      </c>
      <c r="O36">
        <v>0</v>
      </c>
    </row>
    <row r="37" spans="2:15">
      <c r="B37" s="145">
        <v>51317.416666666664</v>
      </c>
      <c r="C37">
        <v>0</v>
      </c>
      <c r="D37">
        <v>0</v>
      </c>
      <c r="E37">
        <v>34892.63341328402</v>
      </c>
      <c r="F37">
        <v>408.61800000000005</v>
      </c>
      <c r="G37">
        <v>9905.8540000000012</v>
      </c>
      <c r="H37">
        <v>1075.67</v>
      </c>
      <c r="J37">
        <v>131343.7991</v>
      </c>
      <c r="K37">
        <v>16118.933172303508</v>
      </c>
      <c r="L37">
        <v>468095.17246395425</v>
      </c>
      <c r="M37">
        <v>503.20632708797416</v>
      </c>
      <c r="N37">
        <v>930.49</v>
      </c>
      <c r="O37">
        <v>0</v>
      </c>
    </row>
    <row r="38" spans="2:15">
      <c r="B38" s="145">
        <v>51317.458333333336</v>
      </c>
      <c r="C38">
        <v>0</v>
      </c>
      <c r="D38">
        <v>0</v>
      </c>
      <c r="E38">
        <v>34816.744013284027</v>
      </c>
      <c r="F38">
        <v>408.61800000000005</v>
      </c>
      <c r="G38">
        <v>9931.0180000000018</v>
      </c>
      <c r="H38">
        <v>1075.67</v>
      </c>
      <c r="J38">
        <v>111177.22490053272</v>
      </c>
      <c r="K38">
        <v>19310.979999999996</v>
      </c>
      <c r="L38">
        <v>471712.44048728264</v>
      </c>
      <c r="M38">
        <v>510.72672696106781</v>
      </c>
      <c r="N38">
        <v>0</v>
      </c>
      <c r="O38">
        <v>0</v>
      </c>
    </row>
    <row r="39" spans="2:15">
      <c r="B39" s="145">
        <v>51317.5</v>
      </c>
      <c r="C39">
        <v>0</v>
      </c>
      <c r="D39">
        <v>0</v>
      </c>
      <c r="E39">
        <v>34343.118319667003</v>
      </c>
      <c r="F39">
        <v>408.61800000000005</v>
      </c>
      <c r="G39">
        <v>9920.4190000000017</v>
      </c>
      <c r="H39">
        <v>1075.67</v>
      </c>
      <c r="J39">
        <v>75304.664558382763</v>
      </c>
      <c r="K39">
        <v>16127.180400436144</v>
      </c>
      <c r="L39">
        <v>493492.45451030339</v>
      </c>
      <c r="M39">
        <v>514.87589796486543</v>
      </c>
      <c r="N39">
        <v>8853.4500000000007</v>
      </c>
      <c r="O39">
        <v>0</v>
      </c>
    </row>
    <row r="40" spans="2:15">
      <c r="B40" s="145">
        <v>51317.541666666664</v>
      </c>
      <c r="C40">
        <v>0</v>
      </c>
      <c r="D40">
        <v>0</v>
      </c>
      <c r="E40">
        <v>34168.008592007427</v>
      </c>
      <c r="F40">
        <v>408.61800000000005</v>
      </c>
      <c r="G40">
        <v>9886.9170000000013</v>
      </c>
      <c r="H40">
        <v>1075.67</v>
      </c>
      <c r="J40">
        <v>158751.96108884795</v>
      </c>
      <c r="K40">
        <v>18794.38631510083</v>
      </c>
      <c r="L40">
        <v>497935.863946561</v>
      </c>
      <c r="M40">
        <v>644.66163662097665</v>
      </c>
      <c r="N40">
        <v>354.23</v>
      </c>
      <c r="O40">
        <v>0</v>
      </c>
    </row>
    <row r="41" spans="2:15">
      <c r="B41" s="145">
        <v>51317.583333333336</v>
      </c>
      <c r="C41">
        <v>0</v>
      </c>
      <c r="D41">
        <v>0</v>
      </c>
      <c r="E41">
        <v>35340.621297073696</v>
      </c>
      <c r="F41">
        <v>408.61800000000005</v>
      </c>
      <c r="G41">
        <v>9803.723</v>
      </c>
      <c r="H41">
        <v>1075.67</v>
      </c>
      <c r="J41">
        <v>143135.30274859827</v>
      </c>
      <c r="K41">
        <v>19989.675162408217</v>
      </c>
      <c r="L41">
        <v>464630.88357736595</v>
      </c>
      <c r="M41">
        <v>651.97319318281916</v>
      </c>
      <c r="N41">
        <v>148.44999999999999</v>
      </c>
      <c r="O41">
        <v>0</v>
      </c>
    </row>
    <row r="42" spans="2:15">
      <c r="B42" s="145">
        <v>51317.625</v>
      </c>
      <c r="C42">
        <v>0</v>
      </c>
      <c r="D42">
        <v>0</v>
      </c>
      <c r="E42">
        <v>41487.116598693086</v>
      </c>
      <c r="F42">
        <v>408.61800000000005</v>
      </c>
      <c r="G42">
        <v>9854.3140000000039</v>
      </c>
      <c r="H42">
        <v>1075.67</v>
      </c>
      <c r="J42">
        <v>148395.57275992609</v>
      </c>
      <c r="K42">
        <v>16590.264493907973</v>
      </c>
      <c r="L42">
        <v>410565.73635678535</v>
      </c>
      <c r="M42">
        <v>643.45965176204891</v>
      </c>
      <c r="N42">
        <v>16052.08</v>
      </c>
      <c r="O42">
        <v>0</v>
      </c>
    </row>
    <row r="43" spans="2:15">
      <c r="B43" s="145">
        <v>51317.666666666664</v>
      </c>
      <c r="C43">
        <v>0</v>
      </c>
      <c r="D43">
        <v>0</v>
      </c>
      <c r="E43">
        <v>42540.094803307657</v>
      </c>
      <c r="F43">
        <v>408.61800000000005</v>
      </c>
      <c r="G43">
        <v>8728.3770000000022</v>
      </c>
      <c r="H43">
        <v>1075.67</v>
      </c>
      <c r="J43">
        <v>163833.75929148938</v>
      </c>
      <c r="K43">
        <v>19885.175139396462</v>
      </c>
      <c r="L43">
        <v>330205.05357708118</v>
      </c>
      <c r="M43">
        <v>746.71412900605742</v>
      </c>
      <c r="N43">
        <v>787.14</v>
      </c>
      <c r="O43">
        <v>0</v>
      </c>
    </row>
    <row r="44" spans="2:15">
      <c r="B44" s="145">
        <v>51317.708333333336</v>
      </c>
      <c r="C44">
        <v>0</v>
      </c>
      <c r="D44">
        <v>0</v>
      </c>
      <c r="E44">
        <v>41763.260501180004</v>
      </c>
      <c r="F44">
        <v>408.61800000000005</v>
      </c>
      <c r="G44">
        <v>15114.480000000001</v>
      </c>
      <c r="H44">
        <v>1075.67</v>
      </c>
      <c r="J44">
        <v>196595.04089999996</v>
      </c>
      <c r="K44">
        <v>21381.805869488355</v>
      </c>
      <c r="L44">
        <v>204959.85284506765</v>
      </c>
      <c r="M44">
        <v>780.35451577015112</v>
      </c>
      <c r="N44">
        <v>7408.2000000000007</v>
      </c>
      <c r="O44">
        <v>0</v>
      </c>
    </row>
    <row r="45" spans="2:15">
      <c r="B45" s="145">
        <v>51317.75</v>
      </c>
      <c r="C45">
        <v>0</v>
      </c>
      <c r="D45">
        <v>0</v>
      </c>
      <c r="E45">
        <v>46397.686433414492</v>
      </c>
      <c r="F45">
        <v>408.61800000000005</v>
      </c>
      <c r="G45">
        <v>15179.825999999999</v>
      </c>
      <c r="H45">
        <v>1075.67</v>
      </c>
      <c r="J45">
        <v>188221.15720000002</v>
      </c>
      <c r="K45">
        <v>31580.645975984771</v>
      </c>
      <c r="L45">
        <v>114348.11496440445</v>
      </c>
      <c r="M45">
        <v>780.35451577015112</v>
      </c>
      <c r="N45">
        <v>44171.760000000009</v>
      </c>
      <c r="O45">
        <v>0</v>
      </c>
    </row>
    <row r="46" spans="2:15">
      <c r="B46" s="145">
        <v>51317.791666666664</v>
      </c>
      <c r="C46">
        <v>0</v>
      </c>
      <c r="D46">
        <v>0</v>
      </c>
      <c r="E46">
        <v>53400.226846464313</v>
      </c>
      <c r="F46">
        <v>408.61800000000005</v>
      </c>
      <c r="G46">
        <v>15201.574999999997</v>
      </c>
      <c r="H46">
        <v>797.33900000000006</v>
      </c>
      <c r="J46">
        <v>215451.15089143242</v>
      </c>
      <c r="K46">
        <v>42832.406121536063</v>
      </c>
      <c r="L46">
        <v>39766.369799999993</v>
      </c>
      <c r="M46">
        <v>780.35451577015112</v>
      </c>
      <c r="N46">
        <v>58066.16</v>
      </c>
      <c r="O46">
        <v>0</v>
      </c>
    </row>
    <row r="47" spans="2:15">
      <c r="B47" s="145">
        <v>51317.833333333336</v>
      </c>
      <c r="C47">
        <v>0</v>
      </c>
      <c r="D47">
        <v>0</v>
      </c>
      <c r="E47">
        <v>53601.705445284315</v>
      </c>
      <c r="F47">
        <v>408.61800000000005</v>
      </c>
      <c r="G47">
        <v>15243.512000000001</v>
      </c>
      <c r="H47">
        <v>819.48899999999992</v>
      </c>
      <c r="J47">
        <v>201594.0985747003</v>
      </c>
      <c r="K47">
        <v>48874.256880779481</v>
      </c>
      <c r="L47">
        <v>2216.5843</v>
      </c>
      <c r="M47">
        <v>3519.7142978240354</v>
      </c>
      <c r="N47">
        <v>67375.660000000018</v>
      </c>
      <c r="O47">
        <v>0</v>
      </c>
    </row>
    <row r="48" spans="2:15">
      <c r="B48" s="145">
        <v>51317.875</v>
      </c>
      <c r="C48">
        <v>0</v>
      </c>
      <c r="D48">
        <v>0</v>
      </c>
      <c r="E48">
        <v>53601.705445284315</v>
      </c>
      <c r="F48">
        <v>408.61800000000005</v>
      </c>
      <c r="G48">
        <v>15239.417999999998</v>
      </c>
      <c r="H48">
        <v>819.48899999999992</v>
      </c>
      <c r="J48">
        <v>196216.92441385469</v>
      </c>
      <c r="K48">
        <v>49713.390593805751</v>
      </c>
      <c r="L48">
        <v>0</v>
      </c>
      <c r="M48">
        <v>3490.0341056123825</v>
      </c>
      <c r="N48">
        <v>68356.73</v>
      </c>
      <c r="O48">
        <v>0</v>
      </c>
    </row>
    <row r="49" spans="2:15">
      <c r="B49" s="145">
        <v>51317.916666666664</v>
      </c>
      <c r="C49">
        <v>0</v>
      </c>
      <c r="D49">
        <v>0</v>
      </c>
      <c r="E49">
        <v>53601.705445284315</v>
      </c>
      <c r="F49">
        <v>408.61800000000005</v>
      </c>
      <c r="G49">
        <v>15678.802000000001</v>
      </c>
      <c r="H49">
        <v>819.48899999999992</v>
      </c>
      <c r="J49">
        <v>186892.01610000004</v>
      </c>
      <c r="K49">
        <v>45697.593222306954</v>
      </c>
      <c r="L49">
        <v>0</v>
      </c>
      <c r="M49">
        <v>3456.0136192244736</v>
      </c>
      <c r="N49">
        <v>70251.14</v>
      </c>
      <c r="O49">
        <v>890.93</v>
      </c>
    </row>
    <row r="50" spans="2:15">
      <c r="B50" s="145">
        <v>51317.958333333336</v>
      </c>
      <c r="C50">
        <v>0</v>
      </c>
      <c r="D50">
        <v>0</v>
      </c>
      <c r="E50">
        <v>53601.705445284315</v>
      </c>
      <c r="F50">
        <v>408.61800000000005</v>
      </c>
      <c r="G50">
        <v>15139.576999999999</v>
      </c>
      <c r="H50">
        <v>819.48899999999992</v>
      </c>
      <c r="J50">
        <v>177771.72924521321</v>
      </c>
      <c r="K50">
        <v>50493.755871449895</v>
      </c>
      <c r="L50">
        <v>0</v>
      </c>
      <c r="M50">
        <v>3429.6818714219098</v>
      </c>
      <c r="N50">
        <v>64653.58</v>
      </c>
      <c r="O50">
        <v>0</v>
      </c>
    </row>
    <row r="51" spans="2:15">
      <c r="B51" s="145">
        <v>51318</v>
      </c>
      <c r="C51">
        <v>0</v>
      </c>
      <c r="D51">
        <v>0</v>
      </c>
      <c r="E51">
        <v>53601.705445284315</v>
      </c>
      <c r="F51">
        <v>408.61800000000005</v>
      </c>
      <c r="G51">
        <v>15136.618999999999</v>
      </c>
      <c r="H51">
        <v>828.23059999999998</v>
      </c>
      <c r="J51">
        <v>170028.8368423763</v>
      </c>
      <c r="K51">
        <v>43565.241379667568</v>
      </c>
      <c r="L51">
        <v>0</v>
      </c>
      <c r="M51">
        <v>3708.5090339554608</v>
      </c>
      <c r="N51">
        <v>68010.13</v>
      </c>
      <c r="O51">
        <v>890.93</v>
      </c>
    </row>
    <row r="52" spans="2:15">
      <c r="B52" s="145">
        <v>51318.041666666664</v>
      </c>
      <c r="C52">
        <v>0</v>
      </c>
      <c r="D52">
        <v>0</v>
      </c>
      <c r="E52">
        <v>53601.705445284315</v>
      </c>
      <c r="F52">
        <v>408.61800000000005</v>
      </c>
      <c r="G52">
        <v>14932.954</v>
      </c>
      <c r="H52">
        <v>806.0806</v>
      </c>
      <c r="J52">
        <v>167473.67635720971</v>
      </c>
      <c r="K52">
        <v>47628.484670299375</v>
      </c>
      <c r="L52">
        <v>0</v>
      </c>
      <c r="M52">
        <v>3708.5090339554608</v>
      </c>
      <c r="N52">
        <v>58513.639999999992</v>
      </c>
      <c r="O52">
        <v>0</v>
      </c>
    </row>
    <row r="53" spans="2:15">
      <c r="B53" s="145">
        <v>51318.083333333336</v>
      </c>
      <c r="C53">
        <v>0</v>
      </c>
      <c r="D53">
        <v>0</v>
      </c>
      <c r="E53">
        <v>53601.705445284315</v>
      </c>
      <c r="F53">
        <v>408.61800000000005</v>
      </c>
      <c r="G53">
        <v>14440.599</v>
      </c>
      <c r="H53">
        <v>806.0806</v>
      </c>
      <c r="J53">
        <v>161764.62539636245</v>
      </c>
      <c r="K53">
        <v>34318.113403286901</v>
      </c>
      <c r="L53">
        <v>0</v>
      </c>
      <c r="M53">
        <v>3708.5090339554608</v>
      </c>
      <c r="N53">
        <v>80715.000000000015</v>
      </c>
      <c r="O53">
        <v>0</v>
      </c>
    </row>
    <row r="54" spans="2:15">
      <c r="B54" s="145">
        <v>51318.125</v>
      </c>
      <c r="C54">
        <v>0</v>
      </c>
      <c r="D54">
        <v>0</v>
      </c>
      <c r="E54">
        <v>53601.705445284315</v>
      </c>
      <c r="F54">
        <v>408.61800000000005</v>
      </c>
      <c r="G54">
        <v>14929.681</v>
      </c>
      <c r="H54">
        <v>806.0806</v>
      </c>
      <c r="J54">
        <v>161202.52459538222</v>
      </c>
      <c r="K54">
        <v>39049.249056325847</v>
      </c>
      <c r="L54">
        <v>120.69500000000001</v>
      </c>
      <c r="M54">
        <v>3708.5090339554608</v>
      </c>
      <c r="N54">
        <v>68778.989999999991</v>
      </c>
      <c r="O54">
        <v>0</v>
      </c>
    </row>
    <row r="55" spans="2:15">
      <c r="B55" s="145">
        <v>51318.166666666664</v>
      </c>
      <c r="C55">
        <v>0</v>
      </c>
      <c r="D55">
        <v>0</v>
      </c>
      <c r="E55">
        <v>53601.705445284308</v>
      </c>
      <c r="F55">
        <v>408.61800000000005</v>
      </c>
      <c r="G55">
        <v>14910.584999999999</v>
      </c>
      <c r="H55">
        <v>806.0806</v>
      </c>
      <c r="J55">
        <v>174124.73170937304</v>
      </c>
      <c r="K55">
        <v>40000.576917757076</v>
      </c>
      <c r="L55">
        <v>4120.5851999999995</v>
      </c>
      <c r="M55">
        <v>3708.5090339554608</v>
      </c>
      <c r="N55">
        <v>59743.040000000008</v>
      </c>
      <c r="O55">
        <v>0</v>
      </c>
    </row>
    <row r="56" spans="2:15">
      <c r="B56" s="145">
        <v>51318.208333333336</v>
      </c>
      <c r="C56">
        <v>0</v>
      </c>
      <c r="D56">
        <v>0</v>
      </c>
      <c r="E56">
        <v>53400.226846464313</v>
      </c>
      <c r="F56">
        <v>408.61800000000005</v>
      </c>
      <c r="G56">
        <v>14458.617</v>
      </c>
      <c r="H56">
        <v>806.0806</v>
      </c>
      <c r="J56">
        <v>176847.75764580982</v>
      </c>
      <c r="K56">
        <v>40728.571234498071</v>
      </c>
      <c r="L56">
        <v>45497.927937815366</v>
      </c>
      <c r="M56">
        <v>3431.6109028025162</v>
      </c>
      <c r="N56">
        <v>35958.630000000005</v>
      </c>
      <c r="O56">
        <v>0</v>
      </c>
    </row>
    <row r="57" spans="2:15">
      <c r="B57" s="145">
        <v>51318.25</v>
      </c>
      <c r="C57">
        <v>0</v>
      </c>
      <c r="D57">
        <v>0</v>
      </c>
      <c r="E57">
        <v>39214.135110522562</v>
      </c>
      <c r="F57">
        <v>408.61800000000005</v>
      </c>
      <c r="G57">
        <v>14576.011</v>
      </c>
      <c r="H57">
        <v>806.0806</v>
      </c>
      <c r="J57">
        <v>169454.79792324879</v>
      </c>
      <c r="K57">
        <v>35518.9</v>
      </c>
      <c r="L57">
        <v>126703.41110000001</v>
      </c>
      <c r="M57">
        <v>673.67935684705515</v>
      </c>
      <c r="N57">
        <v>24531.71</v>
      </c>
      <c r="O57">
        <v>0</v>
      </c>
    </row>
    <row r="58" spans="2:15">
      <c r="B58" s="145">
        <v>51318.291666666664</v>
      </c>
      <c r="C58">
        <v>0</v>
      </c>
      <c r="D58">
        <v>0</v>
      </c>
      <c r="E58">
        <v>35004.621601179999</v>
      </c>
      <c r="F58">
        <v>7.6499999999999995</v>
      </c>
      <c r="G58">
        <v>14540.244000000001</v>
      </c>
      <c r="H58">
        <v>806.0806</v>
      </c>
      <c r="J58">
        <v>151195.51402708766</v>
      </c>
      <c r="K58">
        <v>29552.123270351603</v>
      </c>
      <c r="L58">
        <v>253927.32650638625</v>
      </c>
      <c r="M58">
        <v>596.14143484705505</v>
      </c>
      <c r="N58">
        <v>1850.01</v>
      </c>
      <c r="O58">
        <v>0</v>
      </c>
    </row>
    <row r="59" spans="2:15">
      <c r="B59" s="145">
        <v>51318.333333333336</v>
      </c>
      <c r="C59">
        <v>0</v>
      </c>
      <c r="D59">
        <v>0</v>
      </c>
      <c r="E59">
        <v>33537.867641605531</v>
      </c>
      <c r="F59">
        <v>7.6499999999999995</v>
      </c>
      <c r="G59">
        <v>13454.610895191889</v>
      </c>
      <c r="H59">
        <v>806.0806</v>
      </c>
      <c r="J59">
        <v>142365.8401018999</v>
      </c>
      <c r="K59">
        <v>16925.449999999997</v>
      </c>
      <c r="L59">
        <v>379507.46061104827</v>
      </c>
      <c r="M59">
        <v>596.14143484705505</v>
      </c>
      <c r="N59">
        <v>718.75</v>
      </c>
      <c r="O59">
        <v>0</v>
      </c>
    </row>
    <row r="60" spans="2:15">
      <c r="B60" s="145">
        <v>51318.375</v>
      </c>
      <c r="C60">
        <v>0</v>
      </c>
      <c r="D60">
        <v>0</v>
      </c>
      <c r="E60">
        <v>33313.59400148438</v>
      </c>
      <c r="F60">
        <v>7.6499999999999995</v>
      </c>
      <c r="G60">
        <v>13560.612000000001</v>
      </c>
      <c r="H60">
        <v>806.0806</v>
      </c>
      <c r="J60">
        <v>102522.73460766314</v>
      </c>
      <c r="K60">
        <v>16068.883328336522</v>
      </c>
      <c r="L60">
        <v>457590.85079812788</v>
      </c>
      <c r="M60">
        <v>596.14143484705505</v>
      </c>
      <c r="N60">
        <v>181.48</v>
      </c>
      <c r="O60">
        <v>0</v>
      </c>
    </row>
    <row r="61" spans="2:15">
      <c r="B61" s="145">
        <v>51318.416666666664</v>
      </c>
      <c r="C61">
        <v>0</v>
      </c>
      <c r="D61">
        <v>0</v>
      </c>
      <c r="E61">
        <v>33313.59400148438</v>
      </c>
      <c r="F61">
        <v>7.6499999999999995</v>
      </c>
      <c r="G61">
        <v>13349.354000000001</v>
      </c>
      <c r="H61">
        <v>806.0806</v>
      </c>
      <c r="J61">
        <v>129598.48515201316</v>
      </c>
      <c r="K61">
        <v>15594.28</v>
      </c>
      <c r="L61">
        <v>476377.33416065981</v>
      </c>
      <c r="M61">
        <v>596.14143484705505</v>
      </c>
      <c r="N61">
        <v>306.70999999999998</v>
      </c>
      <c r="O61">
        <v>0</v>
      </c>
    </row>
    <row r="62" spans="2:15">
      <c r="B62" s="145">
        <v>51318.458333333336</v>
      </c>
      <c r="C62">
        <v>0</v>
      </c>
      <c r="D62">
        <v>0</v>
      </c>
      <c r="E62">
        <v>33313.59400148438</v>
      </c>
      <c r="F62">
        <v>7.6499999999999995</v>
      </c>
      <c r="G62">
        <v>13662.615000000002</v>
      </c>
      <c r="H62">
        <v>806.0806</v>
      </c>
      <c r="J62">
        <v>130480.9113242289</v>
      </c>
      <c r="K62">
        <v>18028.786921276595</v>
      </c>
      <c r="L62">
        <v>483138.43659708078</v>
      </c>
      <c r="M62">
        <v>603.84894123003392</v>
      </c>
      <c r="N62">
        <v>22734.400000000001</v>
      </c>
      <c r="O62">
        <v>0</v>
      </c>
    </row>
    <row r="63" spans="2:15">
      <c r="B63" s="145">
        <v>51318.5</v>
      </c>
      <c r="C63">
        <v>0</v>
      </c>
      <c r="D63">
        <v>0</v>
      </c>
      <c r="E63">
        <v>33313.59400148438</v>
      </c>
      <c r="F63">
        <v>7.6499999999999995</v>
      </c>
      <c r="G63">
        <v>7905.3650000000016</v>
      </c>
      <c r="H63">
        <v>806.0806</v>
      </c>
      <c r="J63">
        <v>142044.07362446829</v>
      </c>
      <c r="K63">
        <v>12162.670000000002</v>
      </c>
      <c r="L63">
        <v>530107.24859742005</v>
      </c>
      <c r="M63">
        <v>600.27662295654864</v>
      </c>
      <c r="N63">
        <v>5631.4</v>
      </c>
      <c r="O63">
        <v>0</v>
      </c>
    </row>
    <row r="64" spans="2:15">
      <c r="B64" s="145">
        <v>51318.541666666664</v>
      </c>
      <c r="C64">
        <v>0</v>
      </c>
      <c r="D64">
        <v>0</v>
      </c>
      <c r="E64">
        <v>33377.24426288213</v>
      </c>
      <c r="F64">
        <v>7.6499999999999995</v>
      </c>
      <c r="G64">
        <v>14359.997990184127</v>
      </c>
      <c r="H64">
        <v>806.0806</v>
      </c>
      <c r="J64">
        <v>141099.5194638728</v>
      </c>
      <c r="K64">
        <v>18318.900540874114</v>
      </c>
      <c r="L64">
        <v>451039.61614747369</v>
      </c>
      <c r="M64">
        <v>599.99518803854448</v>
      </c>
      <c r="N64">
        <v>77.97</v>
      </c>
      <c r="O64">
        <v>0</v>
      </c>
    </row>
    <row r="65" spans="2:15">
      <c r="B65" s="145">
        <v>51318.583333333336</v>
      </c>
      <c r="C65">
        <v>0</v>
      </c>
      <c r="D65">
        <v>0</v>
      </c>
      <c r="E65">
        <v>34347.738877775744</v>
      </c>
      <c r="F65">
        <v>7.6499999999999995</v>
      </c>
      <c r="G65">
        <v>14136.039000000001</v>
      </c>
      <c r="H65">
        <v>806.0806</v>
      </c>
      <c r="J65">
        <v>159128.8509760983</v>
      </c>
      <c r="K65">
        <v>17587.185906382976</v>
      </c>
      <c r="L65">
        <v>485783.21800732124</v>
      </c>
      <c r="M65">
        <v>605.78026373917419</v>
      </c>
      <c r="N65">
        <v>255.08</v>
      </c>
      <c r="O65">
        <v>0</v>
      </c>
    </row>
    <row r="66" spans="2:15">
      <c r="B66" s="145">
        <v>51318.625</v>
      </c>
      <c r="C66">
        <v>0</v>
      </c>
      <c r="D66">
        <v>0</v>
      </c>
      <c r="E66">
        <v>35676.357930967235</v>
      </c>
      <c r="F66">
        <v>7.6499999999999995</v>
      </c>
      <c r="G66">
        <v>14545.534377984553</v>
      </c>
      <c r="H66">
        <v>806.0806</v>
      </c>
      <c r="J66">
        <v>165212.38783692379</v>
      </c>
      <c r="K66">
        <v>21535.190822736968</v>
      </c>
      <c r="L66">
        <v>391696.45602922054</v>
      </c>
      <c r="M66">
        <v>618.09406766560403</v>
      </c>
      <c r="N66">
        <v>0</v>
      </c>
      <c r="O66">
        <v>0</v>
      </c>
    </row>
    <row r="67" spans="2:15">
      <c r="B67" s="145">
        <v>51318.666666666664</v>
      </c>
      <c r="C67">
        <v>0</v>
      </c>
      <c r="D67">
        <v>0</v>
      </c>
      <c r="E67">
        <v>36172.321030967236</v>
      </c>
      <c r="F67">
        <v>7.6499999999999995</v>
      </c>
      <c r="G67">
        <v>14943.788999999999</v>
      </c>
      <c r="H67">
        <v>806.0806</v>
      </c>
      <c r="J67">
        <v>176837.68029157637</v>
      </c>
      <c r="K67">
        <v>20814.934047336963</v>
      </c>
      <c r="L67">
        <v>310065.53470997006</v>
      </c>
      <c r="M67">
        <v>883.18111466670632</v>
      </c>
      <c r="N67">
        <v>0</v>
      </c>
      <c r="O67">
        <v>0</v>
      </c>
    </row>
    <row r="68" spans="2:15">
      <c r="B68" s="145">
        <v>51318.708333333336</v>
      </c>
      <c r="C68">
        <v>0</v>
      </c>
      <c r="D68">
        <v>0</v>
      </c>
      <c r="E68">
        <v>37083.201897078863</v>
      </c>
      <c r="F68">
        <v>408.61800000000005</v>
      </c>
      <c r="G68">
        <v>14820.048000000001</v>
      </c>
      <c r="H68">
        <v>806.0806</v>
      </c>
      <c r="J68">
        <v>185624.93888134102</v>
      </c>
      <c r="K68">
        <v>23743.851486561285</v>
      </c>
      <c r="L68">
        <v>221189.76369999998</v>
      </c>
      <c r="M68">
        <v>949.29356928327672</v>
      </c>
      <c r="N68">
        <v>5575.57</v>
      </c>
      <c r="O68">
        <v>0</v>
      </c>
    </row>
    <row r="69" spans="2:15">
      <c r="B69" s="145">
        <v>51318.75</v>
      </c>
      <c r="C69">
        <v>0</v>
      </c>
      <c r="D69">
        <v>0</v>
      </c>
      <c r="E69">
        <v>69665.456152722429</v>
      </c>
      <c r="F69">
        <v>408.61800000000005</v>
      </c>
      <c r="G69">
        <v>14981.419999999998</v>
      </c>
      <c r="H69">
        <v>806.0806</v>
      </c>
      <c r="J69">
        <v>197696.68682547341</v>
      </c>
      <c r="K69">
        <v>22212.3</v>
      </c>
      <c r="L69">
        <v>113200.80247639147</v>
      </c>
      <c r="M69">
        <v>3750.1391845399826</v>
      </c>
      <c r="N69">
        <v>13611.81</v>
      </c>
      <c r="O69">
        <v>0</v>
      </c>
    </row>
    <row r="70" spans="2:15">
      <c r="B70" s="145">
        <v>51318.791666666664</v>
      </c>
      <c r="C70">
        <v>0</v>
      </c>
      <c r="D70">
        <v>0</v>
      </c>
      <c r="E70">
        <v>72108.956152722429</v>
      </c>
      <c r="F70">
        <v>408.61800000000005</v>
      </c>
      <c r="G70">
        <v>15018.855</v>
      </c>
      <c r="H70">
        <v>806.0806</v>
      </c>
      <c r="J70">
        <v>196852.07912635471</v>
      </c>
      <c r="K70">
        <v>36055.980329314007</v>
      </c>
      <c r="L70">
        <v>35148.804100000008</v>
      </c>
      <c r="M70">
        <v>3779.0254845399827</v>
      </c>
      <c r="N70">
        <v>32881.439999999995</v>
      </c>
      <c r="O70">
        <v>0</v>
      </c>
    </row>
    <row r="71" spans="2:15">
      <c r="B71" s="145">
        <v>51318.833333333336</v>
      </c>
      <c r="C71">
        <v>0</v>
      </c>
      <c r="D71">
        <v>0</v>
      </c>
      <c r="E71">
        <v>72108.956152722429</v>
      </c>
      <c r="F71">
        <v>408.61800000000005</v>
      </c>
      <c r="G71">
        <v>15068.363999999998</v>
      </c>
      <c r="H71">
        <v>806.0806</v>
      </c>
      <c r="J71">
        <v>188408.25527534125</v>
      </c>
      <c r="K71">
        <v>43066.541997038294</v>
      </c>
      <c r="L71">
        <v>1927.0764999999999</v>
      </c>
      <c r="M71">
        <v>3779.0254845399827</v>
      </c>
      <c r="N71">
        <v>47012.110000000008</v>
      </c>
      <c r="O71">
        <v>0</v>
      </c>
    </row>
    <row r="72" spans="2:15">
      <c r="B72" s="145">
        <v>51318.875</v>
      </c>
      <c r="C72">
        <v>0</v>
      </c>
      <c r="D72">
        <v>0</v>
      </c>
      <c r="E72">
        <v>72108.956152722429</v>
      </c>
      <c r="F72">
        <v>408.61800000000005</v>
      </c>
      <c r="G72">
        <v>15089.871000000001</v>
      </c>
      <c r="H72">
        <v>806.0806</v>
      </c>
      <c r="J72">
        <v>167168.80214688976</v>
      </c>
      <c r="K72">
        <v>41283.905017787132</v>
      </c>
      <c r="L72">
        <v>0</v>
      </c>
      <c r="M72">
        <v>3769.207765560308</v>
      </c>
      <c r="N72">
        <v>49005.919999999998</v>
      </c>
      <c r="O72">
        <v>0</v>
      </c>
    </row>
    <row r="73" spans="2:15">
      <c r="B73" s="145">
        <v>51318.916666666664</v>
      </c>
      <c r="C73">
        <v>0</v>
      </c>
      <c r="D73">
        <v>0</v>
      </c>
      <c r="E73">
        <v>72108.956152722429</v>
      </c>
      <c r="F73">
        <v>408.61800000000005</v>
      </c>
      <c r="G73">
        <v>15093.642000000002</v>
      </c>
      <c r="H73">
        <v>806.0806</v>
      </c>
      <c r="J73">
        <v>162242.0053137916</v>
      </c>
      <c r="K73">
        <v>46425.470166057145</v>
      </c>
      <c r="L73">
        <v>0</v>
      </c>
      <c r="M73">
        <v>3683.4078195535712</v>
      </c>
      <c r="N73">
        <v>51483.360000000008</v>
      </c>
      <c r="O73">
        <v>0</v>
      </c>
    </row>
    <row r="74" spans="2:15">
      <c r="B74" s="145">
        <v>51318.958333333336</v>
      </c>
      <c r="C74">
        <v>0</v>
      </c>
      <c r="D74">
        <v>0</v>
      </c>
      <c r="E74">
        <v>72108.956152722429</v>
      </c>
      <c r="F74">
        <v>408.61800000000005</v>
      </c>
      <c r="G74">
        <v>15023.791999999999</v>
      </c>
      <c r="H74">
        <v>806.0806</v>
      </c>
      <c r="J74">
        <v>166346.03451966555</v>
      </c>
      <c r="K74">
        <v>41792.719606610553</v>
      </c>
      <c r="L74">
        <v>0</v>
      </c>
      <c r="M74">
        <v>3554.6709635733569</v>
      </c>
      <c r="N74">
        <v>37344.379999999997</v>
      </c>
      <c r="O74">
        <v>0</v>
      </c>
    </row>
    <row r="75" spans="2:15">
      <c r="B75" s="145">
        <v>51319</v>
      </c>
      <c r="C75">
        <v>0</v>
      </c>
      <c r="D75">
        <v>0</v>
      </c>
      <c r="E75">
        <v>72108.956152722429</v>
      </c>
      <c r="F75">
        <v>408.61800000000005</v>
      </c>
      <c r="G75">
        <v>14947.871999999999</v>
      </c>
      <c r="H75">
        <v>806.0806</v>
      </c>
      <c r="J75">
        <v>163073.74292545105</v>
      </c>
      <c r="K75">
        <v>44970.215761897154</v>
      </c>
      <c r="L75">
        <v>0</v>
      </c>
      <c r="M75">
        <v>3477.6852748355523</v>
      </c>
      <c r="N75">
        <v>29080.880000000005</v>
      </c>
      <c r="O75">
        <v>0</v>
      </c>
    </row>
    <row r="76" spans="2:15">
      <c r="B76" s="145">
        <v>51319.041666666664</v>
      </c>
      <c r="C76">
        <v>0</v>
      </c>
      <c r="D76">
        <v>0</v>
      </c>
      <c r="E76">
        <v>72108.956152722429</v>
      </c>
      <c r="F76">
        <v>408.61800000000005</v>
      </c>
      <c r="G76">
        <v>14923.272000000001</v>
      </c>
      <c r="H76">
        <v>828.23059999999998</v>
      </c>
      <c r="J76">
        <v>161714.86372046481</v>
      </c>
      <c r="K76">
        <v>44065.962058369776</v>
      </c>
      <c r="L76">
        <v>0</v>
      </c>
      <c r="M76">
        <v>3467.9577329457898</v>
      </c>
      <c r="N76">
        <v>22197.37</v>
      </c>
      <c r="O76">
        <v>0</v>
      </c>
    </row>
    <row r="77" spans="2:15">
      <c r="B77" s="145">
        <v>51319.083333333336</v>
      </c>
      <c r="C77">
        <v>0</v>
      </c>
      <c r="D77">
        <v>0</v>
      </c>
      <c r="E77">
        <v>72108.956152722429</v>
      </c>
      <c r="F77">
        <v>408.61800000000005</v>
      </c>
      <c r="G77">
        <v>14908.771000000002</v>
      </c>
      <c r="H77">
        <v>828.23059999999998</v>
      </c>
      <c r="J77">
        <v>159316.23524067586</v>
      </c>
      <c r="K77">
        <v>46868.990873078546</v>
      </c>
      <c r="L77">
        <v>0</v>
      </c>
      <c r="M77">
        <v>3467.9577329457898</v>
      </c>
      <c r="N77">
        <v>18957.39</v>
      </c>
      <c r="O77">
        <v>0</v>
      </c>
    </row>
    <row r="78" spans="2:15">
      <c r="B78" s="145">
        <v>51319.125</v>
      </c>
      <c r="C78">
        <v>0</v>
      </c>
      <c r="D78">
        <v>0</v>
      </c>
      <c r="E78">
        <v>72108.956152722429</v>
      </c>
      <c r="F78">
        <v>408.61800000000005</v>
      </c>
      <c r="G78">
        <v>14929.572</v>
      </c>
      <c r="H78">
        <v>828.23059999999998</v>
      </c>
      <c r="J78">
        <v>161393.79165218701</v>
      </c>
      <c r="K78">
        <v>43729.121566700211</v>
      </c>
      <c r="L78">
        <v>206.41000000000003</v>
      </c>
      <c r="M78">
        <v>3467.9577329457898</v>
      </c>
      <c r="N78">
        <v>22530.289999999994</v>
      </c>
      <c r="O78">
        <v>0</v>
      </c>
    </row>
    <row r="79" spans="2:15">
      <c r="B79" s="145">
        <v>51319.166666666664</v>
      </c>
      <c r="C79">
        <v>0</v>
      </c>
      <c r="D79">
        <v>0</v>
      </c>
      <c r="E79">
        <v>72108.956152722429</v>
      </c>
      <c r="F79">
        <v>408.61800000000005</v>
      </c>
      <c r="G79">
        <v>14973.023000000001</v>
      </c>
      <c r="H79">
        <v>828.23059999999998</v>
      </c>
      <c r="J79">
        <v>168976.34859552889</v>
      </c>
      <c r="K79">
        <v>45392.319392765945</v>
      </c>
      <c r="L79">
        <v>3705.6536000000001</v>
      </c>
      <c r="M79">
        <v>3514.5195716130711</v>
      </c>
      <c r="N79">
        <v>34050.659999999996</v>
      </c>
      <c r="O79">
        <v>0</v>
      </c>
    </row>
    <row r="80" spans="2:15">
      <c r="B80" s="145">
        <v>51319.208333333336</v>
      </c>
      <c r="C80">
        <v>0</v>
      </c>
      <c r="D80">
        <v>0</v>
      </c>
      <c r="E80">
        <v>72108.956152722429</v>
      </c>
      <c r="F80">
        <v>408.61800000000005</v>
      </c>
      <c r="G80">
        <v>15007.269</v>
      </c>
      <c r="H80">
        <v>828.23059999999998</v>
      </c>
      <c r="J80">
        <v>159796.82986690753</v>
      </c>
      <c r="K80">
        <v>45375.962828108975</v>
      </c>
      <c r="L80">
        <v>35764.447399999997</v>
      </c>
      <c r="M80">
        <v>3663.5444264923644</v>
      </c>
      <c r="N80">
        <v>42162.159999999996</v>
      </c>
      <c r="O80">
        <v>0</v>
      </c>
    </row>
    <row r="81" spans="2:15">
      <c r="B81" s="145">
        <v>51319.25</v>
      </c>
      <c r="C81">
        <v>0</v>
      </c>
      <c r="D81">
        <v>0</v>
      </c>
      <c r="E81">
        <v>69764.960192273444</v>
      </c>
      <c r="F81">
        <v>408.61800000000005</v>
      </c>
      <c r="G81">
        <v>15115.551000000001</v>
      </c>
      <c r="H81">
        <v>845.96359999999993</v>
      </c>
      <c r="J81">
        <v>146119.39435989602</v>
      </c>
      <c r="K81">
        <v>43099.986214634679</v>
      </c>
      <c r="L81">
        <v>110788.70410000002</v>
      </c>
      <c r="M81">
        <v>3547.8422603140448</v>
      </c>
      <c r="N81">
        <v>22857.58</v>
      </c>
      <c r="O81">
        <v>0</v>
      </c>
    </row>
    <row r="82" spans="2:15">
      <c r="B82" s="145">
        <v>51319.291666666664</v>
      </c>
      <c r="C82">
        <v>0</v>
      </c>
      <c r="D82">
        <v>0</v>
      </c>
      <c r="E82">
        <v>53720.67878511922</v>
      </c>
      <c r="F82">
        <v>408.61800000000005</v>
      </c>
      <c r="G82">
        <v>15113.004000000001</v>
      </c>
      <c r="H82">
        <v>845.96359999999993</v>
      </c>
      <c r="J82">
        <v>124900.00845304495</v>
      </c>
      <c r="K82">
        <v>36321.914561998303</v>
      </c>
      <c r="L82">
        <v>217347.54270000008</v>
      </c>
      <c r="M82">
        <v>3382.0361144185467</v>
      </c>
      <c r="N82">
        <v>7208.4299999999994</v>
      </c>
      <c r="O82">
        <v>0</v>
      </c>
    </row>
    <row r="83" spans="2:15">
      <c r="B83" s="145">
        <v>51319.333333333336</v>
      </c>
      <c r="C83">
        <v>0</v>
      </c>
      <c r="D83">
        <v>0</v>
      </c>
      <c r="E83">
        <v>39824.354078439865</v>
      </c>
      <c r="F83">
        <v>408.61800000000005</v>
      </c>
      <c r="G83">
        <v>15127.361999999999</v>
      </c>
      <c r="H83">
        <v>845.96359999999993</v>
      </c>
      <c r="J83">
        <v>116598.78953190157</v>
      </c>
      <c r="K83">
        <v>23096.572234042553</v>
      </c>
      <c r="L83">
        <v>328640.05369999999</v>
      </c>
      <c r="M83">
        <v>638.23564547932585</v>
      </c>
      <c r="N83">
        <v>0</v>
      </c>
      <c r="O83">
        <v>0</v>
      </c>
    </row>
    <row r="84" spans="2:15">
      <c r="B84" s="145">
        <v>51319.375</v>
      </c>
      <c r="C84">
        <v>0</v>
      </c>
      <c r="D84">
        <v>0</v>
      </c>
      <c r="E84">
        <v>38475.714855526428</v>
      </c>
      <c r="F84">
        <v>408.61800000000005</v>
      </c>
      <c r="G84">
        <v>15465.828097872343</v>
      </c>
      <c r="H84">
        <v>845.96359999999993</v>
      </c>
      <c r="J84">
        <v>121585.5033</v>
      </c>
      <c r="K84">
        <v>16200.75</v>
      </c>
      <c r="L84">
        <v>415198.99180412246</v>
      </c>
      <c r="M84">
        <v>641.17340538751091</v>
      </c>
      <c r="N84">
        <v>33.03</v>
      </c>
      <c r="O84">
        <v>0</v>
      </c>
    </row>
    <row r="85" spans="2:15">
      <c r="B85" s="145">
        <v>51319.416666666664</v>
      </c>
      <c r="C85">
        <v>0</v>
      </c>
      <c r="D85">
        <v>0</v>
      </c>
      <c r="E85">
        <v>38475.714855526428</v>
      </c>
      <c r="F85">
        <v>408.61800000000005</v>
      </c>
      <c r="G85">
        <v>15077.127999999999</v>
      </c>
      <c r="H85">
        <v>845.96359999999993</v>
      </c>
      <c r="J85">
        <v>110552.26559572626</v>
      </c>
      <c r="K85">
        <v>16200.75</v>
      </c>
      <c r="L85">
        <v>465636.63989822549</v>
      </c>
      <c r="M85">
        <v>645.86912028112795</v>
      </c>
      <c r="N85">
        <v>0</v>
      </c>
      <c r="O85">
        <v>0</v>
      </c>
    </row>
    <row r="86" spans="2:15">
      <c r="B86" s="145">
        <v>51319.458333333336</v>
      </c>
      <c r="C86">
        <v>0</v>
      </c>
      <c r="D86">
        <v>0</v>
      </c>
      <c r="E86">
        <v>38669.688548633945</v>
      </c>
      <c r="F86">
        <v>408.61800000000005</v>
      </c>
      <c r="G86">
        <v>15050.163</v>
      </c>
      <c r="H86">
        <v>845.96359999999993</v>
      </c>
      <c r="J86">
        <v>108334.90057227781</v>
      </c>
      <c r="K86">
        <v>16200.75</v>
      </c>
      <c r="L86">
        <v>445935.86287518044</v>
      </c>
      <c r="M86">
        <v>651.8540819832557</v>
      </c>
      <c r="N86">
        <v>313.39999999999998</v>
      </c>
      <c r="O86">
        <v>0</v>
      </c>
    </row>
    <row r="87" spans="2:15">
      <c r="B87" s="145">
        <v>51319.5</v>
      </c>
      <c r="C87">
        <v>0</v>
      </c>
      <c r="D87">
        <v>0</v>
      </c>
      <c r="E87">
        <v>38475.714855526428</v>
      </c>
      <c r="F87">
        <v>408.61800000000005</v>
      </c>
      <c r="G87">
        <v>15223.135835911888</v>
      </c>
      <c r="H87">
        <v>845.96359999999993</v>
      </c>
      <c r="J87">
        <v>114093.94620000001</v>
      </c>
      <c r="K87">
        <v>16200.75</v>
      </c>
      <c r="L87">
        <v>474422.68867023691</v>
      </c>
      <c r="M87">
        <v>651.54813304708534</v>
      </c>
      <c r="N87">
        <v>0</v>
      </c>
      <c r="O87">
        <v>0</v>
      </c>
    </row>
    <row r="88" spans="2:15">
      <c r="B88" s="145">
        <v>51319.541666666664</v>
      </c>
      <c r="C88">
        <v>0</v>
      </c>
      <c r="D88">
        <v>0</v>
      </c>
      <c r="E88">
        <v>39282.723907819105</v>
      </c>
      <c r="F88">
        <v>408.61800000000005</v>
      </c>
      <c r="G88">
        <v>15057.526000000002</v>
      </c>
      <c r="H88">
        <v>845.96359999999993</v>
      </c>
      <c r="J88">
        <v>121876.44747765048</v>
      </c>
      <c r="K88">
        <v>16200.75</v>
      </c>
      <c r="L88">
        <v>463716.30778114597</v>
      </c>
      <c r="M88">
        <v>663.61128457287271</v>
      </c>
      <c r="N88">
        <v>0</v>
      </c>
      <c r="O88">
        <v>0</v>
      </c>
    </row>
    <row r="89" spans="2:15">
      <c r="B89" s="145">
        <v>51319.583333333336</v>
      </c>
      <c r="C89">
        <v>0</v>
      </c>
      <c r="D89">
        <v>0</v>
      </c>
      <c r="E89">
        <v>40546.026301179998</v>
      </c>
      <c r="F89">
        <v>408.61800000000005</v>
      </c>
      <c r="G89">
        <v>9786.7800000000007</v>
      </c>
      <c r="H89">
        <v>845.96359999999993</v>
      </c>
      <c r="J89">
        <v>101692.08788874457</v>
      </c>
      <c r="K89">
        <v>14419.75</v>
      </c>
      <c r="L89">
        <v>518978.75179710391</v>
      </c>
      <c r="M89">
        <v>678.1175170429259</v>
      </c>
      <c r="N89">
        <v>26543.440000000002</v>
      </c>
      <c r="O89">
        <v>0</v>
      </c>
    </row>
    <row r="90" spans="2:15">
      <c r="B90" s="145">
        <v>51319.625</v>
      </c>
      <c r="C90">
        <v>0</v>
      </c>
      <c r="D90">
        <v>0</v>
      </c>
      <c r="E90">
        <v>40546.026301179998</v>
      </c>
      <c r="F90">
        <v>408.61800000000005</v>
      </c>
      <c r="G90">
        <v>14994.302</v>
      </c>
      <c r="H90">
        <v>845.96359999999993</v>
      </c>
      <c r="J90">
        <v>145192.79810000001</v>
      </c>
      <c r="K90">
        <v>16229.55</v>
      </c>
      <c r="L90">
        <v>395272.08987410559</v>
      </c>
      <c r="M90">
        <v>700.11566104941301</v>
      </c>
      <c r="N90">
        <v>4377.83</v>
      </c>
      <c r="O90">
        <v>0</v>
      </c>
    </row>
    <row r="91" spans="2:15">
      <c r="B91" s="145">
        <v>51319.666666666664</v>
      </c>
      <c r="C91">
        <v>0</v>
      </c>
      <c r="D91">
        <v>0</v>
      </c>
      <c r="E91">
        <v>42932.849450573012</v>
      </c>
      <c r="F91">
        <v>408.61800000000005</v>
      </c>
      <c r="G91">
        <v>15030.617</v>
      </c>
      <c r="H91">
        <v>823.81359999999995</v>
      </c>
      <c r="J91">
        <v>155602.24419268346</v>
      </c>
      <c r="K91">
        <v>17740.47</v>
      </c>
      <c r="L91">
        <v>333398.67185116699</v>
      </c>
      <c r="M91">
        <v>1067.8921925947579</v>
      </c>
      <c r="N91">
        <v>124.14</v>
      </c>
      <c r="O91">
        <v>0</v>
      </c>
    </row>
    <row r="92" spans="2:15">
      <c r="B92" s="145">
        <v>51319.708333333336</v>
      </c>
      <c r="C92">
        <v>0</v>
      </c>
      <c r="D92">
        <v>0</v>
      </c>
      <c r="E92">
        <v>50149.175342533039</v>
      </c>
      <c r="F92">
        <v>550.68299999999999</v>
      </c>
      <c r="G92">
        <v>15050.142</v>
      </c>
      <c r="H92">
        <v>923.61359999999991</v>
      </c>
      <c r="J92">
        <v>167243.6127</v>
      </c>
      <c r="K92">
        <v>27885.276519744817</v>
      </c>
      <c r="L92">
        <v>254501.6462215035</v>
      </c>
      <c r="M92">
        <v>1236.4009945638784</v>
      </c>
      <c r="N92">
        <v>248.74</v>
      </c>
      <c r="O92">
        <v>0</v>
      </c>
    </row>
    <row r="93" spans="2:15">
      <c r="B93" s="145">
        <v>51319.75</v>
      </c>
      <c r="C93">
        <v>0</v>
      </c>
      <c r="D93">
        <v>0</v>
      </c>
      <c r="E93">
        <v>50149.175342533039</v>
      </c>
      <c r="F93">
        <v>550.68299999999999</v>
      </c>
      <c r="G93">
        <v>15058.980000000001</v>
      </c>
      <c r="H93">
        <v>923.61359999999991</v>
      </c>
      <c r="J93">
        <v>181338.44733386798</v>
      </c>
      <c r="K93">
        <v>53122.644002538895</v>
      </c>
      <c r="L93">
        <v>133574.23045013373</v>
      </c>
      <c r="M93">
        <v>3326.0258250996608</v>
      </c>
      <c r="N93">
        <v>19995.659999999993</v>
      </c>
      <c r="O93">
        <v>0</v>
      </c>
    </row>
    <row r="94" spans="2:15">
      <c r="B94" s="145">
        <v>51319.791666666664</v>
      </c>
      <c r="C94">
        <v>0</v>
      </c>
      <c r="D94">
        <v>0</v>
      </c>
      <c r="E94">
        <v>50149.175342533039</v>
      </c>
      <c r="F94">
        <v>550.68299999999999</v>
      </c>
      <c r="G94">
        <v>15124.453</v>
      </c>
      <c r="H94">
        <v>923.61359999999991</v>
      </c>
      <c r="J94">
        <v>182543.5606466649</v>
      </c>
      <c r="K94">
        <v>60160.287035390589</v>
      </c>
      <c r="L94">
        <v>43225.114857192137</v>
      </c>
      <c r="M94">
        <v>3326.0258250996608</v>
      </c>
      <c r="N94">
        <v>58228.55</v>
      </c>
      <c r="O94">
        <v>0</v>
      </c>
    </row>
    <row r="95" spans="2:15">
      <c r="B95" s="145">
        <v>51319.833333333336</v>
      </c>
      <c r="C95">
        <v>0</v>
      </c>
      <c r="D95">
        <v>0</v>
      </c>
      <c r="E95">
        <v>50149.175342533039</v>
      </c>
      <c r="F95">
        <v>550.68299999999999</v>
      </c>
      <c r="G95">
        <v>15169.464000000002</v>
      </c>
      <c r="H95">
        <v>923.61359999999991</v>
      </c>
      <c r="J95">
        <v>173783.10004160576</v>
      </c>
      <c r="K95">
        <v>61367.677994708545</v>
      </c>
      <c r="L95">
        <v>2649.9071000000004</v>
      </c>
      <c r="M95">
        <v>3321.1966491531016</v>
      </c>
      <c r="N95">
        <v>80681.87000000001</v>
      </c>
      <c r="O95">
        <v>890.93</v>
      </c>
    </row>
    <row r="96" spans="2:15">
      <c r="B96" s="145">
        <v>51319.875</v>
      </c>
      <c r="C96">
        <v>0</v>
      </c>
      <c r="D96">
        <v>0</v>
      </c>
      <c r="E96">
        <v>50149.175342533039</v>
      </c>
      <c r="F96">
        <v>550.68299999999999</v>
      </c>
      <c r="G96">
        <v>15156.957000000002</v>
      </c>
      <c r="H96">
        <v>923.61359999999991</v>
      </c>
      <c r="J96">
        <v>161512.8922939754</v>
      </c>
      <c r="K96">
        <v>71641.921752487397</v>
      </c>
      <c r="L96">
        <v>0</v>
      </c>
      <c r="M96">
        <v>3271.2768968968207</v>
      </c>
      <c r="N96">
        <v>61437.109999999993</v>
      </c>
      <c r="O96">
        <v>0</v>
      </c>
    </row>
    <row r="97" spans="2:15">
      <c r="B97" s="145">
        <v>51319.916666666664</v>
      </c>
      <c r="C97">
        <v>0</v>
      </c>
      <c r="D97">
        <v>0</v>
      </c>
      <c r="E97">
        <v>50149.175342533039</v>
      </c>
      <c r="F97">
        <v>550.68299999999999</v>
      </c>
      <c r="G97">
        <v>15170.050000000001</v>
      </c>
      <c r="H97">
        <v>923.61359999999991</v>
      </c>
      <c r="J97">
        <v>156918.54875004417</v>
      </c>
      <c r="K97">
        <v>64911.294431372575</v>
      </c>
      <c r="L97">
        <v>0</v>
      </c>
      <c r="M97">
        <v>3222.2307431265549</v>
      </c>
      <c r="N97">
        <v>53935.919999999984</v>
      </c>
      <c r="O97">
        <v>0</v>
      </c>
    </row>
    <row r="98" spans="2:15">
      <c r="B98" s="145">
        <v>51319.958333333336</v>
      </c>
      <c r="C98">
        <v>0</v>
      </c>
      <c r="D98">
        <v>0</v>
      </c>
      <c r="E98">
        <v>50149.175342533039</v>
      </c>
      <c r="F98">
        <v>550.68299999999999</v>
      </c>
      <c r="G98">
        <v>15056.378000000002</v>
      </c>
      <c r="H98">
        <v>923.61359999999991</v>
      </c>
      <c r="J98">
        <v>153995.32697376303</v>
      </c>
      <c r="K98">
        <v>62018.196662299713</v>
      </c>
      <c r="L98">
        <v>0</v>
      </c>
      <c r="M98">
        <v>3142.0023829899187</v>
      </c>
      <c r="N98">
        <v>37221.57</v>
      </c>
      <c r="O98">
        <v>0</v>
      </c>
    </row>
    <row r="99" spans="2:15">
      <c r="B99" s="145">
        <v>51320</v>
      </c>
      <c r="C99">
        <v>0</v>
      </c>
      <c r="D99">
        <v>0</v>
      </c>
      <c r="E99">
        <v>50149.175342533039</v>
      </c>
      <c r="F99">
        <v>550.68299999999999</v>
      </c>
      <c r="G99">
        <v>15078.954</v>
      </c>
      <c r="H99">
        <v>923.61359999999991</v>
      </c>
      <c r="J99">
        <v>155059.8601914618</v>
      </c>
      <c r="K99">
        <v>54812.342455459875</v>
      </c>
      <c r="L99">
        <v>0</v>
      </c>
      <c r="M99">
        <v>3094.0681050606731</v>
      </c>
      <c r="N99">
        <v>23930.969999999994</v>
      </c>
      <c r="O99">
        <v>0</v>
      </c>
    </row>
    <row r="100" spans="2:15">
      <c r="B100" s="145">
        <v>51320.041666666664</v>
      </c>
      <c r="C100">
        <v>0</v>
      </c>
      <c r="D100">
        <v>0</v>
      </c>
      <c r="E100">
        <v>50149.175342533039</v>
      </c>
      <c r="F100">
        <v>550.68299999999999</v>
      </c>
      <c r="G100">
        <v>15038.394</v>
      </c>
      <c r="H100">
        <v>923.61359999999991</v>
      </c>
      <c r="J100">
        <v>156904.82316458155</v>
      </c>
      <c r="K100">
        <v>50570.12143916334</v>
      </c>
      <c r="L100">
        <v>0</v>
      </c>
      <c r="M100">
        <v>3085.1276121669684</v>
      </c>
      <c r="N100">
        <v>17013.3</v>
      </c>
      <c r="O100">
        <v>0</v>
      </c>
    </row>
    <row r="101" spans="2:15">
      <c r="B101" s="145">
        <v>51320.083333333336</v>
      </c>
      <c r="C101">
        <v>0</v>
      </c>
      <c r="D101">
        <v>0</v>
      </c>
      <c r="E101">
        <v>49198.85199683551</v>
      </c>
      <c r="F101">
        <v>550.68299999999999</v>
      </c>
      <c r="G101">
        <v>15052.225000000002</v>
      </c>
      <c r="H101">
        <v>923.61359999999991</v>
      </c>
      <c r="J101">
        <v>160082.04436551954</v>
      </c>
      <c r="K101">
        <v>49439.822075837998</v>
      </c>
      <c r="L101">
        <v>0</v>
      </c>
      <c r="M101">
        <v>2949.8694901000649</v>
      </c>
      <c r="N101">
        <v>13506.140000000001</v>
      </c>
      <c r="O101">
        <v>0</v>
      </c>
    </row>
    <row r="102" spans="2:15">
      <c r="B102" s="145">
        <v>51320.125</v>
      </c>
      <c r="C102">
        <v>0</v>
      </c>
      <c r="D102">
        <v>0</v>
      </c>
      <c r="E102">
        <v>44408.239099999999</v>
      </c>
      <c r="F102">
        <v>550.68299999999999</v>
      </c>
      <c r="G102">
        <v>15050.296000000002</v>
      </c>
      <c r="H102">
        <v>923.61359999999991</v>
      </c>
      <c r="J102">
        <v>169189.48119696378</v>
      </c>
      <c r="K102">
        <v>50120.622179271544</v>
      </c>
      <c r="L102">
        <v>169.86500000000001</v>
      </c>
      <c r="M102">
        <v>2462.254789945508</v>
      </c>
      <c r="N102">
        <v>21296.52</v>
      </c>
      <c r="O102">
        <v>0</v>
      </c>
    </row>
    <row r="103" spans="2:15">
      <c r="B103" s="145">
        <v>51320.166666666664</v>
      </c>
      <c r="C103">
        <v>0</v>
      </c>
      <c r="D103">
        <v>0</v>
      </c>
      <c r="E103">
        <v>44408.239099999999</v>
      </c>
      <c r="F103">
        <v>550.68299999999999</v>
      </c>
      <c r="G103">
        <v>15679.752</v>
      </c>
      <c r="H103">
        <v>923.61359999999991</v>
      </c>
      <c r="J103">
        <v>188927.24089999995</v>
      </c>
      <c r="K103">
        <v>56047.114626773495</v>
      </c>
      <c r="L103">
        <v>5323.7688174119994</v>
      </c>
      <c r="M103">
        <v>2447.5252677022254</v>
      </c>
      <c r="N103">
        <v>21779.97</v>
      </c>
      <c r="O103">
        <v>0</v>
      </c>
    </row>
    <row r="104" spans="2:15">
      <c r="B104" s="145">
        <v>51320.208333333336</v>
      </c>
      <c r="C104">
        <v>0</v>
      </c>
      <c r="D104">
        <v>0</v>
      </c>
      <c r="E104">
        <v>44408.239099999999</v>
      </c>
      <c r="F104">
        <v>550.68299999999999</v>
      </c>
      <c r="G104">
        <v>15714.045999999998</v>
      </c>
      <c r="H104">
        <v>1352.8040000000001</v>
      </c>
      <c r="J104">
        <v>180717.70300000007</v>
      </c>
      <c r="K104">
        <v>52657.150371762051</v>
      </c>
      <c r="L104">
        <v>44547.170154245396</v>
      </c>
      <c r="M104">
        <v>2176.5732760433548</v>
      </c>
      <c r="N104">
        <v>35251.43</v>
      </c>
      <c r="O104">
        <v>0</v>
      </c>
    </row>
    <row r="105" spans="2:15">
      <c r="B105" s="145">
        <v>51320.25</v>
      </c>
      <c r="C105">
        <v>0</v>
      </c>
      <c r="D105">
        <v>0</v>
      </c>
      <c r="E105">
        <v>44408.239099999999</v>
      </c>
      <c r="F105">
        <v>408.61800000000005</v>
      </c>
      <c r="G105">
        <v>15758.095000000003</v>
      </c>
      <c r="H105">
        <v>1253.0040000000001</v>
      </c>
      <c r="J105">
        <v>169400.88849999997</v>
      </c>
      <c r="K105">
        <v>54057.306993436636</v>
      </c>
      <c r="L105">
        <v>133358.41589999999</v>
      </c>
      <c r="M105">
        <v>2176.5732760433552</v>
      </c>
      <c r="N105">
        <v>23367.780000000002</v>
      </c>
      <c r="O105">
        <v>0</v>
      </c>
    </row>
    <row r="106" spans="2:15">
      <c r="B106" s="145">
        <v>51320.291666666664</v>
      </c>
      <c r="C106">
        <v>0</v>
      </c>
      <c r="D106">
        <v>0</v>
      </c>
      <c r="E106">
        <v>37708.344789902854</v>
      </c>
      <c r="F106">
        <v>408.61800000000005</v>
      </c>
      <c r="G106">
        <v>10513.147000000003</v>
      </c>
      <c r="H106">
        <v>1253.0040000000001</v>
      </c>
      <c r="J106">
        <v>150216.64414603208</v>
      </c>
      <c r="K106">
        <v>43264.910729388292</v>
      </c>
      <c r="L106">
        <v>253102.76189999998</v>
      </c>
      <c r="M106">
        <v>1201.260305959087</v>
      </c>
      <c r="N106">
        <v>3701.13</v>
      </c>
      <c r="O106">
        <v>0</v>
      </c>
    </row>
    <row r="107" spans="2:15">
      <c r="B107" s="145">
        <v>51320.333333333336</v>
      </c>
      <c r="C107">
        <v>0</v>
      </c>
      <c r="D107">
        <v>0</v>
      </c>
      <c r="E107">
        <v>33059.026301179998</v>
      </c>
      <c r="F107">
        <v>408.61800000000005</v>
      </c>
      <c r="G107">
        <v>10463.105000000003</v>
      </c>
      <c r="H107">
        <v>1253.0040000000001</v>
      </c>
      <c r="J107">
        <v>124728.8836649474</v>
      </c>
      <c r="K107">
        <v>28914.884028150667</v>
      </c>
      <c r="L107">
        <v>342618.00447883806</v>
      </c>
      <c r="M107">
        <v>1213.6009715053274</v>
      </c>
      <c r="N107">
        <v>874.02</v>
      </c>
      <c r="O107">
        <v>0</v>
      </c>
    </row>
    <row r="108" spans="2:15">
      <c r="B108" s="145">
        <v>51320.375</v>
      </c>
      <c r="C108">
        <v>0</v>
      </c>
      <c r="D108">
        <v>0</v>
      </c>
      <c r="E108">
        <v>33059.026301179998</v>
      </c>
      <c r="F108">
        <v>408.61800000000005</v>
      </c>
      <c r="G108">
        <v>10433.232000000002</v>
      </c>
      <c r="H108">
        <v>1230.854</v>
      </c>
      <c r="J108">
        <v>146338.31959999993</v>
      </c>
      <c r="K108">
        <v>14419.75</v>
      </c>
      <c r="L108">
        <v>432298.2926014124</v>
      </c>
      <c r="M108">
        <v>1189.2006747889579</v>
      </c>
      <c r="N108">
        <v>33.03</v>
      </c>
      <c r="O108">
        <v>0</v>
      </c>
    </row>
    <row r="109" spans="2:15">
      <c r="B109" s="145">
        <v>51320.416666666664</v>
      </c>
      <c r="C109">
        <v>0</v>
      </c>
      <c r="D109">
        <v>0</v>
      </c>
      <c r="E109">
        <v>33059.026301179998</v>
      </c>
      <c r="F109">
        <v>408.61800000000005</v>
      </c>
      <c r="G109">
        <v>10072.324000000001</v>
      </c>
      <c r="H109">
        <v>1208.7040000000002</v>
      </c>
      <c r="J109">
        <v>141661.85795869454</v>
      </c>
      <c r="K109">
        <v>14309.420000000002</v>
      </c>
      <c r="L109">
        <v>458095.22707608348</v>
      </c>
      <c r="M109">
        <v>1190.196389682575</v>
      </c>
      <c r="N109">
        <v>4996.22</v>
      </c>
      <c r="O109">
        <v>0</v>
      </c>
    </row>
    <row r="110" spans="2:15">
      <c r="B110" s="145">
        <v>51320.458333333336</v>
      </c>
      <c r="C110">
        <v>0</v>
      </c>
      <c r="D110">
        <v>0</v>
      </c>
      <c r="E110">
        <v>33059.026301179998</v>
      </c>
      <c r="F110">
        <v>408.61800000000005</v>
      </c>
      <c r="G110">
        <v>10396.571</v>
      </c>
      <c r="H110">
        <v>1208.7040000000002</v>
      </c>
      <c r="J110">
        <v>145033.49</v>
      </c>
      <c r="K110">
        <v>14419.75</v>
      </c>
      <c r="L110">
        <v>466636.10692844982</v>
      </c>
      <c r="M110">
        <v>1195.2387513847027</v>
      </c>
      <c r="N110">
        <v>148.44999999999999</v>
      </c>
      <c r="O110">
        <v>0</v>
      </c>
    </row>
    <row r="111" spans="2:15">
      <c r="B111" s="145">
        <v>51320.5</v>
      </c>
      <c r="C111">
        <v>0</v>
      </c>
      <c r="D111">
        <v>0</v>
      </c>
      <c r="E111">
        <v>32350.209301180003</v>
      </c>
      <c r="F111">
        <v>408.61800000000005</v>
      </c>
      <c r="G111">
        <v>10388.023000000001</v>
      </c>
      <c r="H111">
        <v>1208.7040000000002</v>
      </c>
      <c r="J111">
        <v>141055.08023795448</v>
      </c>
      <c r="K111">
        <v>14419.75</v>
      </c>
      <c r="L111">
        <v>491259.51476172812</v>
      </c>
      <c r="M111">
        <v>1197.1324024485323</v>
      </c>
      <c r="N111">
        <v>0</v>
      </c>
      <c r="O111">
        <v>0</v>
      </c>
    </row>
    <row r="112" spans="2:15">
      <c r="B112" s="145">
        <v>51320.541666666664</v>
      </c>
      <c r="C112">
        <v>0</v>
      </c>
      <c r="D112">
        <v>0</v>
      </c>
      <c r="E112">
        <v>32649.581722456598</v>
      </c>
      <c r="F112">
        <v>408.61800000000005</v>
      </c>
      <c r="G112">
        <v>10373.941000000001</v>
      </c>
      <c r="H112">
        <v>1208.7040000000002</v>
      </c>
      <c r="J112">
        <v>175102.42609999995</v>
      </c>
      <c r="K112">
        <v>14419.75</v>
      </c>
      <c r="L112">
        <v>442020.17777064984</v>
      </c>
      <c r="M112">
        <v>1201.9068025232198</v>
      </c>
      <c r="N112">
        <v>18500.46</v>
      </c>
      <c r="O112">
        <v>0</v>
      </c>
    </row>
    <row r="113" spans="2:15">
      <c r="B113" s="145">
        <v>51320.583333333336</v>
      </c>
      <c r="C113">
        <v>0</v>
      </c>
      <c r="D113">
        <v>0</v>
      </c>
      <c r="E113">
        <v>34444.709930967234</v>
      </c>
      <c r="F113">
        <v>408.61800000000005</v>
      </c>
      <c r="G113">
        <v>10027.271999999999</v>
      </c>
      <c r="H113">
        <v>1208.7040000000002</v>
      </c>
      <c r="J113">
        <v>187106.14989916567</v>
      </c>
      <c r="K113">
        <v>14309.420000000002</v>
      </c>
      <c r="L113">
        <v>423800.28146768583</v>
      </c>
      <c r="M113">
        <v>1250.0707233341273</v>
      </c>
      <c r="N113">
        <v>25934.5</v>
      </c>
      <c r="O113">
        <v>0</v>
      </c>
    </row>
    <row r="114" spans="2:15">
      <c r="B114" s="145">
        <v>51320.625</v>
      </c>
      <c r="C114">
        <v>0</v>
      </c>
      <c r="D114">
        <v>0</v>
      </c>
      <c r="E114">
        <v>35826.294248560829</v>
      </c>
      <c r="F114">
        <v>408.61800000000005</v>
      </c>
      <c r="G114">
        <v>10402.982000000004</v>
      </c>
      <c r="H114">
        <v>1208.7040000000002</v>
      </c>
      <c r="J114">
        <v>184326.11094862412</v>
      </c>
      <c r="K114">
        <v>15206.724410879329</v>
      </c>
      <c r="L114">
        <v>382763.21277246735</v>
      </c>
      <c r="M114">
        <v>1271.1102286870146</v>
      </c>
      <c r="N114">
        <v>1010.88</v>
      </c>
      <c r="O114">
        <v>0</v>
      </c>
    </row>
    <row r="115" spans="2:15">
      <c r="B115" s="145">
        <v>51320.666666666664</v>
      </c>
      <c r="C115">
        <v>0</v>
      </c>
      <c r="D115">
        <v>0</v>
      </c>
      <c r="E115">
        <v>40338.609415872124</v>
      </c>
      <c r="F115">
        <v>408.61800000000005</v>
      </c>
      <c r="G115">
        <v>15683.185000000003</v>
      </c>
      <c r="H115">
        <v>1230.854</v>
      </c>
      <c r="J115">
        <v>199472.9837999999</v>
      </c>
      <c r="K115">
        <v>19142.935542154835</v>
      </c>
      <c r="L115">
        <v>312909.53564810281</v>
      </c>
      <c r="M115">
        <v>1543.647891273934</v>
      </c>
      <c r="N115">
        <v>0</v>
      </c>
      <c r="O115">
        <v>0</v>
      </c>
    </row>
    <row r="116" spans="2:15">
      <c r="B116" s="145">
        <v>51320.708333333336</v>
      </c>
      <c r="C116">
        <v>0</v>
      </c>
      <c r="D116">
        <v>0</v>
      </c>
      <c r="E116">
        <v>52254.898808040227</v>
      </c>
      <c r="F116">
        <v>550.68299999999999</v>
      </c>
      <c r="G116">
        <v>14808.041435050533</v>
      </c>
      <c r="H116">
        <v>1230.854</v>
      </c>
      <c r="J116">
        <v>202480.4173</v>
      </c>
      <c r="K116">
        <v>30684.32847074277</v>
      </c>
      <c r="L116">
        <v>221722.63947141604</v>
      </c>
      <c r="M116">
        <v>5439.3704994780737</v>
      </c>
      <c r="N116">
        <v>2657.52</v>
      </c>
      <c r="O116">
        <v>0</v>
      </c>
    </row>
    <row r="117" spans="2:15">
      <c r="B117" s="145">
        <v>51320.75</v>
      </c>
      <c r="C117">
        <v>0</v>
      </c>
      <c r="D117">
        <v>0</v>
      </c>
      <c r="E117">
        <v>80530.730100000001</v>
      </c>
      <c r="F117">
        <v>550.68299999999999</v>
      </c>
      <c r="G117">
        <v>15841.707000000002</v>
      </c>
      <c r="H117">
        <v>1330.654</v>
      </c>
      <c r="J117">
        <v>213145.03080000007</v>
      </c>
      <c r="K117">
        <v>43516.837550857548</v>
      </c>
      <c r="L117">
        <v>116410.53630000001</v>
      </c>
      <c r="M117">
        <v>8544.047312586481</v>
      </c>
      <c r="N117">
        <v>20214.189999999999</v>
      </c>
      <c r="O117">
        <v>0</v>
      </c>
    </row>
    <row r="118" spans="2:15">
      <c r="B118" s="145">
        <v>51320.791666666664</v>
      </c>
      <c r="C118">
        <v>226.45855417027371</v>
      </c>
      <c r="D118">
        <v>0</v>
      </c>
      <c r="E118">
        <v>80530.730100000001</v>
      </c>
      <c r="F118">
        <v>550.68299999999999</v>
      </c>
      <c r="G118">
        <v>15850.062999999998</v>
      </c>
      <c r="H118">
        <v>1644.0332510638241</v>
      </c>
      <c r="J118">
        <v>206323.9865</v>
      </c>
      <c r="K118">
        <v>58523.815666379094</v>
      </c>
      <c r="L118">
        <v>36997.682000000001</v>
      </c>
      <c r="M118">
        <v>9214.7575687114095</v>
      </c>
      <c r="N118">
        <v>34381.989999999991</v>
      </c>
      <c r="O118">
        <v>0</v>
      </c>
    </row>
    <row r="119" spans="2:15">
      <c r="B119" s="145">
        <v>51320.833333333336</v>
      </c>
      <c r="C119">
        <v>0</v>
      </c>
      <c r="D119">
        <v>0</v>
      </c>
      <c r="E119">
        <v>80530.730100000001</v>
      </c>
      <c r="F119">
        <v>550.68299999999999</v>
      </c>
      <c r="G119">
        <v>15883.248000000001</v>
      </c>
      <c r="H119">
        <v>3576.9765586200001</v>
      </c>
      <c r="J119">
        <v>186675.61120000007</v>
      </c>
      <c r="K119">
        <v>70710.33322765959</v>
      </c>
      <c r="L119">
        <v>2104.6097</v>
      </c>
      <c r="M119">
        <v>10111.865354345022</v>
      </c>
      <c r="N119">
        <v>40263.719999999994</v>
      </c>
      <c r="O119">
        <v>0</v>
      </c>
    </row>
    <row r="120" spans="2:15">
      <c r="B120" s="145">
        <v>51320.875</v>
      </c>
      <c r="C120">
        <v>0</v>
      </c>
      <c r="D120">
        <v>0</v>
      </c>
      <c r="E120">
        <v>80530.730100000001</v>
      </c>
      <c r="F120">
        <v>550.68299999999999</v>
      </c>
      <c r="G120">
        <v>15901.605000000001</v>
      </c>
      <c r="H120">
        <v>3576.9765586200001</v>
      </c>
      <c r="J120">
        <v>157664.8702</v>
      </c>
      <c r="K120">
        <v>85704.847551705301</v>
      </c>
      <c r="L120">
        <v>0</v>
      </c>
      <c r="M120">
        <v>8992.0347217049366</v>
      </c>
      <c r="N120">
        <v>30379.55</v>
      </c>
      <c r="O120">
        <v>0</v>
      </c>
    </row>
    <row r="121" spans="2:15">
      <c r="B121" s="145">
        <v>51320.916666666664</v>
      </c>
      <c r="C121">
        <v>18.434259752046643</v>
      </c>
      <c r="D121">
        <v>0</v>
      </c>
      <c r="E121">
        <v>80530.730100000001</v>
      </c>
      <c r="F121">
        <v>550.68299999999999</v>
      </c>
      <c r="G121">
        <v>15862.966999999999</v>
      </c>
      <c r="H121">
        <v>3576.9765586200001</v>
      </c>
      <c r="J121">
        <v>132103.00999999998</v>
      </c>
      <c r="K121">
        <v>81341.045575301207</v>
      </c>
      <c r="L121">
        <v>0</v>
      </c>
      <c r="M121">
        <v>10020.459200825375</v>
      </c>
      <c r="N121">
        <v>38292.149999999994</v>
      </c>
      <c r="O121">
        <v>890.93</v>
      </c>
    </row>
    <row r="122" spans="2:15">
      <c r="B122" s="145">
        <v>51320.958333333336</v>
      </c>
      <c r="C122">
        <v>0</v>
      </c>
      <c r="D122">
        <v>0</v>
      </c>
      <c r="E122">
        <v>80530.730100000001</v>
      </c>
      <c r="F122">
        <v>550.68299999999999</v>
      </c>
      <c r="G122">
        <v>15731.858</v>
      </c>
      <c r="H122">
        <v>3576.9765586200001</v>
      </c>
      <c r="J122">
        <v>114827.10250000001</v>
      </c>
      <c r="K122">
        <v>82695.368172036542</v>
      </c>
      <c r="L122">
        <v>0</v>
      </c>
      <c r="M122">
        <v>9962.8365095840436</v>
      </c>
      <c r="N122">
        <v>44398.39</v>
      </c>
      <c r="O122">
        <v>0</v>
      </c>
    </row>
    <row r="123" spans="2:15">
      <c r="B123" s="145">
        <v>51321</v>
      </c>
      <c r="C123">
        <v>0</v>
      </c>
      <c r="D123">
        <v>0</v>
      </c>
      <c r="E123">
        <v>80530.730100000001</v>
      </c>
      <c r="F123">
        <v>550.68299999999999</v>
      </c>
      <c r="G123">
        <v>15726.039000000001</v>
      </c>
      <c r="H123">
        <v>3576.9765586200001</v>
      </c>
      <c r="J123">
        <v>103539.25019999999</v>
      </c>
      <c r="K123">
        <v>82004.142014908182</v>
      </c>
      <c r="L123">
        <v>0</v>
      </c>
      <c r="M123">
        <v>9924.1030886214267</v>
      </c>
      <c r="N123">
        <v>45405.05</v>
      </c>
      <c r="O123">
        <v>0</v>
      </c>
    </row>
    <row r="124" spans="2:15">
      <c r="B124" s="145">
        <v>51321.041666666664</v>
      </c>
      <c r="C124">
        <v>0</v>
      </c>
      <c r="D124">
        <v>0</v>
      </c>
      <c r="E124">
        <v>80530.730100000001</v>
      </c>
      <c r="F124">
        <v>550.68299999999999</v>
      </c>
      <c r="G124">
        <v>15690.571999999998</v>
      </c>
      <c r="H124">
        <v>3576.9765586200001</v>
      </c>
      <c r="J124">
        <v>97290.060899999997</v>
      </c>
      <c r="K124">
        <v>86245.200759588144</v>
      </c>
      <c r="L124">
        <v>0</v>
      </c>
      <c r="M124">
        <v>9927.3264302091575</v>
      </c>
      <c r="N124">
        <v>40171.449999999997</v>
      </c>
      <c r="O124">
        <v>0</v>
      </c>
    </row>
    <row r="125" spans="2:15">
      <c r="B125" s="145">
        <v>51321.083333333336</v>
      </c>
      <c r="C125">
        <v>0</v>
      </c>
      <c r="D125">
        <v>0</v>
      </c>
      <c r="E125">
        <v>80530.730100000001</v>
      </c>
      <c r="F125">
        <v>550.68299999999999</v>
      </c>
      <c r="G125">
        <v>15699.131000000003</v>
      </c>
      <c r="H125">
        <v>3576.9765586200001</v>
      </c>
      <c r="J125">
        <v>97915.68710000001</v>
      </c>
      <c r="K125">
        <v>80689.250084468629</v>
      </c>
      <c r="L125">
        <v>0</v>
      </c>
      <c r="M125">
        <v>9723.9996805624342</v>
      </c>
      <c r="N125">
        <v>40313.939999999995</v>
      </c>
      <c r="O125">
        <v>0</v>
      </c>
    </row>
    <row r="126" spans="2:15">
      <c r="B126" s="145">
        <v>51321.125</v>
      </c>
      <c r="C126">
        <v>0</v>
      </c>
      <c r="D126">
        <v>0</v>
      </c>
      <c r="E126">
        <v>80530.730100000001</v>
      </c>
      <c r="F126">
        <v>550.68299999999999</v>
      </c>
      <c r="G126">
        <v>15703.769</v>
      </c>
      <c r="H126">
        <v>3576.9765586200001</v>
      </c>
      <c r="J126">
        <v>102834.50409999996</v>
      </c>
      <c r="K126">
        <v>77533.612068934628</v>
      </c>
      <c r="L126">
        <v>496.12</v>
      </c>
      <c r="M126">
        <v>9788.7409195563796</v>
      </c>
      <c r="N126">
        <v>37481.630000000005</v>
      </c>
      <c r="O126">
        <v>0</v>
      </c>
    </row>
    <row r="127" spans="2:15">
      <c r="B127" s="145">
        <v>51321.166666666664</v>
      </c>
      <c r="C127">
        <v>0</v>
      </c>
      <c r="D127">
        <v>0</v>
      </c>
      <c r="E127">
        <v>78467.200666715173</v>
      </c>
      <c r="F127">
        <v>550.68299999999999</v>
      </c>
      <c r="G127">
        <v>15713.985000000001</v>
      </c>
      <c r="H127">
        <v>3576.9765586200001</v>
      </c>
      <c r="J127">
        <v>99908.410400000008</v>
      </c>
      <c r="K127">
        <v>76125.347207641753</v>
      </c>
      <c r="L127">
        <v>5494.8152</v>
      </c>
      <c r="M127">
        <v>9903.9646258680277</v>
      </c>
      <c r="N127">
        <v>54254.580000000009</v>
      </c>
      <c r="O127">
        <v>0</v>
      </c>
    </row>
    <row r="128" spans="2:15">
      <c r="B128" s="145">
        <v>51321.208333333336</v>
      </c>
      <c r="C128">
        <v>0</v>
      </c>
      <c r="D128">
        <v>0</v>
      </c>
      <c r="E128">
        <v>75202.422825861024</v>
      </c>
      <c r="F128">
        <v>550.68299999999999</v>
      </c>
      <c r="G128">
        <v>15752.086000000001</v>
      </c>
      <c r="H128">
        <v>3576.9765586200001</v>
      </c>
      <c r="J128">
        <v>91373.785600000017</v>
      </c>
      <c r="K128">
        <v>77443.067473581497</v>
      </c>
      <c r="L128">
        <v>50149.353599999973</v>
      </c>
      <c r="M128">
        <v>9717.4573237309942</v>
      </c>
      <c r="N128">
        <v>43825.270000000004</v>
      </c>
      <c r="O128">
        <v>0</v>
      </c>
    </row>
    <row r="129" spans="2:15">
      <c r="B129" s="145">
        <v>51321.25</v>
      </c>
      <c r="C129">
        <v>0</v>
      </c>
      <c r="D129">
        <v>0</v>
      </c>
      <c r="E129">
        <v>74350.048943846647</v>
      </c>
      <c r="F129">
        <v>491.33393054154044</v>
      </c>
      <c r="G129">
        <v>15780.165000000001</v>
      </c>
      <c r="H129">
        <v>3358.248</v>
      </c>
      <c r="J129">
        <v>79471.896900000007</v>
      </c>
      <c r="K129">
        <v>57979.454873579263</v>
      </c>
      <c r="L129">
        <v>144632.75510000001</v>
      </c>
      <c r="M129">
        <v>9605.0824579411001</v>
      </c>
      <c r="N129">
        <v>26008.62</v>
      </c>
      <c r="O129">
        <v>0</v>
      </c>
    </row>
    <row r="130" spans="2:15">
      <c r="B130" s="145">
        <v>51321.291666666664</v>
      </c>
      <c r="C130">
        <v>0</v>
      </c>
      <c r="D130">
        <v>0</v>
      </c>
      <c r="E130">
        <v>65498.056372045714</v>
      </c>
      <c r="F130">
        <v>408.61800000000005</v>
      </c>
      <c r="G130">
        <v>15841.826999999999</v>
      </c>
      <c r="H130">
        <v>3239.9340000000002</v>
      </c>
      <c r="J130">
        <v>67466.651456151623</v>
      </c>
      <c r="K130">
        <v>38448.210861195475</v>
      </c>
      <c r="L130">
        <v>281511.16899999994</v>
      </c>
      <c r="M130">
        <v>4742.1089848731453</v>
      </c>
      <c r="N130">
        <v>3603.35</v>
      </c>
      <c r="O130">
        <v>0</v>
      </c>
    </row>
    <row r="131" spans="2:15">
      <c r="B131" s="145">
        <v>51321.333333333336</v>
      </c>
      <c r="C131">
        <v>0</v>
      </c>
      <c r="D131">
        <v>0</v>
      </c>
      <c r="E131">
        <v>46518.908839972457</v>
      </c>
      <c r="F131">
        <v>408.61800000000005</v>
      </c>
      <c r="G131">
        <v>15820.877</v>
      </c>
      <c r="H131">
        <v>3239.9340000000002</v>
      </c>
      <c r="J131">
        <v>63944.844099999988</v>
      </c>
      <c r="K131">
        <v>28444.863862366168</v>
      </c>
      <c r="L131">
        <v>421765.12551961187</v>
      </c>
      <c r="M131">
        <v>892.43937058300901</v>
      </c>
      <c r="N131">
        <v>568.16999999999996</v>
      </c>
      <c r="O131">
        <v>0</v>
      </c>
    </row>
    <row r="132" spans="2:15">
      <c r="B132" s="145">
        <v>51321.375</v>
      </c>
      <c r="C132">
        <v>0</v>
      </c>
      <c r="D132">
        <v>0</v>
      </c>
      <c r="E132">
        <v>41477.025384153734</v>
      </c>
      <c r="F132">
        <v>408.61800000000005</v>
      </c>
      <c r="G132">
        <v>15785.821999999996</v>
      </c>
      <c r="H132">
        <v>3081.5839999999998</v>
      </c>
      <c r="J132">
        <v>65174.722000000009</v>
      </c>
      <c r="K132">
        <v>16318.75</v>
      </c>
      <c r="L132">
        <v>463075.81136115332</v>
      </c>
      <c r="M132">
        <v>890.87253654045583</v>
      </c>
      <c r="N132">
        <v>0</v>
      </c>
      <c r="O132">
        <v>0</v>
      </c>
    </row>
    <row r="133" spans="2:15">
      <c r="B133" s="145">
        <v>51321.416666666664</v>
      </c>
      <c r="C133">
        <v>0</v>
      </c>
      <c r="D133">
        <v>0</v>
      </c>
      <c r="E133">
        <v>41477.025384153734</v>
      </c>
      <c r="F133">
        <v>408.61800000000005</v>
      </c>
      <c r="G133">
        <v>15782.392000000002</v>
      </c>
      <c r="H133">
        <v>3103.7339999999999</v>
      </c>
      <c r="J133">
        <v>63598.905300000013</v>
      </c>
      <c r="K133">
        <v>19392.75</v>
      </c>
      <c r="L133">
        <v>505941.58926900569</v>
      </c>
      <c r="M133">
        <v>888.80605143407286</v>
      </c>
      <c r="N133">
        <v>1020.95</v>
      </c>
      <c r="O133">
        <v>0</v>
      </c>
    </row>
    <row r="134" spans="2:15">
      <c r="B134" s="145">
        <v>51321.458333333336</v>
      </c>
      <c r="C134">
        <v>0</v>
      </c>
      <c r="D134">
        <v>0</v>
      </c>
      <c r="E134">
        <v>41477.025384153734</v>
      </c>
      <c r="F134">
        <v>408.61800000000005</v>
      </c>
      <c r="G134">
        <v>15268.856</v>
      </c>
      <c r="H134">
        <v>3103.7339999999999</v>
      </c>
      <c r="J134">
        <v>62296.097971026567</v>
      </c>
      <c r="K134">
        <v>19219.13</v>
      </c>
      <c r="L134">
        <v>503264.57201009494</v>
      </c>
      <c r="M134">
        <v>891.76901313620067</v>
      </c>
      <c r="N134">
        <v>0</v>
      </c>
      <c r="O134">
        <v>0</v>
      </c>
    </row>
    <row r="135" spans="2:15">
      <c r="B135" s="145">
        <v>51321.5</v>
      </c>
      <c r="C135">
        <v>0</v>
      </c>
      <c r="D135">
        <v>0</v>
      </c>
      <c r="E135">
        <v>41477.025384153734</v>
      </c>
      <c r="F135">
        <v>408.61800000000005</v>
      </c>
      <c r="G135">
        <v>15777.365</v>
      </c>
      <c r="H135">
        <v>3103.7339999999999</v>
      </c>
      <c r="J135">
        <v>70606.151000000013</v>
      </c>
      <c r="K135">
        <v>18102.553673264916</v>
      </c>
      <c r="L135">
        <v>504641.92497318657</v>
      </c>
      <c r="M135">
        <v>893.9830642000303</v>
      </c>
      <c r="N135">
        <v>116.66</v>
      </c>
      <c r="O135">
        <v>0</v>
      </c>
    </row>
    <row r="136" spans="2:15">
      <c r="B136" s="145">
        <v>51321.541666666664</v>
      </c>
      <c r="C136">
        <v>0</v>
      </c>
      <c r="D136">
        <v>0</v>
      </c>
      <c r="E136">
        <v>41640.65586465472</v>
      </c>
      <c r="F136">
        <v>408.61800000000005</v>
      </c>
      <c r="G136">
        <v>15277.558999999999</v>
      </c>
      <c r="H136">
        <v>3103.7339999999999</v>
      </c>
      <c r="J136">
        <v>76057.447574685721</v>
      </c>
      <c r="K136">
        <v>19241.82</v>
      </c>
      <c r="L136">
        <v>543213.21246311767</v>
      </c>
      <c r="M136">
        <v>894.55206845534951</v>
      </c>
      <c r="N136">
        <v>339.74</v>
      </c>
      <c r="O136">
        <v>0</v>
      </c>
    </row>
    <row r="137" spans="2:15">
      <c r="B137" s="145">
        <v>51321.583333333336</v>
      </c>
      <c r="C137">
        <v>0</v>
      </c>
      <c r="D137">
        <v>0</v>
      </c>
      <c r="E137">
        <v>42492.210301180006</v>
      </c>
      <c r="F137">
        <v>408.61800000000005</v>
      </c>
      <c r="G137">
        <v>15295.849000000002</v>
      </c>
      <c r="H137">
        <v>3103.7339999999999</v>
      </c>
      <c r="J137">
        <v>84594.774400813796</v>
      </c>
      <c r="K137">
        <v>19750.481085106385</v>
      </c>
      <c r="L137">
        <v>471142.06442463107</v>
      </c>
      <c r="M137">
        <v>910.98732832987071</v>
      </c>
      <c r="N137">
        <v>2531.41</v>
      </c>
      <c r="O137">
        <v>0</v>
      </c>
    </row>
    <row r="138" spans="2:15">
      <c r="B138" s="145">
        <v>51321.625</v>
      </c>
      <c r="C138">
        <v>0</v>
      </c>
      <c r="D138">
        <v>0</v>
      </c>
      <c r="E138">
        <v>43643.950998765446</v>
      </c>
      <c r="F138">
        <v>408.61800000000005</v>
      </c>
      <c r="G138">
        <v>15289.393</v>
      </c>
      <c r="H138">
        <v>2472.7339999999999</v>
      </c>
      <c r="J138">
        <v>94493.491300000009</v>
      </c>
      <c r="K138">
        <v>17882.426404255311</v>
      </c>
      <c r="L138">
        <v>438674.29225562175</v>
      </c>
      <c r="M138">
        <v>940.43023202005793</v>
      </c>
      <c r="N138">
        <v>6668.15</v>
      </c>
      <c r="O138">
        <v>0</v>
      </c>
    </row>
    <row r="139" spans="2:15">
      <c r="B139" s="145">
        <v>51321.666666666664</v>
      </c>
      <c r="C139">
        <v>23.928336451991214</v>
      </c>
      <c r="D139">
        <v>0</v>
      </c>
      <c r="E139">
        <v>63725.310099999995</v>
      </c>
      <c r="F139">
        <v>550.68299999999999</v>
      </c>
      <c r="G139">
        <v>15784.035000000003</v>
      </c>
      <c r="H139">
        <v>2472.7339999999999</v>
      </c>
      <c r="J139">
        <v>105770.17480000001</v>
      </c>
      <c r="K139">
        <v>20354.617889296009</v>
      </c>
      <c r="L139">
        <v>366294.88607446809</v>
      </c>
      <c r="M139">
        <v>4074.6837318434636</v>
      </c>
      <c r="N139">
        <v>1345.96</v>
      </c>
      <c r="O139">
        <v>0</v>
      </c>
    </row>
    <row r="140" spans="2:15">
      <c r="B140" s="145">
        <v>51321.708333333336</v>
      </c>
      <c r="C140">
        <v>240.52196365372549</v>
      </c>
      <c r="D140">
        <v>0</v>
      </c>
      <c r="E140">
        <v>78087.230100000001</v>
      </c>
      <c r="F140">
        <v>550.68299999999999</v>
      </c>
      <c r="G140">
        <v>15763.829000000003</v>
      </c>
      <c r="H140">
        <v>2591.0479999999998</v>
      </c>
      <c r="J140">
        <v>117826.30205615162</v>
      </c>
      <c r="K140">
        <v>46789.988768367431</v>
      </c>
      <c r="L140">
        <v>248484.24090000003</v>
      </c>
      <c r="M140">
        <v>4200.2351299554612</v>
      </c>
      <c r="N140">
        <v>2964.3299999999995</v>
      </c>
      <c r="O140">
        <v>0</v>
      </c>
    </row>
    <row r="141" spans="2:15">
      <c r="B141" s="145">
        <v>51321.75</v>
      </c>
      <c r="C141">
        <v>251.58596924351269</v>
      </c>
      <c r="D141">
        <v>0</v>
      </c>
      <c r="E141">
        <v>79159.489839111673</v>
      </c>
      <c r="F141">
        <v>550.68299999999999</v>
      </c>
      <c r="G141">
        <v>15839.726000000001</v>
      </c>
      <c r="H141">
        <v>2665.1148177872601</v>
      </c>
      <c r="J141">
        <v>131765.17779999995</v>
      </c>
      <c r="K141">
        <v>73004.666551520189</v>
      </c>
      <c r="L141">
        <v>129463.10429999998</v>
      </c>
      <c r="M141">
        <v>4200.2351299554612</v>
      </c>
      <c r="N141">
        <v>48924.69999999999</v>
      </c>
      <c r="O141">
        <v>0</v>
      </c>
    </row>
    <row r="142" spans="2:15">
      <c r="B142" s="145">
        <v>51321.791666666664</v>
      </c>
      <c r="C142">
        <v>267.46817537468291</v>
      </c>
      <c r="D142">
        <v>0</v>
      </c>
      <c r="E142">
        <v>80530.730100000001</v>
      </c>
      <c r="F142">
        <v>550.68299999999999</v>
      </c>
      <c r="G142">
        <v>15884.627</v>
      </c>
      <c r="H142">
        <v>2665.1148177872601</v>
      </c>
      <c r="J142">
        <v>133449.7261</v>
      </c>
      <c r="K142">
        <v>74324.91354347147</v>
      </c>
      <c r="L142">
        <v>42493.534899999999</v>
      </c>
      <c r="M142">
        <v>4200.2351299554612</v>
      </c>
      <c r="N142">
        <v>85757.320000000022</v>
      </c>
      <c r="O142">
        <v>0</v>
      </c>
    </row>
    <row r="143" spans="2:15">
      <c r="B143" s="145">
        <v>51321.833333333336</v>
      </c>
      <c r="C143">
        <v>213.32710087562759</v>
      </c>
      <c r="D143">
        <v>0</v>
      </c>
      <c r="E143">
        <v>80530.730100000001</v>
      </c>
      <c r="F143">
        <v>550.68299999999999</v>
      </c>
      <c r="G143">
        <v>15898.094000000001</v>
      </c>
      <c r="H143">
        <v>2665.1148177872601</v>
      </c>
      <c r="J143">
        <v>132991.8702</v>
      </c>
      <c r="K143">
        <v>84568.691180401103</v>
      </c>
      <c r="L143">
        <v>2839.2997999999998</v>
      </c>
      <c r="M143">
        <v>4200.2351299554612</v>
      </c>
      <c r="N143">
        <v>88578.000000000015</v>
      </c>
      <c r="O143">
        <v>0</v>
      </c>
    </row>
    <row r="144" spans="2:15">
      <c r="B144" s="145">
        <v>51321.875</v>
      </c>
      <c r="C144">
        <v>216.13101517367437</v>
      </c>
      <c r="D144">
        <v>0</v>
      </c>
      <c r="E144">
        <v>80530.730100000001</v>
      </c>
      <c r="F144">
        <v>550.68299999999999</v>
      </c>
      <c r="G144">
        <v>15842.951999999999</v>
      </c>
      <c r="H144">
        <v>2665.1148177872601</v>
      </c>
      <c r="J144">
        <v>120705.90410000003</v>
      </c>
      <c r="K144">
        <v>85477.185975539236</v>
      </c>
      <c r="L144">
        <v>0</v>
      </c>
      <c r="M144">
        <v>4200.2351299554612</v>
      </c>
      <c r="N144">
        <v>83618.180000000008</v>
      </c>
      <c r="O144">
        <v>0</v>
      </c>
    </row>
    <row r="145" spans="2:15">
      <c r="B145" s="145">
        <v>51321.916666666664</v>
      </c>
      <c r="C145">
        <v>97.365896018540923</v>
      </c>
      <c r="D145">
        <v>0</v>
      </c>
      <c r="E145">
        <v>80530.730100000001</v>
      </c>
      <c r="F145">
        <v>550.68299999999999</v>
      </c>
      <c r="G145">
        <v>15841.454</v>
      </c>
      <c r="H145">
        <v>2665.1148177872601</v>
      </c>
      <c r="J145">
        <v>112608.3887</v>
      </c>
      <c r="K145">
        <v>81739.03449261334</v>
      </c>
      <c r="L145">
        <v>0</v>
      </c>
      <c r="M145">
        <v>4140.0130402921905</v>
      </c>
      <c r="N145">
        <v>72329.239999999991</v>
      </c>
      <c r="O145">
        <v>0</v>
      </c>
    </row>
    <row r="146" spans="2:15">
      <c r="B146" s="145">
        <v>51321.958333333336</v>
      </c>
      <c r="C146">
        <v>0</v>
      </c>
      <c r="D146">
        <v>0</v>
      </c>
      <c r="E146">
        <v>80530.730100000001</v>
      </c>
      <c r="F146">
        <v>550.68299999999999</v>
      </c>
      <c r="G146">
        <v>15779.978000000001</v>
      </c>
      <c r="H146">
        <v>2665.1148177872601</v>
      </c>
      <c r="J146">
        <v>105929.83339999999</v>
      </c>
      <c r="K146">
        <v>71818.564722705603</v>
      </c>
      <c r="L146">
        <v>0</v>
      </c>
      <c r="M146">
        <v>4098.1884438725419</v>
      </c>
      <c r="N146">
        <v>75722.78</v>
      </c>
      <c r="O146">
        <v>890.93</v>
      </c>
    </row>
    <row r="147" spans="2:15">
      <c r="B147" s="145">
        <v>51322</v>
      </c>
      <c r="C147">
        <v>0</v>
      </c>
      <c r="D147">
        <v>0</v>
      </c>
      <c r="E147">
        <v>80530.730100000001</v>
      </c>
      <c r="F147">
        <v>408.61800000000005</v>
      </c>
      <c r="G147">
        <v>15763.436000000002</v>
      </c>
      <c r="H147">
        <v>2843.4271060999999</v>
      </c>
      <c r="J147">
        <v>105274.55930000001</v>
      </c>
      <c r="K147">
        <v>73371.098080000011</v>
      </c>
      <c r="L147">
        <v>0</v>
      </c>
      <c r="M147">
        <v>3807.2424699554608</v>
      </c>
      <c r="N147">
        <v>47628.369999999995</v>
      </c>
      <c r="O147">
        <v>0</v>
      </c>
    </row>
    <row r="148" spans="2:15">
      <c r="B148" s="145">
        <v>51322.041666666664</v>
      </c>
      <c r="C148">
        <v>0</v>
      </c>
      <c r="D148">
        <v>0</v>
      </c>
      <c r="E148">
        <v>80530.730100000001</v>
      </c>
      <c r="F148">
        <v>408.61800000000005</v>
      </c>
      <c r="G148">
        <v>15789.875</v>
      </c>
      <c r="H148">
        <v>2843.4271060999999</v>
      </c>
      <c r="J148">
        <v>111782.48139999999</v>
      </c>
      <c r="K148">
        <v>75751.65544444113</v>
      </c>
      <c r="L148">
        <v>0</v>
      </c>
      <c r="M148">
        <v>3807.2424699554608</v>
      </c>
      <c r="N148">
        <v>33297.15</v>
      </c>
      <c r="O148">
        <v>890.93</v>
      </c>
    </row>
    <row r="149" spans="2:15">
      <c r="B149" s="145">
        <v>51322.083333333336</v>
      </c>
      <c r="C149">
        <v>0</v>
      </c>
      <c r="D149">
        <v>0</v>
      </c>
      <c r="E149">
        <v>80530.730100000001</v>
      </c>
      <c r="F149">
        <v>408.61800000000005</v>
      </c>
      <c r="G149">
        <v>15752.550000000001</v>
      </c>
      <c r="H149">
        <v>2843.4271060999999</v>
      </c>
      <c r="J149">
        <v>114853.53689999999</v>
      </c>
      <c r="K149">
        <v>73968.758077003091</v>
      </c>
      <c r="L149">
        <v>230.26600000000002</v>
      </c>
      <c r="M149">
        <v>3807.2424699554608</v>
      </c>
      <c r="N149">
        <v>25650.549999999996</v>
      </c>
      <c r="O149">
        <v>0</v>
      </c>
    </row>
    <row r="150" spans="2:15">
      <c r="B150" s="145">
        <v>51322.125</v>
      </c>
      <c r="C150">
        <v>0</v>
      </c>
      <c r="D150">
        <v>0</v>
      </c>
      <c r="E150">
        <v>80530.730100000001</v>
      </c>
      <c r="F150">
        <v>408.61800000000005</v>
      </c>
      <c r="G150">
        <v>15746.699000000002</v>
      </c>
      <c r="H150">
        <v>2843.4271060999999</v>
      </c>
      <c r="J150">
        <v>113773.87980000001</v>
      </c>
      <c r="K150">
        <v>73203.997981712295</v>
      </c>
      <c r="L150">
        <v>766.99</v>
      </c>
      <c r="M150">
        <v>3807.2424699554608</v>
      </c>
      <c r="N150">
        <v>31314.079999999994</v>
      </c>
      <c r="O150">
        <v>0</v>
      </c>
    </row>
    <row r="151" spans="2:15">
      <c r="B151" s="145">
        <v>51322.166666666664</v>
      </c>
      <c r="C151">
        <v>0</v>
      </c>
      <c r="D151">
        <v>0</v>
      </c>
      <c r="E151">
        <v>80530.730100000001</v>
      </c>
      <c r="F151">
        <v>408.61800000000005</v>
      </c>
      <c r="G151">
        <v>15758.886</v>
      </c>
      <c r="H151">
        <v>2843.4271060999999</v>
      </c>
      <c r="J151">
        <v>109008.48609999999</v>
      </c>
      <c r="K151">
        <v>73290.841391698326</v>
      </c>
      <c r="L151">
        <v>6333.2775000000001</v>
      </c>
      <c r="M151">
        <v>3807.2424699554608</v>
      </c>
      <c r="N151">
        <v>50515.23</v>
      </c>
      <c r="O151">
        <v>0</v>
      </c>
    </row>
    <row r="152" spans="2:15">
      <c r="B152" s="145">
        <v>51322.208333333336</v>
      </c>
      <c r="C152">
        <v>0</v>
      </c>
      <c r="D152">
        <v>0</v>
      </c>
      <c r="E152">
        <v>80530.730100000001</v>
      </c>
      <c r="F152">
        <v>408.61800000000005</v>
      </c>
      <c r="G152">
        <v>15767.292000000001</v>
      </c>
      <c r="H152">
        <v>2843.4271060999999</v>
      </c>
      <c r="J152">
        <v>94942.181799999977</v>
      </c>
      <c r="K152">
        <v>70404.386947641309</v>
      </c>
      <c r="L152">
        <v>50766.960599999991</v>
      </c>
      <c r="M152">
        <v>3764.6605980065888</v>
      </c>
      <c r="N152">
        <v>52951.739999999991</v>
      </c>
      <c r="O152">
        <v>0</v>
      </c>
    </row>
    <row r="153" spans="2:15">
      <c r="B153" s="145">
        <v>51322.25</v>
      </c>
      <c r="C153">
        <v>0</v>
      </c>
      <c r="D153">
        <v>0</v>
      </c>
      <c r="E153">
        <v>80530.730100000001</v>
      </c>
      <c r="F153">
        <v>408.61800000000005</v>
      </c>
      <c r="G153">
        <v>15811.747000000001</v>
      </c>
      <c r="H153">
        <v>2821.2771061000003</v>
      </c>
      <c r="J153">
        <v>80883.796700000006</v>
      </c>
      <c r="K153">
        <v>63803.454756587322</v>
      </c>
      <c r="L153">
        <v>145107.02910000004</v>
      </c>
      <c r="M153">
        <v>3737.395333955461</v>
      </c>
      <c r="N153">
        <v>20601.46</v>
      </c>
      <c r="O153">
        <v>0</v>
      </c>
    </row>
    <row r="154" spans="2:15">
      <c r="B154" s="145">
        <v>51322.291666666664</v>
      </c>
      <c r="C154">
        <v>0</v>
      </c>
      <c r="D154">
        <v>0</v>
      </c>
      <c r="E154">
        <v>73353.308524565437</v>
      </c>
      <c r="F154">
        <v>408.61800000000005</v>
      </c>
      <c r="G154">
        <v>15843.074000000002</v>
      </c>
      <c r="H154">
        <v>2450.5839999999998</v>
      </c>
      <c r="J154">
        <v>71014.826399999991</v>
      </c>
      <c r="K154">
        <v>47365.769834658953</v>
      </c>
      <c r="L154">
        <v>281073.48220000009</v>
      </c>
      <c r="M154">
        <v>3368.2137675597464</v>
      </c>
      <c r="N154">
        <v>548.1</v>
      </c>
      <c r="O154">
        <v>0</v>
      </c>
    </row>
    <row r="155" spans="2:15">
      <c r="B155" s="145">
        <v>51322.333333333336</v>
      </c>
      <c r="C155">
        <v>0</v>
      </c>
      <c r="D155">
        <v>0</v>
      </c>
      <c r="E155">
        <v>49583.091287150877</v>
      </c>
      <c r="F155">
        <v>131.65</v>
      </c>
      <c r="G155">
        <v>15564.057999999997</v>
      </c>
      <c r="H155">
        <v>2428.4340000000002</v>
      </c>
      <c r="J155">
        <v>68678.334199999998</v>
      </c>
      <c r="K155">
        <v>22450.02351698959</v>
      </c>
      <c r="L155">
        <v>422439.8176782325</v>
      </c>
      <c r="M155">
        <v>3385.8495505384699</v>
      </c>
      <c r="N155">
        <v>0</v>
      </c>
      <c r="O155">
        <v>0</v>
      </c>
    </row>
    <row r="156" spans="2:15">
      <c r="B156" s="145">
        <v>51322.375</v>
      </c>
      <c r="C156">
        <v>0</v>
      </c>
      <c r="D156">
        <v>0</v>
      </c>
      <c r="E156">
        <v>36036.210301180006</v>
      </c>
      <c r="F156">
        <v>7.6499999999999995</v>
      </c>
      <c r="G156">
        <v>15793.226999999999</v>
      </c>
      <c r="H156">
        <v>2428.4340000000002</v>
      </c>
      <c r="J156">
        <v>69664.246199999994</v>
      </c>
      <c r="K156">
        <v>19969.433816489363</v>
      </c>
      <c r="L156">
        <v>521411.06231491017</v>
      </c>
      <c r="M156">
        <v>1633.0817640888436</v>
      </c>
      <c r="N156">
        <v>0</v>
      </c>
      <c r="O156">
        <v>0</v>
      </c>
    </row>
    <row r="157" spans="2:15">
      <c r="B157" s="145">
        <v>51322.416666666664</v>
      </c>
      <c r="C157">
        <v>0</v>
      </c>
      <c r="D157">
        <v>0</v>
      </c>
      <c r="E157">
        <v>36036.210301180006</v>
      </c>
      <c r="F157">
        <v>7.6499999999999995</v>
      </c>
      <c r="G157">
        <v>15740.56</v>
      </c>
      <c r="H157">
        <v>2428.4340000000002</v>
      </c>
      <c r="J157">
        <v>65522.258600000001</v>
      </c>
      <c r="K157">
        <v>17819.10923882098</v>
      </c>
      <c r="L157">
        <v>588482.21695932967</v>
      </c>
      <c r="M157">
        <v>1637.3168789824606</v>
      </c>
      <c r="N157">
        <v>0</v>
      </c>
      <c r="O157">
        <v>0</v>
      </c>
    </row>
    <row r="158" spans="2:15">
      <c r="B158" s="145">
        <v>51322.458333333336</v>
      </c>
      <c r="C158">
        <v>0</v>
      </c>
      <c r="D158">
        <v>0</v>
      </c>
      <c r="E158">
        <v>36036.210301180006</v>
      </c>
      <c r="F158">
        <v>7.6499999999999995</v>
      </c>
      <c r="G158">
        <v>15686.565000000001</v>
      </c>
      <c r="H158">
        <v>2428.4340000000002</v>
      </c>
      <c r="J158">
        <v>63881.368200000004</v>
      </c>
      <c r="K158">
        <v>17757.323063916978</v>
      </c>
      <c r="L158">
        <v>620228.38143113581</v>
      </c>
      <c r="M158">
        <v>1644.6150406845884</v>
      </c>
      <c r="N158">
        <v>0</v>
      </c>
      <c r="O158">
        <v>0</v>
      </c>
    </row>
    <row r="159" spans="2:15">
      <c r="B159" s="145">
        <v>51322.5</v>
      </c>
      <c r="C159">
        <v>0</v>
      </c>
      <c r="D159">
        <v>0</v>
      </c>
      <c r="E159">
        <v>36036.210301180006</v>
      </c>
      <c r="F159">
        <v>7.6499999999999995</v>
      </c>
      <c r="G159">
        <v>15633.633999999998</v>
      </c>
      <c r="H159">
        <v>2428.4340000000002</v>
      </c>
      <c r="J159">
        <v>67808.958600000013</v>
      </c>
      <c r="K159">
        <v>20291.599999999999</v>
      </c>
      <c r="L159">
        <v>624991.45571030572</v>
      </c>
      <c r="M159">
        <v>1649.606291748418</v>
      </c>
      <c r="N159">
        <v>670.15</v>
      </c>
      <c r="O159">
        <v>0</v>
      </c>
    </row>
    <row r="160" spans="2:15">
      <c r="B160" s="145">
        <v>51322.541666666664</v>
      </c>
      <c r="C160">
        <v>0</v>
      </c>
      <c r="D160">
        <v>0</v>
      </c>
      <c r="E160">
        <v>36036.210301180006</v>
      </c>
      <c r="F160">
        <v>7.6499999999999995</v>
      </c>
      <c r="G160">
        <v>15597.690364589638</v>
      </c>
      <c r="H160">
        <v>2428.4340000000002</v>
      </c>
      <c r="J160">
        <v>72345.943499999979</v>
      </c>
      <c r="K160">
        <v>21306.785811336627</v>
      </c>
      <c r="L160">
        <v>544718.18856400729</v>
      </c>
      <c r="M160">
        <v>1653.3634960037373</v>
      </c>
      <c r="N160">
        <v>255.08</v>
      </c>
      <c r="O160">
        <v>0</v>
      </c>
    </row>
    <row r="161" spans="2:15">
      <c r="B161" s="145">
        <v>51322.583333333336</v>
      </c>
      <c r="C161">
        <v>0</v>
      </c>
      <c r="D161">
        <v>0</v>
      </c>
      <c r="E161">
        <v>36036.210301180006</v>
      </c>
      <c r="F161">
        <v>7.6499999999999995</v>
      </c>
      <c r="G161">
        <v>15589.728999999999</v>
      </c>
      <c r="H161">
        <v>2428.4340000000002</v>
      </c>
      <c r="J161">
        <v>76971.309899999993</v>
      </c>
      <c r="K161">
        <v>21171.920554134053</v>
      </c>
      <c r="L161">
        <v>517810.09478374291</v>
      </c>
      <c r="M161">
        <v>1670.4384320523586</v>
      </c>
      <c r="N161">
        <v>1010.88</v>
      </c>
      <c r="O161">
        <v>0</v>
      </c>
    </row>
    <row r="162" spans="2:15">
      <c r="B162" s="145">
        <v>51322.625</v>
      </c>
      <c r="C162">
        <v>0</v>
      </c>
      <c r="D162">
        <v>0</v>
      </c>
      <c r="E162">
        <v>36100.038452998444</v>
      </c>
      <c r="F162">
        <v>400.00168277409409</v>
      </c>
      <c r="G162">
        <v>15622.584999999999</v>
      </c>
      <c r="H162">
        <v>2878.9340000000002</v>
      </c>
      <c r="J162">
        <v>81055.224399999977</v>
      </c>
      <c r="K162">
        <v>21996.237291014786</v>
      </c>
      <c r="L162">
        <v>475460.02126413625</v>
      </c>
      <c r="M162">
        <v>1696.2586043004458</v>
      </c>
      <c r="N162">
        <v>1211.6500000000001</v>
      </c>
      <c r="O162">
        <v>0</v>
      </c>
    </row>
    <row r="163" spans="2:15">
      <c r="B163" s="145">
        <v>51322.666666666664</v>
      </c>
      <c r="C163">
        <v>0</v>
      </c>
      <c r="D163">
        <v>0</v>
      </c>
      <c r="E163">
        <v>65623.02293403029</v>
      </c>
      <c r="F163">
        <v>408.61800000000005</v>
      </c>
      <c r="G163">
        <v>15433.615000000002</v>
      </c>
      <c r="H163">
        <v>2878.9340000000002</v>
      </c>
      <c r="J163">
        <v>84278.085599999991</v>
      </c>
      <c r="K163">
        <v>21283.711085106384</v>
      </c>
      <c r="L163">
        <v>398456.74870298675</v>
      </c>
      <c r="M163">
        <v>3703.3997562257637</v>
      </c>
      <c r="N163">
        <v>2999.13</v>
      </c>
      <c r="O163">
        <v>0</v>
      </c>
    </row>
    <row r="164" spans="2:15">
      <c r="B164" s="145">
        <v>51322.708333333336</v>
      </c>
      <c r="C164">
        <v>0</v>
      </c>
      <c r="D164">
        <v>0</v>
      </c>
      <c r="E164">
        <v>80530.730100000001</v>
      </c>
      <c r="F164">
        <v>408.61800000000005</v>
      </c>
      <c r="G164">
        <v>15748.828000000001</v>
      </c>
      <c r="H164">
        <v>2997.248</v>
      </c>
      <c r="J164">
        <v>93325.420099999988</v>
      </c>
      <c r="K164">
        <v>47688.418012178845</v>
      </c>
      <c r="L164">
        <v>268224.27680000011</v>
      </c>
      <c r="M164">
        <v>3813.0578699554608</v>
      </c>
      <c r="N164">
        <v>6128</v>
      </c>
      <c r="O164">
        <v>0</v>
      </c>
    </row>
    <row r="165" spans="2:15">
      <c r="B165" s="145">
        <v>51322.75</v>
      </c>
      <c r="C165">
        <v>0</v>
      </c>
      <c r="D165">
        <v>0</v>
      </c>
      <c r="E165">
        <v>80530.730100000001</v>
      </c>
      <c r="F165">
        <v>408.61800000000005</v>
      </c>
      <c r="G165">
        <v>15769.592000000002</v>
      </c>
      <c r="H165">
        <v>2997.248</v>
      </c>
      <c r="J165">
        <v>104659.48400000001</v>
      </c>
      <c r="K165">
        <v>73516.745072792706</v>
      </c>
      <c r="L165">
        <v>132852.67530000006</v>
      </c>
      <c r="M165">
        <v>3813.0578699554608</v>
      </c>
      <c r="N165">
        <v>64764.939999999988</v>
      </c>
      <c r="O165">
        <v>0</v>
      </c>
    </row>
    <row r="166" spans="2:15">
      <c r="B166" s="145">
        <v>51322.791666666664</v>
      </c>
      <c r="C166">
        <v>0</v>
      </c>
      <c r="D166">
        <v>0</v>
      </c>
      <c r="E166">
        <v>80530.730100000001</v>
      </c>
      <c r="F166">
        <v>408.61800000000005</v>
      </c>
      <c r="G166">
        <v>15825.836000000001</v>
      </c>
      <c r="H166">
        <v>2997.248</v>
      </c>
      <c r="J166">
        <v>112373.30380000001</v>
      </c>
      <c r="K166">
        <v>82038.623220888083</v>
      </c>
      <c r="L166">
        <v>41764.177600000003</v>
      </c>
      <c r="M166">
        <v>3813.0578699554608</v>
      </c>
      <c r="N166">
        <v>80590.27</v>
      </c>
      <c r="O166">
        <v>0</v>
      </c>
    </row>
    <row r="167" spans="2:15">
      <c r="B167" s="145">
        <v>51322.833333333336</v>
      </c>
      <c r="C167">
        <v>0</v>
      </c>
      <c r="D167">
        <v>0</v>
      </c>
      <c r="E167">
        <v>80530.730100000001</v>
      </c>
      <c r="F167">
        <v>408.61800000000005</v>
      </c>
      <c r="G167">
        <v>15830.388999999999</v>
      </c>
      <c r="H167">
        <v>2997.248</v>
      </c>
      <c r="J167">
        <v>121427.8371</v>
      </c>
      <c r="K167">
        <v>85585.830820943564</v>
      </c>
      <c r="L167">
        <v>2368.3508999999999</v>
      </c>
      <c r="M167">
        <v>3813.0578699554608</v>
      </c>
      <c r="N167">
        <v>94719.930000000022</v>
      </c>
      <c r="O167">
        <v>650.73599999999999</v>
      </c>
    </row>
    <row r="168" spans="2:15">
      <c r="B168" s="145">
        <v>51322.875</v>
      </c>
      <c r="C168">
        <v>0</v>
      </c>
      <c r="D168">
        <v>0</v>
      </c>
      <c r="E168">
        <v>80530.730100000001</v>
      </c>
      <c r="F168">
        <v>408.61800000000005</v>
      </c>
      <c r="G168">
        <v>15835.388000000001</v>
      </c>
      <c r="H168">
        <v>2997.248</v>
      </c>
      <c r="J168">
        <v>118110.08850000001</v>
      </c>
      <c r="K168">
        <v>79832.987546718956</v>
      </c>
      <c r="L168">
        <v>0</v>
      </c>
      <c r="M168">
        <v>3778.3305028200439</v>
      </c>
      <c r="N168">
        <v>79682.420000000013</v>
      </c>
      <c r="O168">
        <v>650.73599999999999</v>
      </c>
    </row>
    <row r="169" spans="2:15">
      <c r="B169" s="145">
        <v>51322.916666666664</v>
      </c>
      <c r="C169">
        <v>0</v>
      </c>
      <c r="D169">
        <v>0</v>
      </c>
      <c r="E169">
        <v>80530.730100000001</v>
      </c>
      <c r="F169">
        <v>408.61800000000005</v>
      </c>
      <c r="G169">
        <v>15823.508</v>
      </c>
      <c r="H169">
        <v>2997.248</v>
      </c>
      <c r="J169">
        <v>117148.16279999999</v>
      </c>
      <c r="K169">
        <v>77962.944079279638</v>
      </c>
      <c r="L169">
        <v>0</v>
      </c>
      <c r="M169">
        <v>3735.4177787237777</v>
      </c>
      <c r="N169">
        <v>64071.350000000013</v>
      </c>
      <c r="O169">
        <v>650.73599999999999</v>
      </c>
    </row>
    <row r="170" spans="2:15">
      <c r="B170" s="145">
        <v>51322.958333333336</v>
      </c>
      <c r="C170">
        <v>0</v>
      </c>
      <c r="D170">
        <v>0</v>
      </c>
      <c r="E170">
        <v>80530.730100000001</v>
      </c>
      <c r="F170">
        <v>408.61800000000005</v>
      </c>
      <c r="G170">
        <v>15736.917000000003</v>
      </c>
      <c r="H170">
        <v>2997.248</v>
      </c>
      <c r="J170">
        <v>123676.76379999999</v>
      </c>
      <c r="K170">
        <v>81204.500630213515</v>
      </c>
      <c r="L170">
        <v>0</v>
      </c>
      <c r="M170">
        <v>3704.4454801979255</v>
      </c>
      <c r="N170">
        <v>33502.05999999999</v>
      </c>
      <c r="O170">
        <v>0</v>
      </c>
    </row>
    <row r="171" spans="2:15">
      <c r="B171" s="145">
        <v>51323</v>
      </c>
      <c r="C171">
        <v>0</v>
      </c>
      <c r="D171">
        <v>0</v>
      </c>
      <c r="E171">
        <v>80530.730100000001</v>
      </c>
      <c r="F171">
        <v>408.61800000000005</v>
      </c>
      <c r="G171">
        <v>15732.708999999999</v>
      </c>
      <c r="H171">
        <v>2997.248</v>
      </c>
      <c r="J171">
        <v>133685.56830000001</v>
      </c>
      <c r="K171">
        <v>65831.016786883905</v>
      </c>
      <c r="L171">
        <v>0</v>
      </c>
      <c r="M171">
        <v>3704.4454801979255</v>
      </c>
      <c r="N171">
        <v>15814.65</v>
      </c>
      <c r="O171">
        <v>650.73599999999999</v>
      </c>
    </row>
    <row r="172" spans="2:15">
      <c r="B172" s="145">
        <v>51323.041666666664</v>
      </c>
      <c r="C172">
        <v>0</v>
      </c>
      <c r="D172">
        <v>0</v>
      </c>
      <c r="E172">
        <v>80530.730100000001</v>
      </c>
      <c r="F172">
        <v>408.61800000000005</v>
      </c>
      <c r="G172">
        <v>15734.357999999998</v>
      </c>
      <c r="H172">
        <v>2997.248</v>
      </c>
      <c r="J172">
        <v>139285.6605</v>
      </c>
      <c r="K172">
        <v>62372.86399989749</v>
      </c>
      <c r="L172">
        <v>0</v>
      </c>
      <c r="M172">
        <v>3598.9127443359339</v>
      </c>
      <c r="N172">
        <v>11093.449999999999</v>
      </c>
      <c r="O172">
        <v>0</v>
      </c>
    </row>
    <row r="173" spans="2:15">
      <c r="B173" s="145">
        <v>51323.083333333336</v>
      </c>
      <c r="C173">
        <v>0</v>
      </c>
      <c r="D173">
        <v>0</v>
      </c>
      <c r="E173">
        <v>80530.730100000001</v>
      </c>
      <c r="F173">
        <v>408.61800000000005</v>
      </c>
      <c r="G173">
        <v>15696.157000000001</v>
      </c>
      <c r="H173">
        <v>2997.248</v>
      </c>
      <c r="J173">
        <v>138402.95419999998</v>
      </c>
      <c r="K173">
        <v>58697.498126551684</v>
      </c>
      <c r="L173">
        <v>148.88</v>
      </c>
      <c r="M173">
        <v>3505.9279700867955</v>
      </c>
      <c r="N173">
        <v>12478.670000000002</v>
      </c>
      <c r="O173">
        <v>0</v>
      </c>
    </row>
    <row r="174" spans="2:15">
      <c r="B174" s="145">
        <v>51323.125</v>
      </c>
      <c r="C174">
        <v>0</v>
      </c>
      <c r="D174">
        <v>0</v>
      </c>
      <c r="E174">
        <v>80530.730100000001</v>
      </c>
      <c r="F174">
        <v>408.61800000000005</v>
      </c>
      <c r="G174">
        <v>15704.111999999999</v>
      </c>
      <c r="H174">
        <v>2997.248</v>
      </c>
      <c r="J174">
        <v>132387.41620000004</v>
      </c>
      <c r="K174">
        <v>60898.529921132154</v>
      </c>
      <c r="L174">
        <v>766.8950000000001</v>
      </c>
      <c r="M174">
        <v>3491.2228956041849</v>
      </c>
      <c r="N174">
        <v>11882.86</v>
      </c>
      <c r="O174">
        <v>0</v>
      </c>
    </row>
    <row r="175" spans="2:15">
      <c r="B175" s="145">
        <v>51323.166666666664</v>
      </c>
      <c r="C175">
        <v>0</v>
      </c>
      <c r="D175">
        <v>0</v>
      </c>
      <c r="E175">
        <v>80530.730100000001</v>
      </c>
      <c r="F175">
        <v>408.61800000000005</v>
      </c>
      <c r="G175">
        <v>15715.458000000001</v>
      </c>
      <c r="H175">
        <v>2997.248</v>
      </c>
      <c r="J175">
        <v>114907.80459999999</v>
      </c>
      <c r="K175">
        <v>70803.906762220431</v>
      </c>
      <c r="L175">
        <v>5664.7260999999999</v>
      </c>
      <c r="M175">
        <v>3495.9119157993719</v>
      </c>
      <c r="N175">
        <v>17080.89</v>
      </c>
      <c r="O175">
        <v>0</v>
      </c>
    </row>
    <row r="176" spans="2:15">
      <c r="B176" s="145">
        <v>51323.208333333336</v>
      </c>
      <c r="C176">
        <v>0</v>
      </c>
      <c r="D176">
        <v>0</v>
      </c>
      <c r="E176">
        <v>80530.730100000001</v>
      </c>
      <c r="F176">
        <v>408.61800000000005</v>
      </c>
      <c r="G176">
        <v>15730.847000000002</v>
      </c>
      <c r="H176">
        <v>2897.4480000000003</v>
      </c>
      <c r="J176">
        <v>90258.359100000045</v>
      </c>
      <c r="K176">
        <v>69428.077595326526</v>
      </c>
      <c r="L176">
        <v>53618.408299999996</v>
      </c>
      <c r="M176">
        <v>3512.6127197914338</v>
      </c>
      <c r="N176">
        <v>26697.06</v>
      </c>
      <c r="O176">
        <v>0</v>
      </c>
    </row>
    <row r="177" spans="2:15">
      <c r="B177" s="145">
        <v>51323.25</v>
      </c>
      <c r="C177">
        <v>0</v>
      </c>
      <c r="D177">
        <v>0</v>
      </c>
      <c r="E177">
        <v>71027.869110121086</v>
      </c>
      <c r="F177">
        <v>408.61800000000005</v>
      </c>
      <c r="G177">
        <v>15709.315999999999</v>
      </c>
      <c r="H177">
        <v>2901.0839999999998</v>
      </c>
      <c r="J177">
        <v>81384.174522400644</v>
      </c>
      <c r="K177">
        <v>41290.992160623937</v>
      </c>
      <c r="L177">
        <v>155108.24145033903</v>
      </c>
      <c r="M177">
        <v>3318.9312173447211</v>
      </c>
      <c r="N177">
        <v>28083.64</v>
      </c>
      <c r="O177">
        <v>0</v>
      </c>
    </row>
    <row r="178" spans="2:15">
      <c r="B178" s="145">
        <v>51323.291666666664</v>
      </c>
      <c r="C178">
        <v>0</v>
      </c>
      <c r="D178">
        <v>0</v>
      </c>
      <c r="E178">
        <v>68472.700301179997</v>
      </c>
      <c r="F178">
        <v>131.65</v>
      </c>
      <c r="G178">
        <v>15528.339999999998</v>
      </c>
      <c r="H178">
        <v>2901.0839999999998</v>
      </c>
      <c r="J178">
        <v>75080.750221163602</v>
      </c>
      <c r="K178">
        <v>33396.847767090636</v>
      </c>
      <c r="L178">
        <v>304848.78315101762</v>
      </c>
      <c r="M178">
        <v>580.04982160428563</v>
      </c>
      <c r="N178">
        <v>4079.84</v>
      </c>
      <c r="O178">
        <v>0</v>
      </c>
    </row>
    <row r="179" spans="2:15">
      <c r="B179" s="145">
        <v>51323.333333333336</v>
      </c>
      <c r="C179">
        <v>0</v>
      </c>
      <c r="D179">
        <v>0</v>
      </c>
      <c r="E179">
        <v>54110.780301179999</v>
      </c>
      <c r="F179">
        <v>131.65</v>
      </c>
      <c r="G179">
        <v>15159.456999999999</v>
      </c>
      <c r="H179">
        <v>2923.2339999999999</v>
      </c>
      <c r="J179">
        <v>74301.814922456586</v>
      </c>
      <c r="K179">
        <v>20585.144429374239</v>
      </c>
      <c r="L179">
        <v>453548.60003611178</v>
      </c>
      <c r="M179">
        <v>594.06132373194521</v>
      </c>
      <c r="N179">
        <v>0</v>
      </c>
      <c r="O179">
        <v>331.51216307683364</v>
      </c>
    </row>
    <row r="180" spans="2:15">
      <c r="B180" s="145">
        <v>51323.375</v>
      </c>
      <c r="C180">
        <v>0</v>
      </c>
      <c r="D180">
        <v>0</v>
      </c>
      <c r="E180">
        <v>35327.393301179996</v>
      </c>
      <c r="F180">
        <v>7.6499999999999995</v>
      </c>
      <c r="G180">
        <v>14044.685412568695</v>
      </c>
      <c r="H180">
        <v>2901.0839999999998</v>
      </c>
      <c r="J180">
        <v>84353.292668672831</v>
      </c>
      <c r="K180">
        <v>18121.323382254421</v>
      </c>
      <c r="L180">
        <v>526798.84406804817</v>
      </c>
      <c r="M180">
        <v>594.06132373194521</v>
      </c>
      <c r="N180">
        <v>0</v>
      </c>
      <c r="O180">
        <v>0</v>
      </c>
    </row>
    <row r="181" spans="2:15">
      <c r="B181" s="145">
        <v>51323.416666666664</v>
      </c>
      <c r="C181">
        <v>0</v>
      </c>
      <c r="D181">
        <v>0</v>
      </c>
      <c r="E181">
        <v>35327.393301179996</v>
      </c>
      <c r="F181">
        <v>7.6499999999999995</v>
      </c>
      <c r="G181">
        <v>9031.9380000000019</v>
      </c>
      <c r="H181">
        <v>2901.0839999999998</v>
      </c>
      <c r="J181">
        <v>79260.544884615578</v>
      </c>
      <c r="K181">
        <v>15530.680004571694</v>
      </c>
      <c r="L181">
        <v>531711.69796671462</v>
      </c>
      <c r="M181">
        <v>594.06132373194521</v>
      </c>
      <c r="N181">
        <v>0</v>
      </c>
      <c r="O181">
        <v>0</v>
      </c>
    </row>
    <row r="182" spans="2:15">
      <c r="B182" s="145">
        <v>51323.458333333336</v>
      </c>
      <c r="C182">
        <v>0</v>
      </c>
      <c r="D182">
        <v>0</v>
      </c>
      <c r="E182">
        <v>35327.393301179996</v>
      </c>
      <c r="F182">
        <v>7.6499999999999995</v>
      </c>
      <c r="G182">
        <v>10221.171054791635</v>
      </c>
      <c r="H182">
        <v>2901.0839999999998</v>
      </c>
      <c r="J182">
        <v>73128.527105049594</v>
      </c>
      <c r="K182">
        <v>13740.00744298569</v>
      </c>
      <c r="L182">
        <v>562751.93443250319</v>
      </c>
      <c r="M182">
        <v>594.06132373194521</v>
      </c>
      <c r="N182">
        <v>10664.699999999999</v>
      </c>
      <c r="O182">
        <v>0</v>
      </c>
    </row>
    <row r="183" spans="2:15">
      <c r="B183" s="145">
        <v>51323.5</v>
      </c>
      <c r="C183">
        <v>0</v>
      </c>
      <c r="D183">
        <v>0</v>
      </c>
      <c r="E183">
        <v>35327.393301179996</v>
      </c>
      <c r="F183">
        <v>7.6499999999999995</v>
      </c>
      <c r="G183">
        <v>13670.338999999998</v>
      </c>
      <c r="H183">
        <v>2901.0839999999998</v>
      </c>
      <c r="J183">
        <v>88855.993692649135</v>
      </c>
      <c r="K183">
        <v>14569.05</v>
      </c>
      <c r="L183">
        <v>579139.58125099365</v>
      </c>
      <c r="M183">
        <v>594.06132373194521</v>
      </c>
      <c r="N183">
        <v>89.94</v>
      </c>
      <c r="O183">
        <v>0</v>
      </c>
    </row>
    <row r="184" spans="2:15">
      <c r="B184" s="145">
        <v>51323.541666666664</v>
      </c>
      <c r="C184">
        <v>0</v>
      </c>
      <c r="D184">
        <v>0</v>
      </c>
      <c r="E184">
        <v>35327.393301179996</v>
      </c>
      <c r="F184">
        <v>7.6499999999999995</v>
      </c>
      <c r="G184">
        <v>8525.5140000000029</v>
      </c>
      <c r="H184">
        <v>2901.0839999999998</v>
      </c>
      <c r="J184">
        <v>83077.490030111599</v>
      </c>
      <c r="K184">
        <v>14585.63</v>
      </c>
      <c r="L184">
        <v>565031.40077352501</v>
      </c>
      <c r="M184">
        <v>594.06132373194521</v>
      </c>
      <c r="N184">
        <v>25.05</v>
      </c>
      <c r="O184">
        <v>0</v>
      </c>
    </row>
    <row r="185" spans="2:15">
      <c r="B185" s="145">
        <v>51323.583333333336</v>
      </c>
      <c r="C185">
        <v>0</v>
      </c>
      <c r="D185">
        <v>0</v>
      </c>
      <c r="E185">
        <v>35327.393301179996</v>
      </c>
      <c r="F185">
        <v>7.6499999999999995</v>
      </c>
      <c r="G185">
        <v>13951.546</v>
      </c>
      <c r="H185">
        <v>2901.0839999999998</v>
      </c>
      <c r="J185">
        <v>104760.70720298587</v>
      </c>
      <c r="K185">
        <v>13895.07040418744</v>
      </c>
      <c r="L185">
        <v>511879.533390367</v>
      </c>
      <c r="M185">
        <v>662.06132373194521</v>
      </c>
      <c r="N185">
        <v>4365.09</v>
      </c>
      <c r="O185">
        <v>0</v>
      </c>
    </row>
    <row r="186" spans="2:15">
      <c r="B186" s="145">
        <v>51323.625</v>
      </c>
      <c r="C186">
        <v>0</v>
      </c>
      <c r="D186">
        <v>0</v>
      </c>
      <c r="E186">
        <v>35327.393301179996</v>
      </c>
      <c r="F186">
        <v>7.6499999999999995</v>
      </c>
      <c r="G186">
        <v>14490.549000000001</v>
      </c>
      <c r="H186">
        <v>3081.5839999999998</v>
      </c>
      <c r="J186">
        <v>102466.52603882519</v>
      </c>
      <c r="K186">
        <v>20192.209999999995</v>
      </c>
      <c r="L186">
        <v>497462.50107804686</v>
      </c>
      <c r="M186">
        <v>662.06132373194521</v>
      </c>
      <c r="N186">
        <v>27866.66</v>
      </c>
      <c r="O186">
        <v>0</v>
      </c>
    </row>
    <row r="187" spans="2:15">
      <c r="B187" s="145">
        <v>51323.666666666664</v>
      </c>
      <c r="C187">
        <v>0</v>
      </c>
      <c r="D187">
        <v>0</v>
      </c>
      <c r="E187">
        <v>57763.998165600206</v>
      </c>
      <c r="F187">
        <v>408.61800000000005</v>
      </c>
      <c r="G187">
        <v>15330.362000000001</v>
      </c>
      <c r="H187">
        <v>3081.5839999999998</v>
      </c>
      <c r="J187">
        <v>110163.75040000002</v>
      </c>
      <c r="K187">
        <v>19497.617948129595</v>
      </c>
      <c r="L187">
        <v>430632.65921691514</v>
      </c>
      <c r="M187">
        <v>662.06132373194521</v>
      </c>
      <c r="N187">
        <v>7.95</v>
      </c>
      <c r="O187">
        <v>0</v>
      </c>
    </row>
    <row r="188" spans="2:15">
      <c r="B188" s="145">
        <v>51323.708333333336</v>
      </c>
      <c r="C188">
        <v>30.346200247323459</v>
      </c>
      <c r="D188">
        <v>0</v>
      </c>
      <c r="E188">
        <v>77875.049033739415</v>
      </c>
      <c r="F188">
        <v>408.61800000000005</v>
      </c>
      <c r="G188">
        <v>15336.751</v>
      </c>
      <c r="H188">
        <v>3100.098</v>
      </c>
      <c r="J188">
        <v>110160.38855334032</v>
      </c>
      <c r="K188">
        <v>41289.739064347814</v>
      </c>
      <c r="L188">
        <v>281832.95303191501</v>
      </c>
      <c r="M188">
        <v>3633.2805576874061</v>
      </c>
      <c r="N188">
        <v>6456.9400000000005</v>
      </c>
      <c r="O188">
        <v>0</v>
      </c>
    </row>
    <row r="189" spans="2:15">
      <c r="B189" s="145">
        <v>51323.75</v>
      </c>
      <c r="C189">
        <v>34.586388030310523</v>
      </c>
      <c r="D189">
        <v>0</v>
      </c>
      <c r="E189">
        <v>80963.224100000007</v>
      </c>
      <c r="F189">
        <v>408.61800000000005</v>
      </c>
      <c r="G189">
        <v>15780.468000000003</v>
      </c>
      <c r="H189">
        <v>3435.45183236</v>
      </c>
      <c r="J189">
        <v>111706.24190000002</v>
      </c>
      <c r="K189">
        <v>63784.707440425518</v>
      </c>
      <c r="L189">
        <v>131857.98059999998</v>
      </c>
      <c r="M189">
        <v>3661.2107339554609</v>
      </c>
      <c r="N189">
        <v>57962.7</v>
      </c>
      <c r="O189">
        <v>890.93</v>
      </c>
    </row>
    <row r="190" spans="2:15">
      <c r="B190" s="145">
        <v>51323.791666666664</v>
      </c>
      <c r="C190">
        <v>0</v>
      </c>
      <c r="D190">
        <v>0</v>
      </c>
      <c r="E190">
        <v>79101.664431812227</v>
      </c>
      <c r="F190">
        <v>408.61800000000005</v>
      </c>
      <c r="G190">
        <v>15825.800999999999</v>
      </c>
      <c r="H190">
        <v>3435.45183236</v>
      </c>
      <c r="J190">
        <v>115508.42000000001</v>
      </c>
      <c r="K190">
        <v>66575.82215729951</v>
      </c>
      <c r="L190">
        <v>41016.594899999996</v>
      </c>
      <c r="M190">
        <v>3661.2107339554609</v>
      </c>
      <c r="N190">
        <v>108139.35</v>
      </c>
      <c r="O190">
        <v>650.73599999999999</v>
      </c>
    </row>
    <row r="191" spans="2:15">
      <c r="B191" s="145">
        <v>51323.833333333336</v>
      </c>
      <c r="C191">
        <v>5.4961453715637774</v>
      </c>
      <c r="D191">
        <v>0</v>
      </c>
      <c r="E191">
        <v>78519.724100000007</v>
      </c>
      <c r="F191">
        <v>408.61800000000005</v>
      </c>
      <c r="G191">
        <v>15835.849000000002</v>
      </c>
      <c r="H191">
        <v>3435.45183236</v>
      </c>
      <c r="J191">
        <v>134698.40230000002</v>
      </c>
      <c r="K191">
        <v>70724.205229676925</v>
      </c>
      <c r="L191">
        <v>2189.3705999999997</v>
      </c>
      <c r="M191">
        <v>3661.2107339554609</v>
      </c>
      <c r="N191">
        <v>100547.46</v>
      </c>
      <c r="O191">
        <v>319.22383692316635</v>
      </c>
    </row>
    <row r="192" spans="2:15">
      <c r="B192" s="145">
        <v>51323.875</v>
      </c>
      <c r="C192">
        <v>0</v>
      </c>
      <c r="D192">
        <v>0</v>
      </c>
      <c r="E192">
        <v>78519.724100000007</v>
      </c>
      <c r="F192">
        <v>408.61800000000005</v>
      </c>
      <c r="G192">
        <v>15798.192999999999</v>
      </c>
      <c r="H192">
        <v>3435.45183236</v>
      </c>
      <c r="J192">
        <v>161640.97180000003</v>
      </c>
      <c r="K192">
        <v>69967.444576377035</v>
      </c>
      <c r="L192">
        <v>0</v>
      </c>
      <c r="M192">
        <v>3661.2107339554609</v>
      </c>
      <c r="N192">
        <v>53839.810000000012</v>
      </c>
      <c r="O192">
        <v>0</v>
      </c>
    </row>
    <row r="193" spans="2:15">
      <c r="B193" s="145">
        <v>51323.916666666664</v>
      </c>
      <c r="C193">
        <v>0</v>
      </c>
      <c r="D193">
        <v>0</v>
      </c>
      <c r="E193">
        <v>78519.724100000007</v>
      </c>
      <c r="F193">
        <v>408.61800000000005</v>
      </c>
      <c r="G193">
        <v>15770.685000000001</v>
      </c>
      <c r="H193">
        <v>3335.6518323600003</v>
      </c>
      <c r="J193">
        <v>168614.64309999993</v>
      </c>
      <c r="K193">
        <v>69930.305855260056</v>
      </c>
      <c r="L193">
        <v>0</v>
      </c>
      <c r="M193">
        <v>3645.2881888661777</v>
      </c>
      <c r="N193">
        <v>43856.480000000003</v>
      </c>
      <c r="O193">
        <v>0</v>
      </c>
    </row>
    <row r="194" spans="2:15">
      <c r="B194" s="145">
        <v>51323.958333333336</v>
      </c>
      <c r="C194">
        <v>0</v>
      </c>
      <c r="D194">
        <v>0</v>
      </c>
      <c r="E194">
        <v>78519.724100000007</v>
      </c>
      <c r="F194">
        <v>408.61800000000005</v>
      </c>
      <c r="G194">
        <v>15621.729000000001</v>
      </c>
      <c r="H194">
        <v>3317.1378323600002</v>
      </c>
      <c r="J194">
        <v>160068.87979999994</v>
      </c>
      <c r="K194">
        <v>64064.153361124132</v>
      </c>
      <c r="L194">
        <v>0</v>
      </c>
      <c r="M194">
        <v>3564.6707402911015</v>
      </c>
      <c r="N194">
        <v>43565.829999999994</v>
      </c>
      <c r="O194">
        <v>0</v>
      </c>
    </row>
    <row r="195" spans="2:15">
      <c r="B195" s="145">
        <v>51324</v>
      </c>
      <c r="C195">
        <v>0</v>
      </c>
      <c r="D195">
        <v>0</v>
      </c>
      <c r="E195">
        <v>78519.724100000007</v>
      </c>
      <c r="F195">
        <v>408.61800000000005</v>
      </c>
      <c r="G195">
        <v>15584.939000000002</v>
      </c>
      <c r="H195">
        <v>3317.1378323600002</v>
      </c>
      <c r="J195">
        <v>147736.41099999999</v>
      </c>
      <c r="K195">
        <v>70319.908049801059</v>
      </c>
      <c r="L195">
        <v>0</v>
      </c>
      <c r="M195">
        <v>3368.2949856807418</v>
      </c>
      <c r="N195">
        <v>26430.309999999998</v>
      </c>
      <c r="O195">
        <v>650.73599999999999</v>
      </c>
    </row>
    <row r="196" spans="2:15">
      <c r="B196" s="145">
        <v>51324.041666666664</v>
      </c>
      <c r="C196">
        <v>0</v>
      </c>
      <c r="D196">
        <v>0</v>
      </c>
      <c r="E196">
        <v>78008.415510638311</v>
      </c>
      <c r="F196">
        <v>408.61800000000005</v>
      </c>
      <c r="G196">
        <v>15605.149000000001</v>
      </c>
      <c r="H196">
        <v>3294.9878323600001</v>
      </c>
      <c r="J196">
        <v>142628.4443</v>
      </c>
      <c r="K196">
        <v>65151.28473305377</v>
      </c>
      <c r="L196">
        <v>0</v>
      </c>
      <c r="M196">
        <v>3341.13286857098</v>
      </c>
      <c r="N196">
        <v>28020.809999999998</v>
      </c>
      <c r="O196">
        <v>650.73599999999999</v>
      </c>
    </row>
    <row r="197" spans="2:15">
      <c r="B197" s="145">
        <v>51324.083333333336</v>
      </c>
      <c r="C197">
        <v>0</v>
      </c>
      <c r="D197">
        <v>0</v>
      </c>
      <c r="E197">
        <v>78805.350809042997</v>
      </c>
      <c r="F197">
        <v>408.61800000000005</v>
      </c>
      <c r="G197">
        <v>15590.351000000001</v>
      </c>
      <c r="H197">
        <v>3294.9878323600001</v>
      </c>
      <c r="J197">
        <v>138906.87839999999</v>
      </c>
      <c r="K197">
        <v>66635.03977120154</v>
      </c>
      <c r="L197">
        <v>0</v>
      </c>
      <c r="M197">
        <v>3352.5742203450845</v>
      </c>
      <c r="N197">
        <v>24992.34</v>
      </c>
      <c r="O197">
        <v>0</v>
      </c>
    </row>
    <row r="198" spans="2:15">
      <c r="B198" s="145">
        <v>51324.125</v>
      </c>
      <c r="C198">
        <v>0</v>
      </c>
      <c r="D198">
        <v>0</v>
      </c>
      <c r="E198">
        <v>77447.609100000001</v>
      </c>
      <c r="F198">
        <v>408.61800000000005</v>
      </c>
      <c r="G198">
        <v>15593.645000000002</v>
      </c>
      <c r="H198">
        <v>3294.9878323600001</v>
      </c>
      <c r="J198">
        <v>128957.53539999998</v>
      </c>
      <c r="K198">
        <v>68225.51999999999</v>
      </c>
      <c r="L198">
        <v>335.67200000000003</v>
      </c>
      <c r="M198">
        <v>3352.5742203450845</v>
      </c>
      <c r="N198">
        <v>32550.229999999996</v>
      </c>
      <c r="O198">
        <v>0</v>
      </c>
    </row>
    <row r="199" spans="2:15">
      <c r="B199" s="145">
        <v>51324.166666666664</v>
      </c>
      <c r="C199">
        <v>0</v>
      </c>
      <c r="D199">
        <v>0</v>
      </c>
      <c r="E199">
        <v>78519.724100000007</v>
      </c>
      <c r="F199">
        <v>408.61800000000005</v>
      </c>
      <c r="G199">
        <v>15619.409000000003</v>
      </c>
      <c r="H199">
        <v>3294.9878323600001</v>
      </c>
      <c r="J199">
        <v>107408.72840000002</v>
      </c>
      <c r="K199">
        <v>72520.655185246433</v>
      </c>
      <c r="L199">
        <v>5073.4976999999999</v>
      </c>
      <c r="M199">
        <v>3352.5742203450845</v>
      </c>
      <c r="N199">
        <v>45598.84</v>
      </c>
      <c r="O199">
        <v>890.93</v>
      </c>
    </row>
    <row r="200" spans="2:15">
      <c r="B200" s="145">
        <v>51324.208333333336</v>
      </c>
      <c r="C200">
        <v>0</v>
      </c>
      <c r="D200">
        <v>0</v>
      </c>
      <c r="E200">
        <v>76478.739690788643</v>
      </c>
      <c r="F200">
        <v>408.61800000000005</v>
      </c>
      <c r="G200">
        <v>15627.606000000002</v>
      </c>
      <c r="H200">
        <v>3059.4340000000002</v>
      </c>
      <c r="J200">
        <v>84909.75940000001</v>
      </c>
      <c r="K200">
        <v>66309.612801565352</v>
      </c>
      <c r="L200">
        <v>51849.738700000009</v>
      </c>
      <c r="M200">
        <v>3385.7110737849648</v>
      </c>
      <c r="N200">
        <v>32888.85</v>
      </c>
      <c r="O200">
        <v>650.73599999999999</v>
      </c>
    </row>
    <row r="201" spans="2:15">
      <c r="B201" s="145">
        <v>51324.25</v>
      </c>
      <c r="C201">
        <v>0</v>
      </c>
      <c r="D201">
        <v>0</v>
      </c>
      <c r="E201">
        <v>74073.572583287372</v>
      </c>
      <c r="F201">
        <v>408.61800000000005</v>
      </c>
      <c r="G201">
        <v>15672.777999999998</v>
      </c>
      <c r="H201">
        <v>3059.4340000000002</v>
      </c>
      <c r="J201">
        <v>72267.124700000015</v>
      </c>
      <c r="K201">
        <v>59552.672628240107</v>
      </c>
      <c r="L201">
        <v>151707.20189999999</v>
      </c>
      <c r="M201">
        <v>3291.2454099954034</v>
      </c>
      <c r="N201">
        <v>8534.6099999999988</v>
      </c>
      <c r="O201">
        <v>0</v>
      </c>
    </row>
    <row r="202" spans="2:15">
      <c r="B202" s="145">
        <v>51324.291666666664</v>
      </c>
      <c r="C202">
        <v>0</v>
      </c>
      <c r="D202">
        <v>0</v>
      </c>
      <c r="E202">
        <v>69614.011301179999</v>
      </c>
      <c r="F202">
        <v>408.61800000000005</v>
      </c>
      <c r="G202">
        <v>15582.623000000001</v>
      </c>
      <c r="H202">
        <v>3059.4340000000002</v>
      </c>
      <c r="J202">
        <v>69107.420508028124</v>
      </c>
      <c r="K202">
        <v>21596.377509922411</v>
      </c>
      <c r="L202">
        <v>297332.11995099834</v>
      </c>
      <c r="M202">
        <v>3281.0287930916616</v>
      </c>
      <c r="N202">
        <v>3201.92</v>
      </c>
      <c r="O202">
        <v>0</v>
      </c>
    </row>
    <row r="203" spans="2:15">
      <c r="B203" s="145">
        <v>51324.333333333336</v>
      </c>
      <c r="C203">
        <v>0</v>
      </c>
      <c r="D203">
        <v>0</v>
      </c>
      <c r="E203">
        <v>44777.097075047554</v>
      </c>
      <c r="F203">
        <v>7.6499999999999995</v>
      </c>
      <c r="G203">
        <v>15374.863999999998</v>
      </c>
      <c r="H203">
        <v>3059.4340000000002</v>
      </c>
      <c r="J203">
        <v>70302.29044042551</v>
      </c>
      <c r="K203">
        <v>18316.78</v>
      </c>
      <c r="L203">
        <v>443768.83275826037</v>
      </c>
      <c r="M203">
        <v>1300.83285211628</v>
      </c>
      <c r="N203">
        <v>60.82</v>
      </c>
      <c r="O203">
        <v>0</v>
      </c>
    </row>
    <row r="204" spans="2:15">
      <c r="B204" s="145">
        <v>51324.375</v>
      </c>
      <c r="C204">
        <v>0</v>
      </c>
      <c r="D204">
        <v>0</v>
      </c>
      <c r="E204">
        <v>35991.260591242833</v>
      </c>
      <c r="F204">
        <v>7.6499999999999995</v>
      </c>
      <c r="G204">
        <v>15278.02</v>
      </c>
      <c r="H204">
        <v>3081.5839999999998</v>
      </c>
      <c r="J204">
        <v>78493.946160073465</v>
      </c>
      <c r="K204">
        <v>17856.620000000003</v>
      </c>
      <c r="L204">
        <v>553468.16899291973</v>
      </c>
      <c r="M204">
        <v>1303.5091557785697</v>
      </c>
      <c r="N204">
        <v>0</v>
      </c>
      <c r="O204">
        <v>0</v>
      </c>
    </row>
    <row r="205" spans="2:15">
      <c r="B205" s="145">
        <v>51324.416666666664</v>
      </c>
      <c r="C205">
        <v>0</v>
      </c>
      <c r="D205">
        <v>0</v>
      </c>
      <c r="E205">
        <v>35991.260591242833</v>
      </c>
      <c r="F205">
        <v>7.6499999999999995</v>
      </c>
      <c r="G205">
        <v>14417.197</v>
      </c>
      <c r="H205">
        <v>3081.5839999999998</v>
      </c>
      <c r="J205">
        <v>81498.81368140089</v>
      </c>
      <c r="K205">
        <v>18500.670000000002</v>
      </c>
      <c r="L205">
        <v>614004.46067002055</v>
      </c>
      <c r="M205">
        <v>1303.5091557785697</v>
      </c>
      <c r="N205">
        <v>465.98</v>
      </c>
      <c r="O205">
        <v>0</v>
      </c>
    </row>
    <row r="206" spans="2:15">
      <c r="B206" s="145">
        <v>51324.458333333336</v>
      </c>
      <c r="C206">
        <v>0</v>
      </c>
      <c r="D206">
        <v>0</v>
      </c>
      <c r="E206">
        <v>35991.260591242833</v>
      </c>
      <c r="F206">
        <v>7.6499999999999995</v>
      </c>
      <c r="G206">
        <v>14830.218999999999</v>
      </c>
      <c r="H206">
        <v>3081.5839999999998</v>
      </c>
      <c r="J206">
        <v>82474.137533838235</v>
      </c>
      <c r="K206">
        <v>17874.669999999998</v>
      </c>
      <c r="L206">
        <v>566022.8433703857</v>
      </c>
      <c r="M206">
        <v>1303.5091557785697</v>
      </c>
      <c r="N206">
        <v>148.44999999999999</v>
      </c>
      <c r="O206">
        <v>0</v>
      </c>
    </row>
    <row r="207" spans="2:15">
      <c r="B207" s="145">
        <v>51324.5</v>
      </c>
      <c r="C207">
        <v>0</v>
      </c>
      <c r="D207">
        <v>0</v>
      </c>
      <c r="E207">
        <v>35991.260591242833</v>
      </c>
      <c r="F207">
        <v>7.6499999999999995</v>
      </c>
      <c r="G207">
        <v>13821.329</v>
      </c>
      <c r="H207">
        <v>3081.5839999999998</v>
      </c>
      <c r="J207">
        <v>84897.211819828619</v>
      </c>
      <c r="K207">
        <v>15346.125553191492</v>
      </c>
      <c r="L207">
        <v>596590.00791080669</v>
      </c>
      <c r="M207">
        <v>1303.5091557785697</v>
      </c>
      <c r="N207">
        <v>0</v>
      </c>
      <c r="O207">
        <v>0</v>
      </c>
    </row>
    <row r="208" spans="2:15">
      <c r="B208" s="145">
        <v>51324.541666666664</v>
      </c>
      <c r="C208">
        <v>0</v>
      </c>
      <c r="D208">
        <v>0</v>
      </c>
      <c r="E208">
        <v>35991.260591242833</v>
      </c>
      <c r="F208">
        <v>7.6499999999999995</v>
      </c>
      <c r="G208">
        <v>13538.365830327546</v>
      </c>
      <c r="H208">
        <v>3059.4340000000002</v>
      </c>
      <c r="J208">
        <v>83289.705246801896</v>
      </c>
      <c r="K208">
        <v>14994.548604577021</v>
      </c>
      <c r="L208">
        <v>567872.20871932688</v>
      </c>
      <c r="M208">
        <v>1305.1921902442227</v>
      </c>
      <c r="N208">
        <v>19528.63</v>
      </c>
      <c r="O208">
        <v>0</v>
      </c>
    </row>
    <row r="209" spans="2:15">
      <c r="B209" s="145">
        <v>51324.583333333336</v>
      </c>
      <c r="C209">
        <v>0</v>
      </c>
      <c r="D209">
        <v>0</v>
      </c>
      <c r="E209">
        <v>35991.260591242833</v>
      </c>
      <c r="F209">
        <v>7.6499999999999995</v>
      </c>
      <c r="G209">
        <v>13595.905999999999</v>
      </c>
      <c r="H209">
        <v>3059.4340000000002</v>
      </c>
      <c r="J209">
        <v>97568.400299999994</v>
      </c>
      <c r="K209">
        <v>16779.755442984722</v>
      </c>
      <c r="L209">
        <v>541919.13314974448</v>
      </c>
      <c r="M209">
        <v>1309.044824286776</v>
      </c>
      <c r="N209">
        <v>0</v>
      </c>
      <c r="O209">
        <v>0</v>
      </c>
    </row>
    <row r="210" spans="2:15">
      <c r="B210" s="145">
        <v>51324.625</v>
      </c>
      <c r="C210">
        <v>0</v>
      </c>
      <c r="D210">
        <v>0</v>
      </c>
      <c r="E210">
        <v>38093.496820300919</v>
      </c>
      <c r="F210">
        <v>131.65</v>
      </c>
      <c r="G210">
        <v>14480.325000000001</v>
      </c>
      <c r="H210">
        <v>3059.4340000000002</v>
      </c>
      <c r="J210">
        <v>95598.031863382668</v>
      </c>
      <c r="K210">
        <v>19073.62</v>
      </c>
      <c r="L210">
        <v>472589.04410651728</v>
      </c>
      <c r="M210">
        <v>1309.044824286776</v>
      </c>
      <c r="N210">
        <v>16200.53</v>
      </c>
      <c r="O210">
        <v>0</v>
      </c>
    </row>
    <row r="211" spans="2:15">
      <c r="B211" s="145">
        <v>51324.666666666664</v>
      </c>
      <c r="C211">
        <v>0</v>
      </c>
      <c r="D211">
        <v>0</v>
      </c>
      <c r="E211">
        <v>54879.466256077605</v>
      </c>
      <c r="F211">
        <v>408.61800000000005</v>
      </c>
      <c r="G211">
        <v>15585.403999999999</v>
      </c>
      <c r="H211">
        <v>3059.4340000000002</v>
      </c>
      <c r="J211">
        <v>109802.01119999999</v>
      </c>
      <c r="K211">
        <v>17593.277160024671</v>
      </c>
      <c r="L211">
        <v>411571.39484124799</v>
      </c>
      <c r="M211">
        <v>1339.3677573190334</v>
      </c>
      <c r="N211">
        <v>0</v>
      </c>
      <c r="O211">
        <v>0</v>
      </c>
    </row>
    <row r="212" spans="2:15">
      <c r="B212" s="145">
        <v>51324.708333333336</v>
      </c>
      <c r="C212">
        <v>0</v>
      </c>
      <c r="D212">
        <v>0</v>
      </c>
      <c r="E212">
        <v>77593.359312765955</v>
      </c>
      <c r="F212">
        <v>408.61800000000005</v>
      </c>
      <c r="G212">
        <v>15612.978000000001</v>
      </c>
      <c r="H212">
        <v>3059.4340000000002</v>
      </c>
      <c r="J212">
        <v>109248.10649999999</v>
      </c>
      <c r="K212">
        <v>18623.796689581446</v>
      </c>
      <c r="L212">
        <v>269854.02735753258</v>
      </c>
      <c r="M212">
        <v>3799.8644835194218</v>
      </c>
      <c r="N212">
        <v>46.900000000000006</v>
      </c>
      <c r="O212">
        <v>0</v>
      </c>
    </row>
    <row r="213" spans="2:15">
      <c r="B213" s="145">
        <v>51324.75</v>
      </c>
      <c r="C213">
        <v>0</v>
      </c>
      <c r="D213">
        <v>0</v>
      </c>
      <c r="E213">
        <v>80963.224100000007</v>
      </c>
      <c r="F213">
        <v>408.61800000000005</v>
      </c>
      <c r="G213">
        <v>15676.066000000001</v>
      </c>
      <c r="H213">
        <v>3059.4340000000002</v>
      </c>
      <c r="J213">
        <v>113425.91240000002</v>
      </c>
      <c r="K213">
        <v>43353.305606209906</v>
      </c>
      <c r="L213">
        <v>130987.91118115987</v>
      </c>
      <c r="M213">
        <v>3799.8644835194218</v>
      </c>
      <c r="N213">
        <v>26228.27</v>
      </c>
      <c r="O213">
        <v>0</v>
      </c>
    </row>
    <row r="214" spans="2:15">
      <c r="B214" s="145">
        <v>51324.791666666664</v>
      </c>
      <c r="C214">
        <v>0</v>
      </c>
      <c r="D214">
        <v>0</v>
      </c>
      <c r="E214">
        <v>80963.224100000007</v>
      </c>
      <c r="F214">
        <v>408.61800000000005</v>
      </c>
      <c r="G214">
        <v>15712.749000000002</v>
      </c>
      <c r="H214">
        <v>3059.4340000000002</v>
      </c>
      <c r="J214">
        <v>119090.69299999998</v>
      </c>
      <c r="K214">
        <v>53597.557174000569</v>
      </c>
      <c r="L214">
        <v>40929.112493960463</v>
      </c>
      <c r="M214">
        <v>3799.8644835194218</v>
      </c>
      <c r="N214">
        <v>59617.32</v>
      </c>
      <c r="O214">
        <v>0</v>
      </c>
    </row>
    <row r="215" spans="2:15">
      <c r="B215" s="145">
        <v>51324.833333333336</v>
      </c>
      <c r="C215">
        <v>0</v>
      </c>
      <c r="D215">
        <v>0</v>
      </c>
      <c r="E215">
        <v>80963.224100000007</v>
      </c>
      <c r="F215">
        <v>408.61800000000005</v>
      </c>
      <c r="G215">
        <v>15751.847</v>
      </c>
      <c r="H215">
        <v>3059.4340000000002</v>
      </c>
      <c r="J215">
        <v>127057.9445</v>
      </c>
      <c r="K215">
        <v>56111.874315527886</v>
      </c>
      <c r="L215">
        <v>2236.3247000000001</v>
      </c>
      <c r="M215">
        <v>3799.8644835194218</v>
      </c>
      <c r="N215">
        <v>58007.63</v>
      </c>
      <c r="O215">
        <v>0</v>
      </c>
    </row>
    <row r="216" spans="2:15">
      <c r="B216" s="145">
        <v>51324.875</v>
      </c>
      <c r="C216">
        <v>0</v>
      </c>
      <c r="D216">
        <v>0</v>
      </c>
      <c r="E216">
        <v>80963.224100000007</v>
      </c>
      <c r="F216">
        <v>408.61800000000005</v>
      </c>
      <c r="G216">
        <v>15755.725</v>
      </c>
      <c r="H216">
        <v>3059.4340000000002</v>
      </c>
      <c r="J216">
        <v>131056.31700000001</v>
      </c>
      <c r="K216">
        <v>55510.338285816484</v>
      </c>
      <c r="L216">
        <v>0</v>
      </c>
      <c r="M216">
        <v>3773.3701089938822</v>
      </c>
      <c r="N216">
        <v>41270.159999999996</v>
      </c>
      <c r="O216">
        <v>0</v>
      </c>
    </row>
    <row r="217" spans="2:15">
      <c r="B217" s="145">
        <v>51324.916666666664</v>
      </c>
      <c r="C217">
        <v>0</v>
      </c>
      <c r="D217">
        <v>0</v>
      </c>
      <c r="E217">
        <v>80963.224100000007</v>
      </c>
      <c r="F217">
        <v>408.61800000000005</v>
      </c>
      <c r="G217">
        <v>15799.464000000002</v>
      </c>
      <c r="H217">
        <v>3037.2840000000001</v>
      </c>
      <c r="J217">
        <v>131425.75189999997</v>
      </c>
      <c r="K217">
        <v>46860.854932889502</v>
      </c>
      <c r="L217">
        <v>0</v>
      </c>
      <c r="M217">
        <v>3742.2906669695735</v>
      </c>
      <c r="N217">
        <v>34738.480000000003</v>
      </c>
      <c r="O217">
        <v>0</v>
      </c>
    </row>
    <row r="218" spans="2:15">
      <c r="B218" s="145">
        <v>51324.958333333336</v>
      </c>
      <c r="C218">
        <v>0</v>
      </c>
      <c r="D218">
        <v>0</v>
      </c>
      <c r="E218">
        <v>80963.224100000007</v>
      </c>
      <c r="F218">
        <v>408.61800000000005</v>
      </c>
      <c r="G218">
        <v>15738.98</v>
      </c>
      <c r="H218">
        <v>3037.2840000000001</v>
      </c>
      <c r="J218">
        <v>127814.44880000003</v>
      </c>
      <c r="K218">
        <v>39369.330469677043</v>
      </c>
      <c r="L218">
        <v>0</v>
      </c>
      <c r="M218">
        <v>3737.395333955461</v>
      </c>
      <c r="N218">
        <v>26720.720000000001</v>
      </c>
      <c r="O218">
        <v>0</v>
      </c>
    </row>
    <row r="219" spans="2:15">
      <c r="B219" s="145">
        <v>51325</v>
      </c>
      <c r="C219">
        <v>0</v>
      </c>
      <c r="D219">
        <v>0</v>
      </c>
      <c r="E219">
        <v>79821.913100000005</v>
      </c>
      <c r="F219">
        <v>408.61800000000005</v>
      </c>
      <c r="G219">
        <v>15744.627999999999</v>
      </c>
      <c r="H219">
        <v>3037.2840000000001</v>
      </c>
      <c r="J219">
        <v>122983.53409999998</v>
      </c>
      <c r="K219">
        <v>31986.706707243658</v>
      </c>
      <c r="L219">
        <v>0</v>
      </c>
      <c r="M219">
        <v>3737.395333955461</v>
      </c>
      <c r="N219">
        <v>28944.33</v>
      </c>
      <c r="O219">
        <v>0</v>
      </c>
    </row>
    <row r="220" spans="2:15">
      <c r="B220" s="145">
        <v>51325.041666666664</v>
      </c>
      <c r="C220">
        <v>0</v>
      </c>
      <c r="D220">
        <v>0</v>
      </c>
      <c r="E220">
        <v>79821.913100000005</v>
      </c>
      <c r="F220">
        <v>408.61800000000005</v>
      </c>
      <c r="G220">
        <v>15700.195</v>
      </c>
      <c r="H220">
        <v>2878.9340000000002</v>
      </c>
      <c r="J220">
        <v>117888.43230000003</v>
      </c>
      <c r="K220">
        <v>31944.856335159006</v>
      </c>
      <c r="L220">
        <v>0</v>
      </c>
      <c r="M220">
        <v>3737.395333955461</v>
      </c>
      <c r="N220">
        <v>28107.550000000003</v>
      </c>
      <c r="O220">
        <v>0</v>
      </c>
    </row>
    <row r="221" spans="2:15">
      <c r="B221" s="145">
        <v>51325.083333333336</v>
      </c>
      <c r="C221">
        <v>0</v>
      </c>
      <c r="D221">
        <v>0</v>
      </c>
      <c r="E221">
        <v>79821.913100000005</v>
      </c>
      <c r="F221">
        <v>408.61800000000005</v>
      </c>
      <c r="G221">
        <v>15667.509999999997</v>
      </c>
      <c r="H221">
        <v>2878.9340000000002</v>
      </c>
      <c r="J221">
        <v>113833.50460000003</v>
      </c>
      <c r="K221">
        <v>34492.529276884561</v>
      </c>
      <c r="L221">
        <v>148.88</v>
      </c>
      <c r="M221">
        <v>3642.1984607380309</v>
      </c>
      <c r="N221">
        <v>22239.97</v>
      </c>
      <c r="O221">
        <v>0</v>
      </c>
    </row>
    <row r="222" spans="2:15">
      <c r="B222" s="145">
        <v>51325.125</v>
      </c>
      <c r="C222">
        <v>0</v>
      </c>
      <c r="D222">
        <v>0</v>
      </c>
      <c r="E222">
        <v>79821.913100000005</v>
      </c>
      <c r="F222">
        <v>408.61800000000005</v>
      </c>
      <c r="G222">
        <v>15669.907000000001</v>
      </c>
      <c r="H222">
        <v>2878.9340000000002</v>
      </c>
      <c r="J222">
        <v>108461.39720000002</v>
      </c>
      <c r="K222">
        <v>33840.62347504995</v>
      </c>
      <c r="L222">
        <v>671.34400000000005</v>
      </c>
      <c r="M222">
        <v>3737.395333955461</v>
      </c>
      <c r="N222">
        <v>25026.359999999997</v>
      </c>
      <c r="O222">
        <v>0</v>
      </c>
    </row>
    <row r="223" spans="2:15">
      <c r="B223" s="145">
        <v>51325.166666666664</v>
      </c>
      <c r="C223">
        <v>0</v>
      </c>
      <c r="D223">
        <v>0</v>
      </c>
      <c r="E223">
        <v>79821.913100000005</v>
      </c>
      <c r="F223">
        <v>408.61800000000005</v>
      </c>
      <c r="G223">
        <v>15676.040999999999</v>
      </c>
      <c r="H223">
        <v>2878.9340000000002</v>
      </c>
      <c r="J223">
        <v>108111.16239999999</v>
      </c>
      <c r="K223">
        <v>37078.010263282151</v>
      </c>
      <c r="L223">
        <v>5053.7131000000008</v>
      </c>
      <c r="M223">
        <v>3651.1625706620162</v>
      </c>
      <c r="N223">
        <v>30732.639999999999</v>
      </c>
      <c r="O223">
        <v>0</v>
      </c>
    </row>
    <row r="224" spans="2:15">
      <c r="B224" s="145">
        <v>51325.208333333336</v>
      </c>
      <c r="C224">
        <v>0</v>
      </c>
      <c r="D224">
        <v>0</v>
      </c>
      <c r="E224">
        <v>80496.913100000005</v>
      </c>
      <c r="F224">
        <v>408.61800000000005</v>
      </c>
      <c r="G224">
        <v>15719.171999999999</v>
      </c>
      <c r="H224">
        <v>2878.9340000000002</v>
      </c>
      <c r="J224">
        <v>104323.5379</v>
      </c>
      <c r="K224">
        <v>41698.058045448684</v>
      </c>
      <c r="L224">
        <v>48918.162399999987</v>
      </c>
      <c r="M224">
        <v>3625.3295226442588</v>
      </c>
      <c r="N224">
        <v>17909.54</v>
      </c>
      <c r="O224">
        <v>0</v>
      </c>
    </row>
    <row r="225" spans="2:15">
      <c r="B225" s="145">
        <v>51325.25</v>
      </c>
      <c r="C225">
        <v>0</v>
      </c>
      <c r="D225">
        <v>0</v>
      </c>
      <c r="E225">
        <v>64861.39950118</v>
      </c>
      <c r="F225">
        <v>408.61800000000005</v>
      </c>
      <c r="G225">
        <v>15531.562999999998</v>
      </c>
      <c r="H225">
        <v>2878.9340000000002</v>
      </c>
      <c r="J225">
        <v>91320.704400000017</v>
      </c>
      <c r="K225">
        <v>29000.740293827712</v>
      </c>
      <c r="L225">
        <v>139883.31140000001</v>
      </c>
      <c r="M225">
        <v>3487.9079984401033</v>
      </c>
      <c r="N225">
        <v>22511.809999999998</v>
      </c>
      <c r="O225">
        <v>0</v>
      </c>
    </row>
    <row r="226" spans="2:15">
      <c r="B226" s="145">
        <v>51325.291666666664</v>
      </c>
      <c r="C226">
        <v>0</v>
      </c>
      <c r="D226">
        <v>0</v>
      </c>
      <c r="E226">
        <v>38492.41523918118</v>
      </c>
      <c r="F226">
        <v>408.61800000000005</v>
      </c>
      <c r="G226">
        <v>15801.505999999999</v>
      </c>
      <c r="H226">
        <v>2878.9340000000002</v>
      </c>
      <c r="J226">
        <v>76775.988700000016</v>
      </c>
      <c r="K226">
        <v>27709.441452564985</v>
      </c>
      <c r="L226">
        <v>267078.16076904815</v>
      </c>
      <c r="M226">
        <v>503.03084713620058</v>
      </c>
      <c r="N226">
        <v>1141.3699999999999</v>
      </c>
      <c r="O226">
        <v>0</v>
      </c>
    </row>
    <row r="227" spans="2:15">
      <c r="B227" s="145">
        <v>51325.333333333336</v>
      </c>
      <c r="C227">
        <v>0</v>
      </c>
      <c r="D227">
        <v>0</v>
      </c>
      <c r="E227">
        <v>35327.393301179996</v>
      </c>
      <c r="F227">
        <v>7.6499999999999995</v>
      </c>
      <c r="G227">
        <v>15775.899000000001</v>
      </c>
      <c r="H227">
        <v>2878.9340000000002</v>
      </c>
      <c r="J227">
        <v>69716.105216351163</v>
      </c>
      <c r="K227">
        <v>20515.258369878753</v>
      </c>
      <c r="L227">
        <v>395350.33744249196</v>
      </c>
      <c r="M227">
        <v>566.00885139151967</v>
      </c>
      <c r="N227">
        <v>0</v>
      </c>
      <c r="O227">
        <v>0</v>
      </c>
    </row>
    <row r="228" spans="2:15">
      <c r="B228" s="145">
        <v>51325.375</v>
      </c>
      <c r="C228">
        <v>0</v>
      </c>
      <c r="D228">
        <v>0</v>
      </c>
      <c r="E228">
        <v>35327.393301179996</v>
      </c>
      <c r="F228">
        <v>7.6499999999999995</v>
      </c>
      <c r="G228">
        <v>15756.342000000002</v>
      </c>
      <c r="H228">
        <v>2878.9340000000002</v>
      </c>
      <c r="J228">
        <v>71419.849700000006</v>
      </c>
      <c r="K228">
        <v>19895.674688270479</v>
      </c>
      <c r="L228">
        <v>489890.73879978614</v>
      </c>
      <c r="M228">
        <v>593.2743858725878</v>
      </c>
      <c r="N228">
        <v>0</v>
      </c>
      <c r="O228">
        <v>0</v>
      </c>
    </row>
    <row r="229" spans="2:15">
      <c r="B229" s="145">
        <v>51325.416666666664</v>
      </c>
      <c r="C229">
        <v>0</v>
      </c>
      <c r="D229">
        <v>0</v>
      </c>
      <c r="E229">
        <v>35327.393301179996</v>
      </c>
      <c r="F229">
        <v>7.6499999999999995</v>
      </c>
      <c r="G229">
        <v>10450.985000000002</v>
      </c>
      <c r="H229">
        <v>2878.9340000000002</v>
      </c>
      <c r="J229">
        <v>53169.56990000001</v>
      </c>
      <c r="K229">
        <v>18759.916638839182</v>
      </c>
      <c r="L229">
        <v>561629.55971981853</v>
      </c>
      <c r="M229">
        <v>547.1492130936474</v>
      </c>
      <c r="N229">
        <v>0</v>
      </c>
      <c r="O229">
        <v>0</v>
      </c>
    </row>
    <row r="230" spans="2:15">
      <c r="B230" s="145">
        <v>51325.458333333336</v>
      </c>
      <c r="C230">
        <v>0</v>
      </c>
      <c r="D230">
        <v>0</v>
      </c>
      <c r="E230">
        <v>35327.393301179996</v>
      </c>
      <c r="F230">
        <v>7.6499999999999995</v>
      </c>
      <c r="G230">
        <v>15662.518000000002</v>
      </c>
      <c r="H230">
        <v>2878.9340000000002</v>
      </c>
      <c r="J230">
        <v>71172.275200000018</v>
      </c>
      <c r="K230">
        <v>19438.11</v>
      </c>
      <c r="L230">
        <v>545106.52034772502</v>
      </c>
      <c r="M230">
        <v>608.06132373194521</v>
      </c>
      <c r="N230">
        <v>0</v>
      </c>
      <c r="O230">
        <v>0</v>
      </c>
    </row>
    <row r="231" spans="2:15">
      <c r="B231" s="145">
        <v>51325.5</v>
      </c>
      <c r="C231">
        <v>0</v>
      </c>
      <c r="D231">
        <v>0</v>
      </c>
      <c r="E231">
        <v>35327.393301179996</v>
      </c>
      <c r="F231">
        <v>7.6499999999999995</v>
      </c>
      <c r="G231">
        <v>15648.296000000002</v>
      </c>
      <c r="H231">
        <v>2878.9340000000002</v>
      </c>
      <c r="J231">
        <v>79058.049408028135</v>
      </c>
      <c r="K231">
        <v>20791.379511598068</v>
      </c>
      <c r="L231">
        <v>556500.6175247666</v>
      </c>
      <c r="M231">
        <v>560.2996769234345</v>
      </c>
      <c r="N231">
        <v>255.08</v>
      </c>
      <c r="O231">
        <v>0</v>
      </c>
    </row>
    <row r="232" spans="2:15">
      <c r="B232" s="145">
        <v>51325.541666666664</v>
      </c>
      <c r="C232">
        <v>0</v>
      </c>
      <c r="D232">
        <v>0</v>
      </c>
      <c r="E232">
        <v>36327.393301179996</v>
      </c>
      <c r="F232">
        <v>7.6499999999999995</v>
      </c>
      <c r="G232">
        <v>15643.704</v>
      </c>
      <c r="H232">
        <v>2878.9340000000002</v>
      </c>
      <c r="J232">
        <v>85316.997899999988</v>
      </c>
      <c r="K232">
        <v>19438.11</v>
      </c>
      <c r="L232">
        <v>527880.51214992336</v>
      </c>
      <c r="M232">
        <v>608.06132373194521</v>
      </c>
      <c r="N232">
        <v>0</v>
      </c>
      <c r="O232">
        <v>0</v>
      </c>
    </row>
    <row r="233" spans="2:15">
      <c r="B233" s="145">
        <v>51325.583333333336</v>
      </c>
      <c r="C233">
        <v>0</v>
      </c>
      <c r="D233">
        <v>0</v>
      </c>
      <c r="E233">
        <v>36327.393301179996</v>
      </c>
      <c r="F233">
        <v>7.6499999999999995</v>
      </c>
      <c r="G233">
        <v>15635.654</v>
      </c>
      <c r="H233">
        <v>2878.9340000000002</v>
      </c>
      <c r="J233">
        <v>89799.299899999969</v>
      </c>
      <c r="K233">
        <v>20318.901243870936</v>
      </c>
      <c r="L233">
        <v>483439.71766777989</v>
      </c>
      <c r="M233">
        <v>608.06132373194521</v>
      </c>
      <c r="N233">
        <v>0</v>
      </c>
      <c r="O233">
        <v>0</v>
      </c>
    </row>
    <row r="234" spans="2:15">
      <c r="B234" s="145">
        <v>51325.625</v>
      </c>
      <c r="C234">
        <v>0</v>
      </c>
      <c r="D234">
        <v>0</v>
      </c>
      <c r="E234">
        <v>36327.393301179996</v>
      </c>
      <c r="F234">
        <v>7.6499999999999995</v>
      </c>
      <c r="G234">
        <v>15668.749</v>
      </c>
      <c r="H234">
        <v>2878.9340000000002</v>
      </c>
      <c r="J234">
        <v>93716.085200000001</v>
      </c>
      <c r="K234">
        <v>22275.912602577861</v>
      </c>
      <c r="L234">
        <v>431266.75912196923</v>
      </c>
      <c r="M234">
        <v>608.06132373194521</v>
      </c>
      <c r="N234">
        <v>0</v>
      </c>
      <c r="O234">
        <v>0</v>
      </c>
    </row>
    <row r="235" spans="2:15">
      <c r="B235" s="145">
        <v>51325.666666666664</v>
      </c>
      <c r="C235">
        <v>0</v>
      </c>
      <c r="D235">
        <v>0</v>
      </c>
      <c r="E235">
        <v>44590.365302839622</v>
      </c>
      <c r="F235">
        <v>408.61800000000005</v>
      </c>
      <c r="G235">
        <v>14215.622999999998</v>
      </c>
      <c r="H235">
        <v>2878.9340000000002</v>
      </c>
      <c r="J235">
        <v>97606.569091489378</v>
      </c>
      <c r="K235">
        <v>20726.689085106384</v>
      </c>
      <c r="L235">
        <v>348223.92732937954</v>
      </c>
      <c r="M235">
        <v>811.347250361796</v>
      </c>
      <c r="N235">
        <v>2333.9699999999998</v>
      </c>
      <c r="O235">
        <v>0</v>
      </c>
    </row>
    <row r="236" spans="2:15">
      <c r="B236" s="145">
        <v>51325.708333333336</v>
      </c>
      <c r="C236">
        <v>0</v>
      </c>
      <c r="D236">
        <v>0</v>
      </c>
      <c r="E236">
        <v>60783.833283657448</v>
      </c>
      <c r="F236">
        <v>408.61800000000005</v>
      </c>
      <c r="G236">
        <v>15657.634</v>
      </c>
      <c r="H236">
        <v>2088.9340000000002</v>
      </c>
      <c r="J236">
        <v>106780.60149999999</v>
      </c>
      <c r="K236">
        <v>23873.739261177572</v>
      </c>
      <c r="L236">
        <v>230475.08959999992</v>
      </c>
      <c r="M236">
        <v>3795.8014218395965</v>
      </c>
      <c r="N236">
        <v>1335.01</v>
      </c>
      <c r="O236">
        <v>0</v>
      </c>
    </row>
    <row r="237" spans="2:15">
      <c r="B237" s="145">
        <v>51325.75</v>
      </c>
      <c r="C237">
        <v>0</v>
      </c>
      <c r="D237">
        <v>0</v>
      </c>
      <c r="E237">
        <v>78521.773166788495</v>
      </c>
      <c r="F237">
        <v>408.61800000000005</v>
      </c>
      <c r="G237">
        <v>15715.548999999999</v>
      </c>
      <c r="H237">
        <v>2207.248</v>
      </c>
      <c r="J237">
        <v>120354.94170000002</v>
      </c>
      <c r="K237">
        <v>43775.261094976588</v>
      </c>
      <c r="L237">
        <v>121307.6234</v>
      </c>
      <c r="M237">
        <v>3865.6485578395968</v>
      </c>
      <c r="N237">
        <v>10935.03</v>
      </c>
      <c r="O237">
        <v>0</v>
      </c>
    </row>
    <row r="238" spans="2:15">
      <c r="B238" s="145">
        <v>51325.791666666664</v>
      </c>
      <c r="C238">
        <v>0</v>
      </c>
      <c r="D238">
        <v>0</v>
      </c>
      <c r="E238">
        <v>81496.913100000005</v>
      </c>
      <c r="F238">
        <v>408.61800000000005</v>
      </c>
      <c r="G238">
        <v>15745.561000000002</v>
      </c>
      <c r="H238">
        <v>2425.9765586200001</v>
      </c>
      <c r="J238">
        <v>124679.41319999998</v>
      </c>
      <c r="K238">
        <v>57633.685415673826</v>
      </c>
      <c r="L238">
        <v>38172.671199999997</v>
      </c>
      <c r="M238">
        <v>3865.6485578395968</v>
      </c>
      <c r="N238">
        <v>33388.719999999994</v>
      </c>
      <c r="O238">
        <v>0</v>
      </c>
    </row>
    <row r="239" spans="2:15">
      <c r="B239" s="145">
        <v>51325.833333333336</v>
      </c>
      <c r="C239">
        <v>0</v>
      </c>
      <c r="D239">
        <v>0</v>
      </c>
      <c r="E239">
        <v>80468.913100000005</v>
      </c>
      <c r="F239">
        <v>408.61800000000005</v>
      </c>
      <c r="G239">
        <v>15812.548999999997</v>
      </c>
      <c r="H239">
        <v>2425.9765586200001</v>
      </c>
      <c r="J239">
        <v>125484.22509999998</v>
      </c>
      <c r="K239">
        <v>66701.703816418769</v>
      </c>
      <c r="L239">
        <v>1638.7183</v>
      </c>
      <c r="M239">
        <v>3865.6485578395968</v>
      </c>
      <c r="N239">
        <v>47997.760000000002</v>
      </c>
      <c r="O239">
        <v>650.73599999999999</v>
      </c>
    </row>
    <row r="240" spans="2:15">
      <c r="B240" s="145">
        <v>51325.875</v>
      </c>
      <c r="C240">
        <v>0</v>
      </c>
      <c r="D240">
        <v>0</v>
      </c>
      <c r="E240">
        <v>80468.913100000005</v>
      </c>
      <c r="F240">
        <v>408.61800000000005</v>
      </c>
      <c r="G240">
        <v>15827.851000000001</v>
      </c>
      <c r="H240">
        <v>2425.9765586200001</v>
      </c>
      <c r="J240">
        <v>126680.29400000002</v>
      </c>
      <c r="K240">
        <v>60918.228380954613</v>
      </c>
      <c r="L240">
        <v>0</v>
      </c>
      <c r="M240">
        <v>3842.4579451777822</v>
      </c>
      <c r="N240">
        <v>42263.86</v>
      </c>
      <c r="O240">
        <v>0</v>
      </c>
    </row>
    <row r="241" spans="2:15">
      <c r="B241" s="145">
        <v>51325.916666666664</v>
      </c>
      <c r="C241">
        <v>0</v>
      </c>
      <c r="D241">
        <v>0</v>
      </c>
      <c r="E241">
        <v>80468.913100000005</v>
      </c>
      <c r="F241">
        <v>408.61800000000005</v>
      </c>
      <c r="G241">
        <v>15758.572000000004</v>
      </c>
      <c r="H241">
        <v>2448.1265586200002</v>
      </c>
      <c r="J241">
        <v>126286.45360000001</v>
      </c>
      <c r="K241">
        <v>64596.259263303742</v>
      </c>
      <c r="L241">
        <v>0</v>
      </c>
      <c r="M241">
        <v>3807.2424699554608</v>
      </c>
      <c r="N241">
        <v>29057.629999999997</v>
      </c>
      <c r="O241">
        <v>650.73599999999999</v>
      </c>
    </row>
    <row r="242" spans="2:15">
      <c r="B242" s="145">
        <v>51325.958333333336</v>
      </c>
      <c r="C242">
        <v>0</v>
      </c>
      <c r="D242">
        <v>0</v>
      </c>
      <c r="E242">
        <v>80468.913100000005</v>
      </c>
      <c r="F242">
        <v>408.61800000000005</v>
      </c>
      <c r="G242">
        <v>15720.563</v>
      </c>
      <c r="H242">
        <v>2448.1265586200002</v>
      </c>
      <c r="J242">
        <v>118674.0047</v>
      </c>
      <c r="K242">
        <v>62260.4989328917</v>
      </c>
      <c r="L242">
        <v>0</v>
      </c>
      <c r="M242">
        <v>3778.74705195351</v>
      </c>
      <c r="N242">
        <v>22961.499999999996</v>
      </c>
      <c r="O242">
        <v>1541.6659999999999</v>
      </c>
    </row>
    <row r="243" spans="2:15">
      <c r="B243" s="145">
        <v>51326</v>
      </c>
      <c r="C243">
        <v>0</v>
      </c>
      <c r="D243">
        <v>0</v>
      </c>
      <c r="E243">
        <v>81610.224100000007</v>
      </c>
      <c r="F243">
        <v>408.61800000000005</v>
      </c>
      <c r="G243">
        <v>15676.158000000003</v>
      </c>
      <c r="H243">
        <v>2448.1265586200002</v>
      </c>
      <c r="J243">
        <v>108086.16979999997</v>
      </c>
      <c r="K243">
        <v>74895.690887290475</v>
      </c>
      <c r="L243">
        <v>0</v>
      </c>
      <c r="M243">
        <v>3807.2424699554608</v>
      </c>
      <c r="N243">
        <v>18970.600000000002</v>
      </c>
      <c r="O243">
        <v>0</v>
      </c>
    </row>
    <row r="244" spans="2:15">
      <c r="B244" s="145">
        <v>51326.041666666664</v>
      </c>
      <c r="C244">
        <v>0</v>
      </c>
      <c r="D244">
        <v>0</v>
      </c>
      <c r="E244">
        <v>81610.224100000007</v>
      </c>
      <c r="F244">
        <v>408.61800000000005</v>
      </c>
      <c r="G244">
        <v>15677.608000000002</v>
      </c>
      <c r="H244">
        <v>2584.32655862</v>
      </c>
      <c r="J244">
        <v>98813.151399999988</v>
      </c>
      <c r="K244">
        <v>78963.980928594872</v>
      </c>
      <c r="L244">
        <v>0</v>
      </c>
      <c r="M244">
        <v>3807.2424699554608</v>
      </c>
      <c r="N244">
        <v>18303.09</v>
      </c>
      <c r="O244">
        <v>0</v>
      </c>
    </row>
    <row r="245" spans="2:15">
      <c r="B245" s="145">
        <v>51326.083333333336</v>
      </c>
      <c r="C245">
        <v>0</v>
      </c>
      <c r="D245">
        <v>0</v>
      </c>
      <c r="E245">
        <v>81610.224100000007</v>
      </c>
      <c r="F245">
        <v>408.61800000000005</v>
      </c>
      <c r="G245">
        <v>15652.987000000001</v>
      </c>
      <c r="H245">
        <v>2584.32655862</v>
      </c>
      <c r="J245">
        <v>89639.138300000021</v>
      </c>
      <c r="K245">
        <v>76470.96300875186</v>
      </c>
      <c r="L245">
        <v>148.88</v>
      </c>
      <c r="M245">
        <v>3807.2424699554608</v>
      </c>
      <c r="N245">
        <v>27576.67</v>
      </c>
      <c r="O245">
        <v>0</v>
      </c>
    </row>
    <row r="246" spans="2:15">
      <c r="B246" s="145">
        <v>51326.125</v>
      </c>
      <c r="C246">
        <v>0</v>
      </c>
      <c r="D246">
        <v>0</v>
      </c>
      <c r="E246">
        <v>81610.224100000007</v>
      </c>
      <c r="F246">
        <v>408.61800000000005</v>
      </c>
      <c r="G246">
        <v>15657.294000000002</v>
      </c>
      <c r="H246">
        <v>2584.32655862</v>
      </c>
      <c r="J246">
        <v>82406.555099999983</v>
      </c>
      <c r="K246">
        <v>82574.678983302685</v>
      </c>
      <c r="L246">
        <v>691.42900000000009</v>
      </c>
      <c r="M246">
        <v>3697.6045769676393</v>
      </c>
      <c r="N246">
        <v>38387.759999999995</v>
      </c>
      <c r="O246">
        <v>0</v>
      </c>
    </row>
    <row r="247" spans="2:15">
      <c r="B247" s="145">
        <v>51326.166666666664</v>
      </c>
      <c r="C247">
        <v>0</v>
      </c>
      <c r="D247">
        <v>0</v>
      </c>
      <c r="E247">
        <v>81610.224100000007</v>
      </c>
      <c r="F247">
        <v>408.61800000000005</v>
      </c>
      <c r="G247">
        <v>15685.248000000001</v>
      </c>
      <c r="H247">
        <v>2567.5012848800002</v>
      </c>
      <c r="J247">
        <v>76750.123800000016</v>
      </c>
      <c r="K247">
        <v>78379.829990515631</v>
      </c>
      <c r="L247">
        <v>5559.9705000000013</v>
      </c>
      <c r="M247">
        <v>3705.8360481839268</v>
      </c>
      <c r="N247">
        <v>64953.9</v>
      </c>
      <c r="O247">
        <v>0</v>
      </c>
    </row>
    <row r="248" spans="2:15">
      <c r="B248" s="145">
        <v>51326.208333333336</v>
      </c>
      <c r="C248">
        <v>0</v>
      </c>
      <c r="D248">
        <v>0</v>
      </c>
      <c r="E248">
        <v>81610.224100000007</v>
      </c>
      <c r="F248">
        <v>408.61800000000005</v>
      </c>
      <c r="G248">
        <v>15745.286000000002</v>
      </c>
      <c r="H248">
        <v>2567.5012848800002</v>
      </c>
      <c r="J248">
        <v>73097.129600000015</v>
      </c>
      <c r="K248">
        <v>80728.01390379254</v>
      </c>
      <c r="L248">
        <v>47526.607399999979</v>
      </c>
      <c r="M248">
        <v>3729.3145184043888</v>
      </c>
      <c r="N248">
        <v>65766.89</v>
      </c>
      <c r="O248">
        <v>0</v>
      </c>
    </row>
    <row r="249" spans="2:15">
      <c r="B249" s="145">
        <v>51326.25</v>
      </c>
      <c r="C249">
        <v>0</v>
      </c>
      <c r="D249">
        <v>0</v>
      </c>
      <c r="E249">
        <v>81610.224100000007</v>
      </c>
      <c r="F249">
        <v>408.61800000000005</v>
      </c>
      <c r="G249">
        <v>15818.091000000002</v>
      </c>
      <c r="H249">
        <v>2550.6760111399999</v>
      </c>
      <c r="J249">
        <v>62489.247900000002</v>
      </c>
      <c r="K249">
        <v>71882.818065987187</v>
      </c>
      <c r="L249">
        <v>134977.54320000001</v>
      </c>
      <c r="M249">
        <v>3785.6110326366761</v>
      </c>
      <c r="N249">
        <v>38712.79</v>
      </c>
      <c r="O249">
        <v>0</v>
      </c>
    </row>
    <row r="250" spans="2:15">
      <c r="B250" s="145">
        <v>51326.291666666664</v>
      </c>
      <c r="C250">
        <v>0</v>
      </c>
      <c r="D250">
        <v>0</v>
      </c>
      <c r="E250">
        <v>77845.266915654196</v>
      </c>
      <c r="F250">
        <v>408.61800000000005</v>
      </c>
      <c r="G250">
        <v>15819.042999999998</v>
      </c>
      <c r="H250">
        <v>2253.31</v>
      </c>
      <c r="J250">
        <v>50428.588278232593</v>
      </c>
      <c r="K250">
        <v>45491.485815986489</v>
      </c>
      <c r="L250">
        <v>262788.72190000006</v>
      </c>
      <c r="M250">
        <v>3367.6269438278014</v>
      </c>
      <c r="N250">
        <v>8180.75</v>
      </c>
      <c r="O250">
        <v>0</v>
      </c>
    </row>
    <row r="251" spans="2:15">
      <c r="B251" s="145">
        <v>51326.333333333336</v>
      </c>
      <c r="C251">
        <v>0</v>
      </c>
      <c r="D251">
        <v>0</v>
      </c>
      <c r="E251">
        <v>47853.014740107421</v>
      </c>
      <c r="F251">
        <v>408.61800000000005</v>
      </c>
      <c r="G251">
        <v>15820.618000000002</v>
      </c>
      <c r="H251">
        <v>2253.31</v>
      </c>
      <c r="J251">
        <v>46322.138900000005</v>
      </c>
      <c r="K251">
        <v>25620.86961695466</v>
      </c>
      <c r="L251">
        <v>396372.21869999997</v>
      </c>
      <c r="M251">
        <v>3393.923045955461</v>
      </c>
      <c r="N251">
        <v>1460.2800000000002</v>
      </c>
      <c r="O251">
        <v>650.73599999999999</v>
      </c>
    </row>
    <row r="252" spans="2:15">
      <c r="B252" s="145">
        <v>51326.375</v>
      </c>
      <c r="C252">
        <v>0</v>
      </c>
      <c r="D252">
        <v>0</v>
      </c>
      <c r="E252">
        <v>37490.300138998617</v>
      </c>
      <c r="F252">
        <v>408.61800000000005</v>
      </c>
      <c r="G252">
        <v>15768.958000000002</v>
      </c>
      <c r="H252">
        <v>2253.31</v>
      </c>
      <c r="J252">
        <v>49024.495000000003</v>
      </c>
      <c r="K252">
        <v>19894.39290159574</v>
      </c>
      <c r="L252">
        <v>487906.02230000013</v>
      </c>
      <c r="M252">
        <v>1635.7352935483877</v>
      </c>
      <c r="N252">
        <v>1.7</v>
      </c>
      <c r="O252">
        <v>0</v>
      </c>
    </row>
    <row r="253" spans="2:15">
      <c r="B253" s="145">
        <v>51326.416666666664</v>
      </c>
      <c r="C253">
        <v>0</v>
      </c>
      <c r="D253">
        <v>0</v>
      </c>
      <c r="E253">
        <v>37490.300138998617</v>
      </c>
      <c r="F253">
        <v>408.61800000000005</v>
      </c>
      <c r="G253">
        <v>15749.940000000002</v>
      </c>
      <c r="H253">
        <v>2253.31</v>
      </c>
      <c r="J253">
        <v>49544.66520000001</v>
      </c>
      <c r="K253">
        <v>18588.385618127562</v>
      </c>
      <c r="L253">
        <v>535082.09118289303</v>
      </c>
      <c r="M253">
        <v>1635.7352935483877</v>
      </c>
      <c r="N253">
        <v>0</v>
      </c>
      <c r="O253">
        <v>0</v>
      </c>
    </row>
    <row r="254" spans="2:15">
      <c r="B254" s="145">
        <v>51326.458333333336</v>
      </c>
      <c r="C254">
        <v>0</v>
      </c>
      <c r="D254">
        <v>0</v>
      </c>
      <c r="E254">
        <v>37490.300138998617</v>
      </c>
      <c r="F254">
        <v>408.61800000000005</v>
      </c>
      <c r="G254">
        <v>15711.964000000002</v>
      </c>
      <c r="H254">
        <v>2253.31</v>
      </c>
      <c r="J254">
        <v>53032.549600000006</v>
      </c>
      <c r="K254">
        <v>23056.799999999996</v>
      </c>
      <c r="L254">
        <v>545659.92626069952</v>
      </c>
      <c r="M254">
        <v>1626.421616952643</v>
      </c>
      <c r="N254">
        <v>1005.49</v>
      </c>
      <c r="O254">
        <v>0</v>
      </c>
    </row>
    <row r="255" spans="2:15">
      <c r="B255" s="145">
        <v>51326.5</v>
      </c>
      <c r="C255">
        <v>0</v>
      </c>
      <c r="D255">
        <v>0</v>
      </c>
      <c r="E255">
        <v>37490.300138998617</v>
      </c>
      <c r="F255">
        <v>408.61800000000005</v>
      </c>
      <c r="G255">
        <v>15715.675000000001</v>
      </c>
      <c r="H255">
        <v>2253.31</v>
      </c>
      <c r="J255">
        <v>64659.928499999987</v>
      </c>
      <c r="K255">
        <v>19970.745515821687</v>
      </c>
      <c r="L255">
        <v>547799.13890609215</v>
      </c>
      <c r="M255">
        <v>1617.1401015373217</v>
      </c>
      <c r="N255">
        <v>255.08</v>
      </c>
      <c r="O255">
        <v>0</v>
      </c>
    </row>
    <row r="256" spans="2:15">
      <c r="B256" s="145">
        <v>51326.541666666664</v>
      </c>
      <c r="C256">
        <v>0</v>
      </c>
      <c r="D256">
        <v>0</v>
      </c>
      <c r="E256">
        <v>37490.300138998617</v>
      </c>
      <c r="F256">
        <v>408.61800000000005</v>
      </c>
      <c r="G256">
        <v>15725.870999999999</v>
      </c>
      <c r="H256">
        <v>2275.46</v>
      </c>
      <c r="J256">
        <v>76585.308200000014</v>
      </c>
      <c r="K256">
        <v>22938.799999999996</v>
      </c>
      <c r="L256">
        <v>515701.02560669754</v>
      </c>
      <c r="M256">
        <v>1599.0172722717921</v>
      </c>
      <c r="N256">
        <v>148.44999999999999</v>
      </c>
      <c r="O256">
        <v>0</v>
      </c>
    </row>
    <row r="257" spans="2:15">
      <c r="B257" s="145">
        <v>51326.583333333336</v>
      </c>
      <c r="C257">
        <v>0</v>
      </c>
      <c r="D257">
        <v>0</v>
      </c>
      <c r="E257">
        <v>38426.887736641787</v>
      </c>
      <c r="F257">
        <v>408.61800000000005</v>
      </c>
      <c r="G257">
        <v>15741.563000000002</v>
      </c>
      <c r="H257">
        <v>2275.46</v>
      </c>
      <c r="J257">
        <v>87436.973500000022</v>
      </c>
      <c r="K257">
        <v>20246.638026332668</v>
      </c>
      <c r="L257">
        <v>480498.71355160285</v>
      </c>
      <c r="M257">
        <v>1635.7352935483877</v>
      </c>
      <c r="N257">
        <v>0</v>
      </c>
      <c r="O257">
        <v>0</v>
      </c>
    </row>
    <row r="258" spans="2:15">
      <c r="B258" s="145">
        <v>51326.625</v>
      </c>
      <c r="C258">
        <v>0</v>
      </c>
      <c r="D258">
        <v>0</v>
      </c>
      <c r="E258">
        <v>46261.106099999997</v>
      </c>
      <c r="F258">
        <v>408.61800000000005</v>
      </c>
      <c r="G258">
        <v>15761.835000000003</v>
      </c>
      <c r="H258">
        <v>2275.46</v>
      </c>
      <c r="J258">
        <v>97919.669099999999</v>
      </c>
      <c r="K258">
        <v>19283.904081801658</v>
      </c>
      <c r="L258">
        <v>413334.4998412868</v>
      </c>
      <c r="M258">
        <v>3414.1504440287963</v>
      </c>
      <c r="N258">
        <v>0</v>
      </c>
      <c r="O258">
        <v>0</v>
      </c>
    </row>
    <row r="259" spans="2:15">
      <c r="B259" s="145">
        <v>51326.666666666664</v>
      </c>
      <c r="C259">
        <v>0</v>
      </c>
      <c r="D259">
        <v>0</v>
      </c>
      <c r="E259">
        <v>66941.387980818254</v>
      </c>
      <c r="F259">
        <v>408.61800000000005</v>
      </c>
      <c r="G259">
        <v>15768.759</v>
      </c>
      <c r="H259">
        <v>2275.46</v>
      </c>
      <c r="J259">
        <v>109519.8789</v>
      </c>
      <c r="K259">
        <v>23856.453951724474</v>
      </c>
      <c r="L259">
        <v>332579.96789831098</v>
      </c>
      <c r="M259">
        <v>3745.4743033202185</v>
      </c>
      <c r="N259">
        <v>470.54</v>
      </c>
      <c r="O259">
        <v>0</v>
      </c>
    </row>
    <row r="260" spans="2:15">
      <c r="B260" s="145">
        <v>51326.708333333336</v>
      </c>
      <c r="C260">
        <v>0</v>
      </c>
      <c r="D260">
        <v>0</v>
      </c>
      <c r="E260">
        <v>78491.724100000007</v>
      </c>
      <c r="F260">
        <v>408.61800000000005</v>
      </c>
      <c r="G260">
        <v>15293.628000000001</v>
      </c>
      <c r="H260">
        <v>3346.0007374000002</v>
      </c>
      <c r="J260">
        <v>127346.49550000003</v>
      </c>
      <c r="K260">
        <v>55841.514756913886</v>
      </c>
      <c r="L260">
        <v>226719.05459999986</v>
      </c>
      <c r="M260">
        <v>4398.9055672585409</v>
      </c>
      <c r="N260">
        <v>5135.21</v>
      </c>
      <c r="O260">
        <v>0</v>
      </c>
    </row>
    <row r="261" spans="2:15">
      <c r="B261" s="145">
        <v>51326.75</v>
      </c>
      <c r="C261">
        <v>0</v>
      </c>
      <c r="D261">
        <v>0</v>
      </c>
      <c r="E261">
        <v>78491.724100000007</v>
      </c>
      <c r="F261">
        <v>408.61800000000005</v>
      </c>
      <c r="G261">
        <v>15836.791999999999</v>
      </c>
      <c r="H261">
        <v>3346.0007374000002</v>
      </c>
      <c r="J261">
        <v>141874.35757821391</v>
      </c>
      <c r="K261">
        <v>58598.47909733509</v>
      </c>
      <c r="L261">
        <v>120258.36238297979</v>
      </c>
      <c r="M261">
        <v>4398.9055672585409</v>
      </c>
      <c r="N261">
        <v>34881.839999999989</v>
      </c>
      <c r="O261">
        <v>0</v>
      </c>
    </row>
    <row r="262" spans="2:15">
      <c r="B262" s="145">
        <v>51326.791666666664</v>
      </c>
      <c r="C262">
        <v>0</v>
      </c>
      <c r="D262">
        <v>0</v>
      </c>
      <c r="E262">
        <v>78491.724100000007</v>
      </c>
      <c r="F262">
        <v>408.61800000000005</v>
      </c>
      <c r="G262">
        <v>15906.206</v>
      </c>
      <c r="H262">
        <v>3346.0007374000002</v>
      </c>
      <c r="J262">
        <v>137009.77330000006</v>
      </c>
      <c r="K262">
        <v>73568.562707842269</v>
      </c>
      <c r="L262">
        <v>37175.785400000001</v>
      </c>
      <c r="M262">
        <v>4398.9055672585409</v>
      </c>
      <c r="N262">
        <v>65855.100000000006</v>
      </c>
      <c r="O262">
        <v>890.93</v>
      </c>
    </row>
    <row r="263" spans="2:15">
      <c r="B263" s="145">
        <v>51326.833333333336</v>
      </c>
      <c r="C263">
        <v>0</v>
      </c>
      <c r="D263">
        <v>0</v>
      </c>
      <c r="E263">
        <v>78491.724100000007</v>
      </c>
      <c r="F263">
        <v>408.61800000000005</v>
      </c>
      <c r="G263">
        <v>15901.791000000003</v>
      </c>
      <c r="H263">
        <v>3346.0007374000002</v>
      </c>
      <c r="J263">
        <v>128044.46257817654</v>
      </c>
      <c r="K263">
        <v>77940.245120813226</v>
      </c>
      <c r="L263">
        <v>1563.3083999999999</v>
      </c>
      <c r="M263">
        <v>4389.7947968036242</v>
      </c>
      <c r="N263">
        <v>81253.740000000005</v>
      </c>
      <c r="O263">
        <v>0</v>
      </c>
    </row>
    <row r="264" spans="2:15">
      <c r="B264" s="145">
        <v>51326.875</v>
      </c>
      <c r="C264">
        <v>0</v>
      </c>
      <c r="D264">
        <v>0</v>
      </c>
      <c r="E264">
        <v>78491.724100000007</v>
      </c>
      <c r="F264">
        <v>408.61800000000005</v>
      </c>
      <c r="G264">
        <v>15895.994000000001</v>
      </c>
      <c r="H264">
        <v>3346.0007374000002</v>
      </c>
      <c r="J264">
        <v>108275.7438</v>
      </c>
      <c r="K264">
        <v>72356.428716236085</v>
      </c>
      <c r="L264">
        <v>0</v>
      </c>
      <c r="M264">
        <v>4334.7912466745438</v>
      </c>
      <c r="N264">
        <v>76709.049999999988</v>
      </c>
      <c r="O264">
        <v>650.73599999999999</v>
      </c>
    </row>
    <row r="265" spans="2:15">
      <c r="B265" s="145">
        <v>51326.916666666664</v>
      </c>
      <c r="C265">
        <v>0</v>
      </c>
      <c r="D265">
        <v>0</v>
      </c>
      <c r="E265">
        <v>78491.724100000007</v>
      </c>
      <c r="F265">
        <v>408.61800000000005</v>
      </c>
      <c r="G265">
        <v>15399.913</v>
      </c>
      <c r="H265">
        <v>3346.0007374000002</v>
      </c>
      <c r="J265">
        <v>102040.34270000001</v>
      </c>
      <c r="K265">
        <v>64936.140291308788</v>
      </c>
      <c r="L265">
        <v>0</v>
      </c>
      <c r="M265">
        <v>4281.8174301804784</v>
      </c>
      <c r="N265">
        <v>85141.260000000009</v>
      </c>
      <c r="O265">
        <v>650.73599999999999</v>
      </c>
    </row>
    <row r="266" spans="2:15">
      <c r="B266" s="145">
        <v>51326.958333333336</v>
      </c>
      <c r="C266">
        <v>0</v>
      </c>
      <c r="D266">
        <v>0</v>
      </c>
      <c r="E266">
        <v>78491.724100000007</v>
      </c>
      <c r="F266">
        <v>408.61800000000005</v>
      </c>
      <c r="G266">
        <v>15289.859000000002</v>
      </c>
      <c r="H266">
        <v>3346.0007374000002</v>
      </c>
      <c r="J266">
        <v>101977.37629516043</v>
      </c>
      <c r="K266">
        <v>71354.232696855601</v>
      </c>
      <c r="L266">
        <v>0</v>
      </c>
      <c r="M266">
        <v>4267.9632199554608</v>
      </c>
      <c r="N266">
        <v>75792.150000000009</v>
      </c>
      <c r="O266">
        <v>0</v>
      </c>
    </row>
    <row r="267" spans="2:15">
      <c r="B267" s="145">
        <v>51327</v>
      </c>
      <c r="C267">
        <v>0</v>
      </c>
      <c r="D267">
        <v>0</v>
      </c>
      <c r="E267">
        <v>78491.724100000007</v>
      </c>
      <c r="F267">
        <v>408.61800000000005</v>
      </c>
      <c r="G267">
        <v>15756.501000000002</v>
      </c>
      <c r="H267">
        <v>3346.0007374000002</v>
      </c>
      <c r="J267">
        <v>104429.22169999998</v>
      </c>
      <c r="K267">
        <v>75530.718725828861</v>
      </c>
      <c r="L267">
        <v>0</v>
      </c>
      <c r="M267">
        <v>4267.9632199554608</v>
      </c>
      <c r="N267">
        <v>44068.299999999996</v>
      </c>
      <c r="O267">
        <v>0</v>
      </c>
    </row>
    <row r="268" spans="2:15">
      <c r="B268" s="145">
        <v>51327.041666666664</v>
      </c>
      <c r="C268">
        <v>0</v>
      </c>
      <c r="D268">
        <v>0</v>
      </c>
      <c r="E268">
        <v>78491.724100000007</v>
      </c>
      <c r="F268">
        <v>408.61800000000005</v>
      </c>
      <c r="G268">
        <v>15268.777</v>
      </c>
      <c r="H268">
        <v>3373.4754636600001</v>
      </c>
      <c r="J268">
        <v>108888.40850000001</v>
      </c>
      <c r="K268">
        <v>73003.7652887734</v>
      </c>
      <c r="L268">
        <v>0</v>
      </c>
      <c r="M268">
        <v>4267.9632199554608</v>
      </c>
      <c r="N268">
        <v>33755.379999999997</v>
      </c>
      <c r="O268">
        <v>0</v>
      </c>
    </row>
    <row r="269" spans="2:15">
      <c r="B269" s="145">
        <v>51327.083333333336</v>
      </c>
      <c r="C269">
        <v>0</v>
      </c>
      <c r="D269">
        <v>0</v>
      </c>
      <c r="E269">
        <v>78491.724100000007</v>
      </c>
      <c r="F269">
        <v>408.61800000000005</v>
      </c>
      <c r="G269">
        <v>15270.140000000001</v>
      </c>
      <c r="H269">
        <v>3373.4754636600001</v>
      </c>
      <c r="J269">
        <v>112107.49159999998</v>
      </c>
      <c r="K269">
        <v>65961.877643670799</v>
      </c>
      <c r="L269">
        <v>0</v>
      </c>
      <c r="M269">
        <v>4200.7395049677507</v>
      </c>
      <c r="N269">
        <v>37167.980000000003</v>
      </c>
      <c r="O269">
        <v>0</v>
      </c>
    </row>
    <row r="270" spans="2:15">
      <c r="B270" s="145">
        <v>51327.125</v>
      </c>
      <c r="C270">
        <v>0</v>
      </c>
      <c r="D270">
        <v>0</v>
      </c>
      <c r="E270">
        <v>78491.724100000007</v>
      </c>
      <c r="F270">
        <v>408.61800000000005</v>
      </c>
      <c r="G270">
        <v>15263.156999999999</v>
      </c>
      <c r="H270">
        <v>3373.4754636600001</v>
      </c>
      <c r="J270">
        <v>102652.60878664974</v>
      </c>
      <c r="K270">
        <v>69289.497598603775</v>
      </c>
      <c r="L270">
        <v>646.13400000000001</v>
      </c>
      <c r="M270">
        <v>4258.4158862703925</v>
      </c>
      <c r="N270">
        <v>42072.119999999988</v>
      </c>
      <c r="O270">
        <v>0</v>
      </c>
    </row>
    <row r="271" spans="2:15">
      <c r="B271" s="145">
        <v>51327.166666666664</v>
      </c>
      <c r="C271">
        <v>0</v>
      </c>
      <c r="D271">
        <v>0</v>
      </c>
      <c r="E271">
        <v>78491.724100000007</v>
      </c>
      <c r="F271">
        <v>408.61800000000005</v>
      </c>
      <c r="G271">
        <v>15276.4</v>
      </c>
      <c r="H271">
        <v>3373.4754636600001</v>
      </c>
      <c r="J271">
        <v>110409.27579999997</v>
      </c>
      <c r="K271">
        <v>74262.14938614158</v>
      </c>
      <c r="L271">
        <v>4031.5464999999995</v>
      </c>
      <c r="M271">
        <v>4184.3244888554273</v>
      </c>
      <c r="N271">
        <v>48926.799999999996</v>
      </c>
      <c r="O271">
        <v>0</v>
      </c>
    </row>
    <row r="272" spans="2:15">
      <c r="B272" s="145">
        <v>51327.208333333336</v>
      </c>
      <c r="C272">
        <v>0</v>
      </c>
      <c r="D272">
        <v>0</v>
      </c>
      <c r="E272">
        <v>78491.724100000007</v>
      </c>
      <c r="F272">
        <v>408.61800000000005</v>
      </c>
      <c r="G272">
        <v>15281.791999999999</v>
      </c>
      <c r="H272">
        <v>3373.4754636600001</v>
      </c>
      <c r="J272">
        <v>105302.74579999999</v>
      </c>
      <c r="K272">
        <v>71566.288819378242</v>
      </c>
      <c r="L272">
        <v>41780.374399999993</v>
      </c>
      <c r="M272">
        <v>4253.3196307677881</v>
      </c>
      <c r="N272">
        <v>42940.21</v>
      </c>
      <c r="O272">
        <v>890.93</v>
      </c>
    </row>
    <row r="273" spans="2:15">
      <c r="B273" s="145">
        <v>51327.25</v>
      </c>
      <c r="C273">
        <v>0</v>
      </c>
      <c r="D273">
        <v>0</v>
      </c>
      <c r="E273">
        <v>78491.724100000007</v>
      </c>
      <c r="F273">
        <v>408.61800000000005</v>
      </c>
      <c r="G273">
        <v>15407.494000000001</v>
      </c>
      <c r="H273">
        <v>3373.4754636600001</v>
      </c>
      <c r="J273">
        <v>94318.779099999971</v>
      </c>
      <c r="K273">
        <v>65832.594768376031</v>
      </c>
      <c r="L273">
        <v>120593.18149999999</v>
      </c>
      <c r="M273">
        <v>4225.3969090468763</v>
      </c>
      <c r="N273">
        <v>26425.279999999999</v>
      </c>
      <c r="O273">
        <v>0</v>
      </c>
    </row>
    <row r="274" spans="2:15">
      <c r="B274" s="145">
        <v>51327.291666666664</v>
      </c>
      <c r="C274">
        <v>0</v>
      </c>
      <c r="D274">
        <v>0</v>
      </c>
      <c r="E274">
        <v>78491.724100000007</v>
      </c>
      <c r="F274">
        <v>408.61800000000005</v>
      </c>
      <c r="G274">
        <v>15843.521688870884</v>
      </c>
      <c r="H274">
        <v>3222.0479999999998</v>
      </c>
      <c r="J274">
        <v>86217.584499999997</v>
      </c>
      <c r="K274">
        <v>34954.665495091824</v>
      </c>
      <c r="L274">
        <v>238924.09159999999</v>
      </c>
      <c r="M274">
        <v>3818.6184938278011</v>
      </c>
      <c r="N274">
        <v>6162.66</v>
      </c>
      <c r="O274">
        <v>0</v>
      </c>
    </row>
    <row r="275" spans="2:15">
      <c r="B275" s="145">
        <v>51327.333333333336</v>
      </c>
      <c r="C275">
        <v>0</v>
      </c>
      <c r="D275">
        <v>0</v>
      </c>
      <c r="E275">
        <v>58709.835506296644</v>
      </c>
      <c r="F275">
        <v>408.61800000000005</v>
      </c>
      <c r="G275">
        <v>15335.37</v>
      </c>
      <c r="H275">
        <v>3109.7599999999998</v>
      </c>
      <c r="J275">
        <v>86736.878800000006</v>
      </c>
      <c r="K275">
        <v>18734.809999999998</v>
      </c>
      <c r="L275">
        <v>368223.04998554057</v>
      </c>
      <c r="M275">
        <v>3807.4885673977665</v>
      </c>
      <c r="N275">
        <v>21.09</v>
      </c>
      <c r="O275">
        <v>0</v>
      </c>
    </row>
    <row r="276" spans="2:15">
      <c r="B276" s="145">
        <v>51327.375</v>
      </c>
      <c r="C276">
        <v>0</v>
      </c>
      <c r="D276">
        <v>0</v>
      </c>
      <c r="E276">
        <v>41534.746186128279</v>
      </c>
      <c r="F276">
        <v>131.65</v>
      </c>
      <c r="G276">
        <v>15281.101000000001</v>
      </c>
      <c r="H276">
        <v>3109.7599999999998</v>
      </c>
      <c r="J276">
        <v>90169.813971849624</v>
      </c>
      <c r="K276">
        <v>19223.809999999998</v>
      </c>
      <c r="L276">
        <v>446421.79921247897</v>
      </c>
      <c r="M276">
        <v>2049.3008149906937</v>
      </c>
      <c r="N276">
        <v>0</v>
      </c>
      <c r="O276">
        <v>0</v>
      </c>
    </row>
    <row r="277" spans="2:15">
      <c r="B277" s="145">
        <v>51327.416666666664</v>
      </c>
      <c r="C277">
        <v>0</v>
      </c>
      <c r="D277">
        <v>0</v>
      </c>
      <c r="E277">
        <v>41534.746186128279</v>
      </c>
      <c r="F277">
        <v>131.65</v>
      </c>
      <c r="G277">
        <v>15264.831</v>
      </c>
      <c r="H277">
        <v>3109.7599999999998</v>
      </c>
      <c r="J277">
        <v>92172.81719999999</v>
      </c>
      <c r="K277">
        <v>18734.809999999998</v>
      </c>
      <c r="L277">
        <v>490218.9242839475</v>
      </c>
      <c r="M277">
        <v>1709.1840062160168</v>
      </c>
      <c r="N277">
        <v>0</v>
      </c>
      <c r="O277">
        <v>0</v>
      </c>
    </row>
    <row r="278" spans="2:15">
      <c r="B278" s="145">
        <v>51327.458333333336</v>
      </c>
      <c r="C278">
        <v>0</v>
      </c>
      <c r="D278">
        <v>0</v>
      </c>
      <c r="E278">
        <v>41534.746186128279</v>
      </c>
      <c r="F278">
        <v>131.65</v>
      </c>
      <c r="G278">
        <v>15243.404999999999</v>
      </c>
      <c r="H278">
        <v>3109.7599999999998</v>
      </c>
      <c r="J278">
        <v>92743.398793107481</v>
      </c>
      <c r="K278">
        <v>19386.809999999998</v>
      </c>
      <c r="L278">
        <v>497463.99078823446</v>
      </c>
      <c r="M278">
        <v>1709.1840062160181</v>
      </c>
      <c r="N278">
        <v>804.32</v>
      </c>
      <c r="O278">
        <v>0</v>
      </c>
    </row>
    <row r="279" spans="2:15">
      <c r="B279" s="145">
        <v>51327.5</v>
      </c>
      <c r="C279">
        <v>0</v>
      </c>
      <c r="D279">
        <v>0</v>
      </c>
      <c r="E279">
        <v>42243.563186128275</v>
      </c>
      <c r="F279">
        <v>131.65</v>
      </c>
      <c r="G279">
        <v>15226.625000000002</v>
      </c>
      <c r="H279">
        <v>3109.7599999999998</v>
      </c>
      <c r="J279">
        <v>101420.8401</v>
      </c>
      <c r="K279">
        <v>18734.809999999998</v>
      </c>
      <c r="L279">
        <v>502101.15109155898</v>
      </c>
      <c r="M279">
        <v>1709.1840062160181</v>
      </c>
      <c r="N279">
        <v>151.13999999999999</v>
      </c>
      <c r="O279">
        <v>0</v>
      </c>
    </row>
    <row r="280" spans="2:15">
      <c r="B280" s="145">
        <v>51327.541666666664</v>
      </c>
      <c r="C280">
        <v>0</v>
      </c>
      <c r="D280">
        <v>0</v>
      </c>
      <c r="E280">
        <v>42976.013526553812</v>
      </c>
      <c r="F280">
        <v>131.65</v>
      </c>
      <c r="G280">
        <v>15256.036000000002</v>
      </c>
      <c r="H280">
        <v>3109.7599999999998</v>
      </c>
      <c r="J280">
        <v>106232.11897181222</v>
      </c>
      <c r="K280">
        <v>18734.809999999998</v>
      </c>
      <c r="L280">
        <v>470446.22437153559</v>
      </c>
      <c r="M280">
        <v>1709.1840062160181</v>
      </c>
      <c r="N280">
        <v>766.02</v>
      </c>
      <c r="O280">
        <v>0</v>
      </c>
    </row>
    <row r="281" spans="2:15">
      <c r="B281" s="145">
        <v>51327.583333333336</v>
      </c>
      <c r="C281">
        <v>0</v>
      </c>
      <c r="D281">
        <v>0</v>
      </c>
      <c r="E281">
        <v>44547.14867590068</v>
      </c>
      <c r="F281">
        <v>408.61800000000005</v>
      </c>
      <c r="G281">
        <v>15711.314</v>
      </c>
      <c r="H281">
        <v>3109.7599999999998</v>
      </c>
      <c r="J281">
        <v>114672.38679999999</v>
      </c>
      <c r="K281">
        <v>19564.269999999997</v>
      </c>
      <c r="L281">
        <v>443488.94789258024</v>
      </c>
      <c r="M281">
        <v>3467.3717586230914</v>
      </c>
      <c r="N281">
        <v>2596.06</v>
      </c>
      <c r="O281">
        <v>0</v>
      </c>
    </row>
    <row r="282" spans="2:15">
      <c r="B282" s="145">
        <v>51327.625</v>
      </c>
      <c r="C282">
        <v>0</v>
      </c>
      <c r="D282">
        <v>0</v>
      </c>
      <c r="E282">
        <v>65203.612099999998</v>
      </c>
      <c r="F282">
        <v>408.61800000000005</v>
      </c>
      <c r="G282">
        <v>15241.444999999998</v>
      </c>
      <c r="H282">
        <v>3109.7599999999998</v>
      </c>
      <c r="J282">
        <v>117091.2650144028</v>
      </c>
      <c r="K282">
        <v>18735.344898719763</v>
      </c>
      <c r="L282">
        <v>372551.54944727797</v>
      </c>
      <c r="M282">
        <v>3467.3717586230914</v>
      </c>
      <c r="N282">
        <v>1324.1100000000001</v>
      </c>
      <c r="O282">
        <v>0</v>
      </c>
    </row>
    <row r="283" spans="2:15">
      <c r="B283" s="145">
        <v>51327.666666666664</v>
      </c>
      <c r="C283">
        <v>0</v>
      </c>
      <c r="D283">
        <v>0</v>
      </c>
      <c r="E283">
        <v>79872.543119137423</v>
      </c>
      <c r="F283">
        <v>408.61800000000005</v>
      </c>
      <c r="G283">
        <v>15300.928000000002</v>
      </c>
      <c r="H283">
        <v>3172.1480000000001</v>
      </c>
      <c r="J283">
        <v>124040.44630376453</v>
      </c>
      <c r="K283">
        <v>40058.934022141424</v>
      </c>
      <c r="L283">
        <v>296140.5784997766</v>
      </c>
      <c r="M283">
        <v>4126.0847885259063</v>
      </c>
      <c r="N283">
        <v>9892.18</v>
      </c>
      <c r="O283">
        <v>0</v>
      </c>
    </row>
    <row r="284" spans="2:15">
      <c r="B284" s="145">
        <v>51327.708333333336</v>
      </c>
      <c r="C284">
        <v>0</v>
      </c>
      <c r="D284">
        <v>0</v>
      </c>
      <c r="E284">
        <v>80341.852100000004</v>
      </c>
      <c r="F284">
        <v>408.61800000000005</v>
      </c>
      <c r="G284">
        <v>15508.359687389862</v>
      </c>
      <c r="H284">
        <v>3374.0512848799999</v>
      </c>
      <c r="J284">
        <v>136910.12969999999</v>
      </c>
      <c r="K284">
        <v>47797.212229830242</v>
      </c>
      <c r="L284">
        <v>208214.46579999992</v>
      </c>
      <c r="M284">
        <v>4122.6778408155424</v>
      </c>
      <c r="N284">
        <v>7030.6500000000005</v>
      </c>
      <c r="O284">
        <v>0</v>
      </c>
    </row>
    <row r="285" spans="2:15">
      <c r="B285" s="145">
        <v>51327.75</v>
      </c>
      <c r="C285">
        <v>0</v>
      </c>
      <c r="D285">
        <v>0</v>
      </c>
      <c r="E285">
        <v>80341.852100000004</v>
      </c>
      <c r="F285">
        <v>408.61800000000005</v>
      </c>
      <c r="G285">
        <v>15867.511</v>
      </c>
      <c r="H285">
        <v>3374.0512848799999</v>
      </c>
      <c r="J285">
        <v>148782.3870611926</v>
      </c>
      <c r="K285">
        <v>56764.026104279685</v>
      </c>
      <c r="L285">
        <v>113680.91210000002</v>
      </c>
      <c r="M285">
        <v>4122.6778408155424</v>
      </c>
      <c r="N285">
        <v>37368.499999999993</v>
      </c>
      <c r="O285">
        <v>0</v>
      </c>
    </row>
    <row r="286" spans="2:15">
      <c r="B286" s="145">
        <v>51327.791666666664</v>
      </c>
      <c r="C286">
        <v>0</v>
      </c>
      <c r="D286">
        <v>0</v>
      </c>
      <c r="E286">
        <v>81483.163100000005</v>
      </c>
      <c r="F286">
        <v>408.61800000000005</v>
      </c>
      <c r="G286">
        <v>15908.581</v>
      </c>
      <c r="H286">
        <v>3351.9012848800003</v>
      </c>
      <c r="J286">
        <v>141825.86255719216</v>
      </c>
      <c r="K286">
        <v>65105.556885420847</v>
      </c>
      <c r="L286">
        <v>36594.047300000006</v>
      </c>
      <c r="M286">
        <v>4122.6778408155424</v>
      </c>
      <c r="N286">
        <v>69396.579999999987</v>
      </c>
      <c r="O286">
        <v>0</v>
      </c>
    </row>
    <row r="287" spans="2:15">
      <c r="B287" s="145">
        <v>51327.833333333336</v>
      </c>
      <c r="C287">
        <v>0</v>
      </c>
      <c r="D287">
        <v>0</v>
      </c>
      <c r="E287">
        <v>81483.163100000005</v>
      </c>
      <c r="F287">
        <v>408.61800000000005</v>
      </c>
      <c r="G287">
        <v>15910.674999999999</v>
      </c>
      <c r="H287">
        <v>3368.7265586200001</v>
      </c>
      <c r="J287">
        <v>137998.17153477229</v>
      </c>
      <c r="K287">
        <v>67675.373904725275</v>
      </c>
      <c r="L287">
        <v>1514.3083999999999</v>
      </c>
      <c r="M287">
        <v>4019.0483340263067</v>
      </c>
      <c r="N287">
        <v>70650.67</v>
      </c>
      <c r="O287">
        <v>0</v>
      </c>
    </row>
    <row r="288" spans="2:15">
      <c r="B288" s="145">
        <v>51327.875</v>
      </c>
      <c r="C288">
        <v>0</v>
      </c>
      <c r="D288">
        <v>0</v>
      </c>
      <c r="E288">
        <v>81483.163100000005</v>
      </c>
      <c r="F288">
        <v>408.61800000000005</v>
      </c>
      <c r="G288">
        <v>15621.071</v>
      </c>
      <c r="H288">
        <v>3368.7265586200001</v>
      </c>
      <c r="J288">
        <v>121733.57869999997</v>
      </c>
      <c r="K288">
        <v>72926.036344726497</v>
      </c>
      <c r="L288">
        <v>0</v>
      </c>
      <c r="M288">
        <v>4060.9701906446262</v>
      </c>
      <c r="N288">
        <v>58558.239999999998</v>
      </c>
      <c r="O288">
        <v>0</v>
      </c>
    </row>
    <row r="289" spans="2:15">
      <c r="B289" s="145">
        <v>51327.916666666664</v>
      </c>
      <c r="C289">
        <v>0</v>
      </c>
      <c r="D289">
        <v>0</v>
      </c>
      <c r="E289">
        <v>81483.163100000005</v>
      </c>
      <c r="F289">
        <v>408.61800000000005</v>
      </c>
      <c r="G289">
        <v>15395.795000000002</v>
      </c>
      <c r="H289">
        <v>3368.7265586200001</v>
      </c>
      <c r="J289">
        <v>116939.8862057987</v>
      </c>
      <c r="K289">
        <v>72254.145287234045</v>
      </c>
      <c r="L289">
        <v>0</v>
      </c>
      <c r="M289">
        <v>4019.9138347457601</v>
      </c>
      <c r="N289">
        <v>38812.720000000001</v>
      </c>
      <c r="O289">
        <v>0</v>
      </c>
    </row>
    <row r="290" spans="2:15">
      <c r="B290" s="145">
        <v>51327.958333333336</v>
      </c>
      <c r="C290">
        <v>0</v>
      </c>
      <c r="D290">
        <v>0</v>
      </c>
      <c r="E290">
        <v>81483.163100000005</v>
      </c>
      <c r="F290">
        <v>408.61800000000005</v>
      </c>
      <c r="G290">
        <v>15769.647000000001</v>
      </c>
      <c r="H290">
        <v>3368.7265586200001</v>
      </c>
      <c r="J290">
        <v>116183.08380000002</v>
      </c>
      <c r="K290">
        <v>70856.419999999984</v>
      </c>
      <c r="L290">
        <v>0</v>
      </c>
      <c r="M290">
        <v>4122.6778408155424</v>
      </c>
      <c r="N290">
        <v>29189.359999999997</v>
      </c>
      <c r="O290">
        <v>0</v>
      </c>
    </row>
    <row r="291" spans="2:15">
      <c r="B291" s="145">
        <v>51328</v>
      </c>
      <c r="C291">
        <v>0</v>
      </c>
      <c r="D291">
        <v>0</v>
      </c>
      <c r="E291">
        <v>81483.163100000005</v>
      </c>
      <c r="F291">
        <v>408.61800000000005</v>
      </c>
      <c r="G291">
        <v>15270.150999999998</v>
      </c>
      <c r="H291">
        <v>3368.7265586200001</v>
      </c>
      <c r="J291">
        <v>113119.14539999996</v>
      </c>
      <c r="K291">
        <v>69632.766833778645</v>
      </c>
      <c r="L291">
        <v>0</v>
      </c>
      <c r="M291">
        <v>4057.8294008814792</v>
      </c>
      <c r="N291">
        <v>16357.01</v>
      </c>
      <c r="O291">
        <v>890.93</v>
      </c>
    </row>
    <row r="292" spans="2:15">
      <c r="B292" s="145">
        <v>51328.041666666664</v>
      </c>
      <c r="C292">
        <v>0</v>
      </c>
      <c r="D292">
        <v>0</v>
      </c>
      <c r="E292">
        <v>81483.163100000005</v>
      </c>
      <c r="F292">
        <v>408.61800000000005</v>
      </c>
      <c r="G292">
        <v>15251.165999999999</v>
      </c>
      <c r="H292">
        <v>3368.7265586200001</v>
      </c>
      <c r="J292">
        <v>103023.72533771364</v>
      </c>
      <c r="K292">
        <v>64177.020952090017</v>
      </c>
      <c r="L292">
        <v>0</v>
      </c>
      <c r="M292">
        <v>3972.2889823524706</v>
      </c>
      <c r="N292">
        <v>13194.729999999998</v>
      </c>
      <c r="O292">
        <v>0</v>
      </c>
    </row>
    <row r="293" spans="2:15">
      <c r="B293" s="145">
        <v>51328.083333333336</v>
      </c>
      <c r="C293">
        <v>0</v>
      </c>
      <c r="D293">
        <v>0</v>
      </c>
      <c r="E293">
        <v>81483.163100000005</v>
      </c>
      <c r="F293">
        <v>408.61800000000005</v>
      </c>
      <c r="G293">
        <v>15245.630000000001</v>
      </c>
      <c r="H293">
        <v>3368.7265586200001</v>
      </c>
      <c r="J293">
        <v>101871.85359728803</v>
      </c>
      <c r="K293">
        <v>61583.847182865837</v>
      </c>
      <c r="L293">
        <v>0</v>
      </c>
      <c r="M293">
        <v>3942.6778408155428</v>
      </c>
      <c r="N293">
        <v>19635.449999999997</v>
      </c>
      <c r="O293">
        <v>0</v>
      </c>
    </row>
    <row r="294" spans="2:15">
      <c r="B294" s="145">
        <v>51328.125</v>
      </c>
      <c r="C294">
        <v>0</v>
      </c>
      <c r="D294">
        <v>0</v>
      </c>
      <c r="E294">
        <v>81483.163100000005</v>
      </c>
      <c r="F294">
        <v>408.61800000000005</v>
      </c>
      <c r="G294">
        <v>14977.168000000001</v>
      </c>
      <c r="H294">
        <v>3368.7265586200001</v>
      </c>
      <c r="J294">
        <v>109859.91789999997</v>
      </c>
      <c r="K294">
        <v>63975.425535092014</v>
      </c>
      <c r="L294">
        <v>505.79100000000005</v>
      </c>
      <c r="M294">
        <v>4122.6778408155424</v>
      </c>
      <c r="N294">
        <v>15671.820000000002</v>
      </c>
      <c r="O294">
        <v>0</v>
      </c>
    </row>
    <row r="295" spans="2:15">
      <c r="B295" s="145">
        <v>51328.166666666664</v>
      </c>
      <c r="C295">
        <v>0</v>
      </c>
      <c r="D295">
        <v>0</v>
      </c>
      <c r="E295">
        <v>81483.163100000005</v>
      </c>
      <c r="F295">
        <v>408.61800000000005</v>
      </c>
      <c r="G295">
        <v>15759.116000000004</v>
      </c>
      <c r="H295">
        <v>3368.7265586200001</v>
      </c>
      <c r="J295">
        <v>115741.58629999998</v>
      </c>
      <c r="K295">
        <v>63191.214810034005</v>
      </c>
      <c r="L295">
        <v>3328.8130999999998</v>
      </c>
      <c r="M295">
        <v>3942.6778408155428</v>
      </c>
      <c r="N295">
        <v>12608.29</v>
      </c>
      <c r="O295">
        <v>0</v>
      </c>
    </row>
    <row r="296" spans="2:15">
      <c r="B296" s="145">
        <v>51328.208333333336</v>
      </c>
      <c r="C296">
        <v>0</v>
      </c>
      <c r="D296">
        <v>0</v>
      </c>
      <c r="E296">
        <v>81483.163100000005</v>
      </c>
      <c r="F296">
        <v>408.61800000000005</v>
      </c>
      <c r="G296">
        <v>15314.331000000002</v>
      </c>
      <c r="H296">
        <v>3368.7265586200001</v>
      </c>
      <c r="J296">
        <v>103092.22090000001</v>
      </c>
      <c r="K296">
        <v>62851.612487586302</v>
      </c>
      <c r="L296">
        <v>38689.524099999995</v>
      </c>
      <c r="M296">
        <v>3942.6778408155415</v>
      </c>
      <c r="N296">
        <v>19706.139999999996</v>
      </c>
      <c r="O296">
        <v>0</v>
      </c>
    </row>
    <row r="297" spans="2:15">
      <c r="B297" s="145">
        <v>51328.25</v>
      </c>
      <c r="C297">
        <v>0</v>
      </c>
      <c r="D297">
        <v>0</v>
      </c>
      <c r="E297">
        <v>78781.876329939143</v>
      </c>
      <c r="F297">
        <v>408.61800000000005</v>
      </c>
      <c r="G297">
        <v>15856.378999999999</v>
      </c>
      <c r="H297">
        <v>3368.7265586200001</v>
      </c>
      <c r="J297">
        <v>111172.58809999996</v>
      </c>
      <c r="K297">
        <v>61608.996772933206</v>
      </c>
      <c r="L297">
        <v>124206.35999999999</v>
      </c>
      <c r="M297">
        <v>3649.8744699554609</v>
      </c>
      <c r="N297">
        <v>6261</v>
      </c>
      <c r="O297">
        <v>0</v>
      </c>
    </row>
    <row r="298" spans="2:15">
      <c r="B298" s="145">
        <v>51328.291666666664</v>
      </c>
      <c r="C298">
        <v>0</v>
      </c>
      <c r="D298">
        <v>0</v>
      </c>
      <c r="E298">
        <v>74153.055490088227</v>
      </c>
      <c r="F298">
        <v>408.61800000000005</v>
      </c>
      <c r="G298">
        <v>15404.633999999998</v>
      </c>
      <c r="H298">
        <v>1223.2003419003836</v>
      </c>
      <c r="J298">
        <v>99585.429188870883</v>
      </c>
      <c r="K298">
        <v>28650.211080638572</v>
      </c>
      <c r="L298">
        <v>240946.68920000002</v>
      </c>
      <c r="M298">
        <v>3231.0736279427911</v>
      </c>
      <c r="N298">
        <v>54.010000000000005</v>
      </c>
      <c r="O298">
        <v>0</v>
      </c>
    </row>
    <row r="299" spans="2:15">
      <c r="B299" s="145">
        <v>51328.333333333336</v>
      </c>
      <c r="C299">
        <v>0</v>
      </c>
      <c r="D299">
        <v>0</v>
      </c>
      <c r="E299">
        <v>46217.118211360314</v>
      </c>
      <c r="F299">
        <v>408.61800000000005</v>
      </c>
      <c r="G299">
        <v>15337.777999999998</v>
      </c>
      <c r="H299">
        <v>1223.2003419003868</v>
      </c>
      <c r="J299">
        <v>99079.291322913443</v>
      </c>
      <c r="K299">
        <v>19711.263134042551</v>
      </c>
      <c r="L299">
        <v>367089.28749092773</v>
      </c>
      <c r="M299">
        <v>502.69450530377071</v>
      </c>
      <c r="N299">
        <v>0</v>
      </c>
      <c r="O299">
        <v>0</v>
      </c>
    </row>
    <row r="300" spans="2:15">
      <c r="B300" s="145">
        <v>51328.375</v>
      </c>
      <c r="C300">
        <v>0</v>
      </c>
      <c r="D300">
        <v>0</v>
      </c>
      <c r="E300">
        <v>42850.935301179998</v>
      </c>
      <c r="F300">
        <v>408.61800000000005</v>
      </c>
      <c r="G300">
        <v>15280.006000000001</v>
      </c>
      <c r="H300">
        <v>1223.2003419003868</v>
      </c>
      <c r="J300">
        <v>101476.85537184961</v>
      </c>
      <c r="K300">
        <v>18734.809999999998</v>
      </c>
      <c r="L300">
        <v>450266.36207772075</v>
      </c>
      <c r="M300">
        <v>499.2905705404558</v>
      </c>
      <c r="N300">
        <v>18830.489999999998</v>
      </c>
      <c r="O300">
        <v>0</v>
      </c>
    </row>
    <row r="301" spans="2:15">
      <c r="B301" s="145">
        <v>51328.416666666664</v>
      </c>
      <c r="C301">
        <v>0</v>
      </c>
      <c r="D301">
        <v>0</v>
      </c>
      <c r="E301">
        <v>42850.935301179998</v>
      </c>
      <c r="F301">
        <v>408.61800000000005</v>
      </c>
      <c r="G301">
        <v>15239.112000000001</v>
      </c>
      <c r="H301">
        <v>1223.2003419004097</v>
      </c>
      <c r="J301">
        <v>104792.64800754419</v>
      </c>
      <c r="K301">
        <v>19386.809999999998</v>
      </c>
      <c r="L301">
        <v>524580.37600788288</v>
      </c>
      <c r="M301">
        <v>536.82035989747499</v>
      </c>
      <c r="N301">
        <v>251.21999999999997</v>
      </c>
      <c r="O301">
        <v>0</v>
      </c>
    </row>
    <row r="302" spans="2:15">
      <c r="B302" s="145">
        <v>51328.458333333336</v>
      </c>
      <c r="C302">
        <v>0</v>
      </c>
      <c r="D302">
        <v>0</v>
      </c>
      <c r="E302">
        <v>42850.935301179998</v>
      </c>
      <c r="F302">
        <v>408.61800000000005</v>
      </c>
      <c r="G302">
        <v>15254.412</v>
      </c>
      <c r="H302">
        <v>1201.0503419004096</v>
      </c>
      <c r="J302">
        <v>100146.88955597481</v>
      </c>
      <c r="K302">
        <v>18734.809999999998</v>
      </c>
      <c r="L302">
        <v>526095.20616866043</v>
      </c>
      <c r="M302">
        <v>552.12624713620062</v>
      </c>
      <c r="N302">
        <v>5807.82</v>
      </c>
      <c r="O302">
        <v>0</v>
      </c>
    </row>
    <row r="303" spans="2:15">
      <c r="B303" s="145">
        <v>51328.5</v>
      </c>
      <c r="C303">
        <v>0</v>
      </c>
      <c r="D303">
        <v>0</v>
      </c>
      <c r="E303">
        <v>42850.935301179998</v>
      </c>
      <c r="F303">
        <v>408.61800000000005</v>
      </c>
      <c r="G303">
        <v>15255.048999999999</v>
      </c>
      <c r="H303">
        <v>1201.0503419004096</v>
      </c>
      <c r="J303">
        <v>113214.41729999999</v>
      </c>
      <c r="K303">
        <v>19386.809999999998</v>
      </c>
      <c r="L303">
        <v>537547.22548898752</v>
      </c>
      <c r="M303">
        <v>580.33694133557924</v>
      </c>
      <c r="N303">
        <v>9301.84</v>
      </c>
      <c r="O303">
        <v>0</v>
      </c>
    </row>
    <row r="304" spans="2:15">
      <c r="B304" s="145">
        <v>51328.541666666664</v>
      </c>
      <c r="C304">
        <v>0</v>
      </c>
      <c r="D304">
        <v>0</v>
      </c>
      <c r="E304">
        <v>42959.020926744997</v>
      </c>
      <c r="F304">
        <v>408.61800000000005</v>
      </c>
      <c r="G304">
        <v>15234.699999999999</v>
      </c>
      <c r="H304">
        <v>1201.0503419004096</v>
      </c>
      <c r="J304">
        <v>120738.95669999998</v>
      </c>
      <c r="K304">
        <v>18734.809999999998</v>
      </c>
      <c r="L304">
        <v>474931.16407633643</v>
      </c>
      <c r="M304">
        <v>575.60010245534932</v>
      </c>
      <c r="N304">
        <v>13038.53</v>
      </c>
      <c r="O304">
        <v>0</v>
      </c>
    </row>
    <row r="305" spans="2:15">
      <c r="B305" s="145">
        <v>51328.583333333336</v>
      </c>
      <c r="C305">
        <v>0</v>
      </c>
      <c r="D305">
        <v>0</v>
      </c>
      <c r="E305">
        <v>44523.210301180006</v>
      </c>
      <c r="F305">
        <v>408.61800000000005</v>
      </c>
      <c r="G305">
        <v>10014.794</v>
      </c>
      <c r="H305">
        <v>1201.0503419004096</v>
      </c>
      <c r="J305">
        <v>117276.07361786754</v>
      </c>
      <c r="K305">
        <v>17788.98</v>
      </c>
      <c r="L305">
        <v>480147.40272097872</v>
      </c>
      <c r="M305">
        <v>604.51686861707071</v>
      </c>
      <c r="N305">
        <v>8132.13</v>
      </c>
      <c r="O305">
        <v>0</v>
      </c>
    </row>
    <row r="306" spans="2:15">
      <c r="B306" s="145">
        <v>51328.625</v>
      </c>
      <c r="C306">
        <v>0</v>
      </c>
      <c r="D306">
        <v>0</v>
      </c>
      <c r="E306">
        <v>45613.271913327873</v>
      </c>
      <c r="F306">
        <v>408.61800000000005</v>
      </c>
      <c r="G306">
        <v>15729.257999999998</v>
      </c>
      <c r="H306">
        <v>1178.9003419004098</v>
      </c>
      <c r="J306">
        <v>135286.11067938039</v>
      </c>
      <c r="K306">
        <v>19475.609436170209</v>
      </c>
      <c r="L306">
        <v>407044.22172044008</v>
      </c>
      <c r="M306">
        <v>640.86939100355801</v>
      </c>
      <c r="N306">
        <v>148.44999999999999</v>
      </c>
      <c r="O306">
        <v>0</v>
      </c>
    </row>
    <row r="307" spans="2:15">
      <c r="B307" s="145">
        <v>51328.666666666664</v>
      </c>
      <c r="C307">
        <v>0</v>
      </c>
      <c r="D307">
        <v>0</v>
      </c>
      <c r="E307">
        <v>62236.38745979948</v>
      </c>
      <c r="F307">
        <v>408.61800000000005</v>
      </c>
      <c r="G307">
        <v>15465.335999999999</v>
      </c>
      <c r="H307">
        <v>1278.7003419004097</v>
      </c>
      <c r="J307">
        <v>138692.88032000806</v>
      </c>
      <c r="K307">
        <v>23215.923171657963</v>
      </c>
      <c r="L307">
        <v>335951.95386293967</v>
      </c>
      <c r="M307">
        <v>3750.5537890119185</v>
      </c>
      <c r="N307">
        <v>260.60000000000002</v>
      </c>
      <c r="O307">
        <v>0</v>
      </c>
    </row>
    <row r="308" spans="2:15">
      <c r="B308" s="145">
        <v>51328.708333333336</v>
      </c>
      <c r="C308">
        <v>0</v>
      </c>
      <c r="D308">
        <v>0</v>
      </c>
      <c r="E308">
        <v>75845.375136772302</v>
      </c>
      <c r="F308">
        <v>408.61800000000005</v>
      </c>
      <c r="G308">
        <v>15292.942999999999</v>
      </c>
      <c r="H308">
        <v>1291.1883419004096</v>
      </c>
      <c r="J308">
        <v>140909.11371993471</v>
      </c>
      <c r="K308">
        <v>48781.33652257661</v>
      </c>
      <c r="L308">
        <v>227979.02309999999</v>
      </c>
      <c r="M308">
        <v>3911.1635200321334</v>
      </c>
      <c r="N308">
        <v>13624.01</v>
      </c>
      <c r="O308">
        <v>0</v>
      </c>
    </row>
    <row r="309" spans="2:15">
      <c r="B309" s="145">
        <v>51328.75</v>
      </c>
      <c r="C309">
        <v>0</v>
      </c>
      <c r="D309">
        <v>0</v>
      </c>
      <c r="E309">
        <v>77993.067293765809</v>
      </c>
      <c r="F309">
        <v>408.61800000000005</v>
      </c>
      <c r="G309">
        <v>15799.587</v>
      </c>
      <c r="H309">
        <v>1606.6024730013651</v>
      </c>
      <c r="J309">
        <v>160633.83835013371</v>
      </c>
      <c r="K309">
        <v>58430.24044292399</v>
      </c>
      <c r="L309">
        <v>120163.14830000003</v>
      </c>
      <c r="M309">
        <v>3911.1635200321334</v>
      </c>
      <c r="N309">
        <v>35079.58</v>
      </c>
      <c r="O309">
        <v>0</v>
      </c>
    </row>
    <row r="310" spans="2:15">
      <c r="B310" s="145">
        <v>51328.791666666664</v>
      </c>
      <c r="C310">
        <v>0</v>
      </c>
      <c r="D310">
        <v>0</v>
      </c>
      <c r="E310">
        <v>81483.163100000005</v>
      </c>
      <c r="F310">
        <v>408.61800000000005</v>
      </c>
      <c r="G310">
        <v>15878.187999999998</v>
      </c>
      <c r="H310">
        <v>1628.7524730013652</v>
      </c>
      <c r="J310">
        <v>165716.6672</v>
      </c>
      <c r="K310">
        <v>56656.811130826594</v>
      </c>
      <c r="L310">
        <v>37996.847800000003</v>
      </c>
      <c r="M310">
        <v>3911.1635200321334</v>
      </c>
      <c r="N310">
        <v>56007.7</v>
      </c>
      <c r="O310">
        <v>0</v>
      </c>
    </row>
    <row r="311" spans="2:15">
      <c r="B311" s="145">
        <v>51328.833333333336</v>
      </c>
      <c r="C311">
        <v>0</v>
      </c>
      <c r="D311">
        <v>0</v>
      </c>
      <c r="E311">
        <v>81483.163100000005</v>
      </c>
      <c r="F311">
        <v>408.61800000000005</v>
      </c>
      <c r="G311">
        <v>15622.129999999997</v>
      </c>
      <c r="H311">
        <v>1578.8524730013651</v>
      </c>
      <c r="J311">
        <v>165743.51784163187</v>
      </c>
      <c r="K311">
        <v>67114.126307070546</v>
      </c>
      <c r="L311">
        <v>1987.9351999999999</v>
      </c>
      <c r="M311">
        <v>3886.5104838461248</v>
      </c>
      <c r="N311">
        <v>55201.55999999999</v>
      </c>
      <c r="O311">
        <v>0</v>
      </c>
    </row>
    <row r="312" spans="2:15">
      <c r="B312" s="145">
        <v>51328.875</v>
      </c>
      <c r="C312">
        <v>0</v>
      </c>
      <c r="D312">
        <v>0</v>
      </c>
      <c r="E312">
        <v>81483.163100000005</v>
      </c>
      <c r="F312">
        <v>408.61800000000005</v>
      </c>
      <c r="G312">
        <v>15346.421999999999</v>
      </c>
      <c r="H312">
        <v>1763.9304841413652</v>
      </c>
      <c r="J312">
        <v>153108.14169999998</v>
      </c>
      <c r="K312">
        <v>61613.810266054243</v>
      </c>
      <c r="L312">
        <v>0</v>
      </c>
      <c r="M312">
        <v>3848.6818285247437</v>
      </c>
      <c r="N312">
        <v>51506.91</v>
      </c>
      <c r="O312">
        <v>0</v>
      </c>
    </row>
    <row r="313" spans="2:15">
      <c r="B313" s="145">
        <v>51328.916666666664</v>
      </c>
      <c r="C313">
        <v>0</v>
      </c>
      <c r="D313">
        <v>0</v>
      </c>
      <c r="E313">
        <v>81483.163100000005</v>
      </c>
      <c r="F313">
        <v>408.61800000000005</v>
      </c>
      <c r="G313">
        <v>15323.041999999999</v>
      </c>
      <c r="H313">
        <v>1763.9304841413652</v>
      </c>
      <c r="J313">
        <v>146245.26429999998</v>
      </c>
      <c r="K313">
        <v>60818.084479814672</v>
      </c>
      <c r="L313">
        <v>0</v>
      </c>
      <c r="M313">
        <v>3817.7875493509782</v>
      </c>
      <c r="N313">
        <v>44843.24</v>
      </c>
      <c r="O313">
        <v>0</v>
      </c>
    </row>
    <row r="314" spans="2:15">
      <c r="B314" s="145">
        <v>51328.958333333336</v>
      </c>
      <c r="C314">
        <v>0</v>
      </c>
      <c r="D314">
        <v>0</v>
      </c>
      <c r="E314">
        <v>81483.163100000005</v>
      </c>
      <c r="F314">
        <v>408.61800000000005</v>
      </c>
      <c r="G314">
        <v>15725.871000000001</v>
      </c>
      <c r="H314">
        <v>1741.7804841413645</v>
      </c>
      <c r="J314">
        <v>139515.3365</v>
      </c>
      <c r="K314">
        <v>60149.533630020429</v>
      </c>
      <c r="L314">
        <v>0</v>
      </c>
      <c r="M314">
        <v>3807.2424699554608</v>
      </c>
      <c r="N314">
        <v>38877.53</v>
      </c>
      <c r="O314">
        <v>0</v>
      </c>
    </row>
    <row r="315" spans="2:15">
      <c r="B315" s="145">
        <v>51329</v>
      </c>
      <c r="C315">
        <v>0</v>
      </c>
      <c r="D315">
        <v>0</v>
      </c>
      <c r="E315">
        <v>81483.163100000005</v>
      </c>
      <c r="F315">
        <v>408.61800000000005</v>
      </c>
      <c r="G315">
        <v>15257.045000000004</v>
      </c>
      <c r="H315">
        <v>1741.7804841413645</v>
      </c>
      <c r="J315">
        <v>126204.92866537315</v>
      </c>
      <c r="K315">
        <v>56634.681913075896</v>
      </c>
      <c r="L315">
        <v>0</v>
      </c>
      <c r="M315">
        <v>3807.2424699554608</v>
      </c>
      <c r="N315">
        <v>42782.87</v>
      </c>
      <c r="O315">
        <v>0</v>
      </c>
    </row>
    <row r="316" spans="2:15">
      <c r="B316" s="145">
        <v>51329.041666666664</v>
      </c>
      <c r="C316">
        <v>0</v>
      </c>
      <c r="D316">
        <v>0</v>
      </c>
      <c r="E316">
        <v>81483.163100000005</v>
      </c>
      <c r="F316">
        <v>408.61800000000005</v>
      </c>
      <c r="G316">
        <v>15237.187000000004</v>
      </c>
      <c r="H316">
        <v>1741.7804841413645</v>
      </c>
      <c r="J316">
        <v>129736.39231368579</v>
      </c>
      <c r="K316">
        <v>56071.204810162992</v>
      </c>
      <c r="L316">
        <v>0</v>
      </c>
      <c r="M316">
        <v>3807.2424699554608</v>
      </c>
      <c r="N316">
        <v>31476.09</v>
      </c>
      <c r="O316">
        <v>0</v>
      </c>
    </row>
    <row r="317" spans="2:15">
      <c r="B317" s="145">
        <v>51329.083333333336</v>
      </c>
      <c r="C317">
        <v>0</v>
      </c>
      <c r="D317">
        <v>0</v>
      </c>
      <c r="E317">
        <v>80983.436105327972</v>
      </c>
      <c r="F317">
        <v>408.61800000000005</v>
      </c>
      <c r="G317">
        <v>14947.591</v>
      </c>
      <c r="H317">
        <v>1741.7804841413645</v>
      </c>
      <c r="J317">
        <v>121612.70749728805</v>
      </c>
      <c r="K317">
        <v>61403.236372238673</v>
      </c>
      <c r="L317">
        <v>0</v>
      </c>
      <c r="M317">
        <v>3772.0018970714505</v>
      </c>
      <c r="N317">
        <v>47570.409999999996</v>
      </c>
      <c r="O317">
        <v>0</v>
      </c>
    </row>
    <row r="318" spans="2:15">
      <c r="B318" s="145">
        <v>51329.125</v>
      </c>
      <c r="C318">
        <v>0</v>
      </c>
      <c r="D318">
        <v>0</v>
      </c>
      <c r="E318">
        <v>81483.163100000005</v>
      </c>
      <c r="F318">
        <v>408.61800000000005</v>
      </c>
      <c r="G318">
        <v>15143.142000000003</v>
      </c>
      <c r="H318">
        <v>1741.7804841413645</v>
      </c>
      <c r="J318">
        <v>124360.79858664976</v>
      </c>
      <c r="K318">
        <v>55784.707261956035</v>
      </c>
      <c r="L318">
        <v>546.45100000000002</v>
      </c>
      <c r="M318">
        <v>3754.0899018442879</v>
      </c>
      <c r="N318">
        <v>59734.559999999983</v>
      </c>
      <c r="O318">
        <v>0</v>
      </c>
    </row>
    <row r="319" spans="2:15">
      <c r="B319" s="145">
        <v>51329.166666666664</v>
      </c>
      <c r="C319">
        <v>0</v>
      </c>
      <c r="D319">
        <v>0</v>
      </c>
      <c r="E319">
        <v>75118.469865106439</v>
      </c>
      <c r="F319">
        <v>408.61800000000005</v>
      </c>
      <c r="G319">
        <v>15150.594000000001</v>
      </c>
      <c r="H319">
        <v>1741.7804841413645</v>
      </c>
      <c r="J319">
        <v>121986.72930581737</v>
      </c>
      <c r="K319">
        <v>56991.193380830824</v>
      </c>
      <c r="L319">
        <v>3914.1055999999994</v>
      </c>
      <c r="M319">
        <v>3730.7136211162269</v>
      </c>
      <c r="N319">
        <v>47117.689999999995</v>
      </c>
      <c r="O319">
        <v>0</v>
      </c>
    </row>
    <row r="320" spans="2:15">
      <c r="B320" s="145">
        <v>51329.208333333336</v>
      </c>
      <c r="C320">
        <v>0</v>
      </c>
      <c r="D320">
        <v>0</v>
      </c>
      <c r="E320">
        <v>68020.026348505446</v>
      </c>
      <c r="F320">
        <v>408.61800000000005</v>
      </c>
      <c r="G320">
        <v>15219.605</v>
      </c>
      <c r="H320">
        <v>1741.7804841413645</v>
      </c>
      <c r="J320">
        <v>124457.99393138669</v>
      </c>
      <c r="K320">
        <v>63446.415128023036</v>
      </c>
      <c r="L320">
        <v>40896.534100000004</v>
      </c>
      <c r="M320">
        <v>3750.8659768163889</v>
      </c>
      <c r="N320">
        <v>34526.529999999992</v>
      </c>
      <c r="O320">
        <v>0</v>
      </c>
    </row>
    <row r="321" spans="2:15">
      <c r="B321" s="145">
        <v>51329.25</v>
      </c>
      <c r="C321">
        <v>0</v>
      </c>
      <c r="D321">
        <v>0</v>
      </c>
      <c r="E321">
        <v>63494.124285036531</v>
      </c>
      <c r="F321">
        <v>408.61800000000005</v>
      </c>
      <c r="G321">
        <v>15280.919</v>
      </c>
      <c r="H321">
        <v>1169.2383419004093</v>
      </c>
      <c r="J321">
        <v>116056.93979999998</v>
      </c>
      <c r="K321">
        <v>47994.528124770703</v>
      </c>
      <c r="L321">
        <v>127731.1979</v>
      </c>
      <c r="M321">
        <v>3700.072413126376</v>
      </c>
      <c r="N321">
        <v>15357.59</v>
      </c>
      <c r="O321">
        <v>0</v>
      </c>
    </row>
    <row r="322" spans="2:15">
      <c r="B322" s="145">
        <v>51329.291666666664</v>
      </c>
      <c r="C322">
        <v>0</v>
      </c>
      <c r="D322">
        <v>0</v>
      </c>
      <c r="E322">
        <v>56633.378859852477</v>
      </c>
      <c r="F322">
        <v>408.61800000000005</v>
      </c>
      <c r="G322">
        <v>15299.365</v>
      </c>
      <c r="H322">
        <v>1150.7243419004094</v>
      </c>
      <c r="J322">
        <v>98606.660888870887</v>
      </c>
      <c r="K322">
        <v>33684.2305619537</v>
      </c>
      <c r="L322">
        <v>254070.42569999993</v>
      </c>
      <c r="M322">
        <v>3379.923045955461</v>
      </c>
      <c r="N322">
        <v>2602.31</v>
      </c>
      <c r="O322">
        <v>0</v>
      </c>
    </row>
    <row r="323" spans="2:15">
      <c r="B323" s="145">
        <v>51329.333333333336</v>
      </c>
      <c r="C323">
        <v>0</v>
      </c>
      <c r="D323">
        <v>0</v>
      </c>
      <c r="E323">
        <v>37036.210301180006</v>
      </c>
      <c r="F323">
        <v>408.61800000000005</v>
      </c>
      <c r="G323">
        <v>15231.094000000001</v>
      </c>
      <c r="H323">
        <v>1150.7243419004094</v>
      </c>
      <c r="J323">
        <v>86644.963322913434</v>
      </c>
      <c r="K323">
        <v>26242.966859244189</v>
      </c>
      <c r="L323">
        <v>385378.53603002388</v>
      </c>
      <c r="M323">
        <v>621.99149999999997</v>
      </c>
      <c r="N323">
        <v>5537.6900000000005</v>
      </c>
      <c r="O323">
        <v>0</v>
      </c>
    </row>
    <row r="324" spans="2:15">
      <c r="B324" s="145">
        <v>51329.375</v>
      </c>
      <c r="C324">
        <v>0</v>
      </c>
      <c r="D324">
        <v>0</v>
      </c>
      <c r="E324">
        <v>37036.210301180006</v>
      </c>
      <c r="F324">
        <v>408.61800000000005</v>
      </c>
      <c r="G324">
        <v>15250.044000000002</v>
      </c>
      <c r="H324">
        <v>1150.7243419004094</v>
      </c>
      <c r="J324">
        <v>92710.231600000028</v>
      </c>
      <c r="K324">
        <v>22619.804599933566</v>
      </c>
      <c r="L324">
        <v>487489.86406467186</v>
      </c>
      <c r="M324">
        <v>594.06132373194521</v>
      </c>
      <c r="N324">
        <v>540.35</v>
      </c>
      <c r="O324">
        <v>0</v>
      </c>
    </row>
    <row r="325" spans="2:15">
      <c r="B325" s="145">
        <v>51329.416666666664</v>
      </c>
      <c r="C325">
        <v>0</v>
      </c>
      <c r="D325">
        <v>0</v>
      </c>
      <c r="E325">
        <v>37036.210301180006</v>
      </c>
      <c r="F325">
        <v>131.65</v>
      </c>
      <c r="G325">
        <v>15181.801000000003</v>
      </c>
      <c r="H325">
        <v>1128.5743419004093</v>
      </c>
      <c r="J325">
        <v>91392.574099999998</v>
      </c>
      <c r="K325">
        <v>20732.612367165108</v>
      </c>
      <c r="L325">
        <v>536539.23163575376</v>
      </c>
      <c r="M325">
        <v>594.06132373194521</v>
      </c>
      <c r="N325">
        <v>147.69</v>
      </c>
      <c r="O325">
        <v>0</v>
      </c>
    </row>
    <row r="326" spans="2:15">
      <c r="B326" s="145">
        <v>51329.458333333336</v>
      </c>
      <c r="C326">
        <v>0</v>
      </c>
      <c r="D326">
        <v>0</v>
      </c>
      <c r="E326">
        <v>37036.210301180006</v>
      </c>
      <c r="F326">
        <v>131.65</v>
      </c>
      <c r="G326">
        <v>15688.487000000001</v>
      </c>
      <c r="H326">
        <v>1150.7243419004094</v>
      </c>
      <c r="J326">
        <v>93557.127100000027</v>
      </c>
      <c r="K326">
        <v>18912.269999999997</v>
      </c>
      <c r="L326">
        <v>506608.07513156941</v>
      </c>
      <c r="M326">
        <v>594.06132373194521</v>
      </c>
      <c r="N326">
        <v>30392.629999999997</v>
      </c>
      <c r="O326">
        <v>0</v>
      </c>
    </row>
    <row r="327" spans="2:15">
      <c r="B327" s="145">
        <v>51329.5</v>
      </c>
      <c r="C327">
        <v>11.004130163117047</v>
      </c>
      <c r="D327">
        <v>0</v>
      </c>
      <c r="E327">
        <v>37036.210301180006</v>
      </c>
      <c r="F327">
        <v>131.65</v>
      </c>
      <c r="G327">
        <v>15665.896000000002</v>
      </c>
      <c r="H327">
        <v>1150.7243419004094</v>
      </c>
      <c r="J327">
        <v>104133.08700000001</v>
      </c>
      <c r="K327">
        <v>16372.269999999997</v>
      </c>
      <c r="L327">
        <v>539535.10162032407</v>
      </c>
      <c r="M327">
        <v>594.06132373194521</v>
      </c>
      <c r="N327">
        <v>4.7699999999999996</v>
      </c>
      <c r="O327">
        <v>0</v>
      </c>
    </row>
    <row r="328" spans="2:15">
      <c r="B328" s="145">
        <v>51329.541666666664</v>
      </c>
      <c r="C328">
        <v>33.672513653472379</v>
      </c>
      <c r="D328">
        <v>0</v>
      </c>
      <c r="E328">
        <v>37036.210301180006</v>
      </c>
      <c r="F328">
        <v>131.65</v>
      </c>
      <c r="G328">
        <v>15661.318000000001</v>
      </c>
      <c r="H328">
        <v>1128.5743419004093</v>
      </c>
      <c r="J328">
        <v>111715.08779999999</v>
      </c>
      <c r="K328">
        <v>17724.544236803504</v>
      </c>
      <c r="L328">
        <v>485196.96288782533</v>
      </c>
      <c r="M328">
        <v>594.06132373194521</v>
      </c>
      <c r="N328">
        <v>18755.620000000003</v>
      </c>
      <c r="O328">
        <v>0</v>
      </c>
    </row>
    <row r="329" spans="2:15">
      <c r="B329" s="145">
        <v>51329.583333333336</v>
      </c>
      <c r="C329">
        <v>12.114373318325558</v>
      </c>
      <c r="D329">
        <v>0</v>
      </c>
      <c r="E329">
        <v>37036.210301180006</v>
      </c>
      <c r="F329">
        <v>408.61800000000005</v>
      </c>
      <c r="G329">
        <v>15651.930999999999</v>
      </c>
      <c r="H329">
        <v>1128.5743419004093</v>
      </c>
      <c r="J329">
        <v>115183.47589999999</v>
      </c>
      <c r="K329">
        <v>20861.673110905369</v>
      </c>
      <c r="L329">
        <v>448015.62607549719</v>
      </c>
      <c r="M329">
        <v>594.06132373194521</v>
      </c>
      <c r="N329">
        <v>11264.18</v>
      </c>
      <c r="O329">
        <v>0</v>
      </c>
    </row>
    <row r="330" spans="2:15">
      <c r="B330" s="145">
        <v>51329.625</v>
      </c>
      <c r="C330">
        <v>10.954750342812741</v>
      </c>
      <c r="D330">
        <v>0</v>
      </c>
      <c r="E330">
        <v>45520.148420645492</v>
      </c>
      <c r="F330">
        <v>408.61800000000005</v>
      </c>
      <c r="G330">
        <v>15668.228000000001</v>
      </c>
      <c r="H330">
        <v>970.22434190040929</v>
      </c>
      <c r="J330">
        <v>116457.2126</v>
      </c>
      <c r="K330">
        <v>18050.016481587114</v>
      </c>
      <c r="L330">
        <v>397607.65425763908</v>
      </c>
      <c r="M330">
        <v>662.06132373194521</v>
      </c>
      <c r="N330">
        <v>0</v>
      </c>
      <c r="O330">
        <v>0</v>
      </c>
    </row>
    <row r="331" spans="2:15">
      <c r="B331" s="145">
        <v>51329.666666666664</v>
      </c>
      <c r="C331">
        <v>52.329201569948786</v>
      </c>
      <c r="D331">
        <v>0</v>
      </c>
      <c r="E331">
        <v>74096.70556808509</v>
      </c>
      <c r="F331">
        <v>408.61800000000005</v>
      </c>
      <c r="G331">
        <v>15675.043</v>
      </c>
      <c r="H331">
        <v>1038.6383419004092</v>
      </c>
      <c r="J331">
        <v>112137.92707823259</v>
      </c>
      <c r="K331">
        <v>27474.388225737115</v>
      </c>
      <c r="L331">
        <v>300571.20709999994</v>
      </c>
      <c r="M331">
        <v>4067.9080719554609</v>
      </c>
      <c r="N331">
        <v>2016.19</v>
      </c>
      <c r="O331">
        <v>0</v>
      </c>
    </row>
    <row r="332" spans="2:15">
      <c r="B332" s="145">
        <v>51329.708333333336</v>
      </c>
      <c r="C332">
        <v>320.42651069684882</v>
      </c>
      <c r="D332">
        <v>0</v>
      </c>
      <c r="E332">
        <v>80455.163100000005</v>
      </c>
      <c r="F332">
        <v>408.61800000000005</v>
      </c>
      <c r="G332">
        <v>15692.355</v>
      </c>
      <c r="H332">
        <v>1376.2024730013643</v>
      </c>
      <c r="J332">
        <v>110216.49499999998</v>
      </c>
      <c r="K332">
        <v>52733.349180567551</v>
      </c>
      <c r="L332">
        <v>192228.99820000003</v>
      </c>
      <c r="M332">
        <v>4067.9080719554609</v>
      </c>
      <c r="N332">
        <v>21209.379999999997</v>
      </c>
      <c r="O332">
        <v>0</v>
      </c>
    </row>
    <row r="333" spans="2:15">
      <c r="B333" s="145">
        <v>51329.75</v>
      </c>
      <c r="C333">
        <v>64.05063006500211</v>
      </c>
      <c r="D333">
        <v>0</v>
      </c>
      <c r="E333">
        <v>80455.163100000005</v>
      </c>
      <c r="F333">
        <v>408.61800000000005</v>
      </c>
      <c r="G333">
        <v>15709.085000000001</v>
      </c>
      <c r="H333">
        <v>1578.1057578813643</v>
      </c>
      <c r="J333">
        <v>111748.93029999999</v>
      </c>
      <c r="K333">
        <v>60108.028864287728</v>
      </c>
      <c r="L333">
        <v>104188.2118782139</v>
      </c>
      <c r="M333">
        <v>4067.9080719554609</v>
      </c>
      <c r="N333">
        <v>72264.459999999992</v>
      </c>
      <c r="O333">
        <v>0</v>
      </c>
    </row>
    <row r="334" spans="2:15">
      <c r="B334" s="145">
        <v>51329.791666666664</v>
      </c>
      <c r="C334">
        <v>139.61954910395684</v>
      </c>
      <c r="D334">
        <v>0</v>
      </c>
      <c r="E334">
        <v>80455.163100000005</v>
      </c>
      <c r="F334">
        <v>408.61800000000005</v>
      </c>
      <c r="G334">
        <v>15737.066999999999</v>
      </c>
      <c r="H334">
        <v>1578.1057578813643</v>
      </c>
      <c r="J334">
        <v>109373.5845</v>
      </c>
      <c r="K334">
        <v>77516.080782714969</v>
      </c>
      <c r="L334">
        <v>34458.002999999997</v>
      </c>
      <c r="M334">
        <v>4067.9080719554609</v>
      </c>
      <c r="N334">
        <v>90841.27</v>
      </c>
      <c r="O334">
        <v>0</v>
      </c>
    </row>
    <row r="335" spans="2:15">
      <c r="B335" s="145">
        <v>51329.833333333336</v>
      </c>
      <c r="C335">
        <v>18.693612531863785</v>
      </c>
      <c r="D335">
        <v>0</v>
      </c>
      <c r="E335">
        <v>80455.163100000005</v>
      </c>
      <c r="F335">
        <v>408.61800000000005</v>
      </c>
      <c r="G335">
        <v>15829.245000000001</v>
      </c>
      <c r="H335">
        <v>1628.0057578813644</v>
      </c>
      <c r="J335">
        <v>107884.13849999999</v>
      </c>
      <c r="K335">
        <v>81199.382568827277</v>
      </c>
      <c r="L335">
        <v>2060.4775</v>
      </c>
      <c r="M335">
        <v>4067.9080719554609</v>
      </c>
      <c r="N335">
        <v>93604.030000000013</v>
      </c>
      <c r="O335">
        <v>890.93</v>
      </c>
    </row>
    <row r="336" spans="2:15">
      <c r="B336" s="145">
        <v>51329.875</v>
      </c>
      <c r="C336">
        <v>0</v>
      </c>
      <c r="D336">
        <v>0</v>
      </c>
      <c r="E336">
        <v>79746.34610000001</v>
      </c>
      <c r="F336">
        <v>408.61800000000005</v>
      </c>
      <c r="G336">
        <v>15826.471</v>
      </c>
      <c r="H336">
        <v>1628.0057578813644</v>
      </c>
      <c r="J336">
        <v>104714.88490000003</v>
      </c>
      <c r="K336">
        <v>79958.526421876028</v>
      </c>
      <c r="L336">
        <v>0</v>
      </c>
      <c r="M336">
        <v>4067.9080719554609</v>
      </c>
      <c r="N336">
        <v>73686.650000000023</v>
      </c>
      <c r="O336">
        <v>0</v>
      </c>
    </row>
    <row r="337" spans="2:15">
      <c r="B337" s="145">
        <v>51329.916666666664</v>
      </c>
      <c r="C337">
        <v>0</v>
      </c>
      <c r="D337">
        <v>0</v>
      </c>
      <c r="E337">
        <v>79746.34610000001</v>
      </c>
      <c r="F337">
        <v>408.61800000000005</v>
      </c>
      <c r="G337">
        <v>15817.782000000001</v>
      </c>
      <c r="H337">
        <v>1628.0057578813644</v>
      </c>
      <c r="J337">
        <v>101104.48560579869</v>
      </c>
      <c r="K337">
        <v>73697.725777733227</v>
      </c>
      <c r="L337">
        <v>0</v>
      </c>
      <c r="M337">
        <v>4007.7132977253245</v>
      </c>
      <c r="N337">
        <v>60386.19</v>
      </c>
      <c r="O337">
        <v>0</v>
      </c>
    </row>
    <row r="338" spans="2:15">
      <c r="B338" s="145">
        <v>51329.958333333336</v>
      </c>
      <c r="C338">
        <v>0</v>
      </c>
      <c r="D338">
        <v>0</v>
      </c>
      <c r="E338">
        <v>79746.34610000001</v>
      </c>
      <c r="F338">
        <v>408.61800000000005</v>
      </c>
      <c r="G338">
        <v>15468.225999999999</v>
      </c>
      <c r="H338">
        <v>1650.1557578813645</v>
      </c>
      <c r="J338">
        <v>96579.917400000006</v>
      </c>
      <c r="K338">
        <v>83227.262589742415</v>
      </c>
      <c r="L338">
        <v>0</v>
      </c>
      <c r="M338">
        <v>3936.2720582542825</v>
      </c>
      <c r="N338">
        <v>48082.87</v>
      </c>
      <c r="O338">
        <v>0</v>
      </c>
    </row>
  </sheetData>
  <pageMargins left="0.7" right="0.7" top="0.75" bottom="0.75" header="0.3" footer="0.3"/>
  <headerFooter>
    <oddHeader>&amp;C&amp;"Aptos"&amp;10&amp;K000000 Intern (Internal)&amp;1#_x000D_</oddHeader>
  </headerFooter>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8B730-7DA2-41E8-9091-7A27D9DA63BA}">
  <sheetPr codeName="Sheet37"/>
  <dimension ref="B3:H8"/>
  <sheetViews>
    <sheetView zoomScale="71" workbookViewId="0">
      <selection activeCell="M22" sqref="M22"/>
    </sheetView>
  </sheetViews>
  <sheetFormatPr defaultColWidth="9.140625" defaultRowHeight="15"/>
  <cols>
    <col min="2" max="2" width="50.5703125" customWidth="1"/>
    <col min="3" max="6" width="12" bestFit="1" customWidth="1"/>
    <col min="13" max="13" width="34.140625" bestFit="1" customWidth="1"/>
  </cols>
  <sheetData>
    <row r="3" spans="2:8">
      <c r="C3" s="418">
        <v>2035</v>
      </c>
      <c r="D3" s="418"/>
      <c r="E3" s="418"/>
      <c r="F3" s="418">
        <v>2040</v>
      </c>
      <c r="G3" s="418"/>
      <c r="H3" s="418"/>
    </row>
    <row r="4" spans="2:8">
      <c r="C4" t="s">
        <v>121</v>
      </c>
      <c r="D4" t="s">
        <v>159</v>
      </c>
      <c r="E4" t="s">
        <v>123</v>
      </c>
      <c r="F4" t="s">
        <v>121</v>
      </c>
      <c r="G4" t="s">
        <v>159</v>
      </c>
      <c r="H4" t="s">
        <v>123</v>
      </c>
    </row>
    <row r="5" spans="2:8">
      <c r="B5" t="s">
        <v>238</v>
      </c>
      <c r="C5">
        <v>3528.7841891954927</v>
      </c>
      <c r="D5">
        <v>3829.9199999999996</v>
      </c>
      <c r="E5">
        <v>4112.9961858431279</v>
      </c>
      <c r="F5">
        <v>3992.9028874641608</v>
      </c>
      <c r="G5">
        <v>4327.8</v>
      </c>
      <c r="H5">
        <v>4655.1523875648672</v>
      </c>
    </row>
    <row r="6" spans="2:8">
      <c r="B6" t="s">
        <v>239</v>
      </c>
      <c r="C6">
        <v>532.01007295667341</v>
      </c>
      <c r="D6" s="72">
        <v>431.07</v>
      </c>
      <c r="E6">
        <v>351.78724880447504</v>
      </c>
      <c r="F6">
        <v>866.41324340775145</v>
      </c>
      <c r="G6" s="72">
        <v>750.54</v>
      </c>
      <c r="H6">
        <v>634.94677735209416</v>
      </c>
    </row>
    <row r="7" spans="2:8">
      <c r="B7" t="s">
        <v>240</v>
      </c>
      <c r="C7">
        <v>39.494190649649987</v>
      </c>
      <c r="D7" s="53">
        <v>42.385573819386913</v>
      </c>
      <c r="E7">
        <v>44.80475472882852</v>
      </c>
      <c r="F7">
        <v>52.090303370652535</v>
      </c>
      <c r="G7" s="53">
        <v>55.662326977931244</v>
      </c>
      <c r="H7">
        <v>59.811548045955441</v>
      </c>
    </row>
    <row r="8" spans="2:8">
      <c r="B8" t="s">
        <v>277</v>
      </c>
      <c r="C8">
        <v>123.96613035842157</v>
      </c>
      <c r="D8">
        <v>129.57099917149958</v>
      </c>
      <c r="E8">
        <v>133.07873485266757</v>
      </c>
      <c r="F8">
        <v>145.20666047242744</v>
      </c>
      <c r="G8">
        <v>156.77564817594956</v>
      </c>
      <c r="H8">
        <v>168.88971690635125</v>
      </c>
    </row>
  </sheetData>
  <mergeCells count="2">
    <mergeCell ref="F3:H3"/>
    <mergeCell ref="C3:E3"/>
  </mergeCells>
  <pageMargins left="0.7" right="0.7" top="0.75" bottom="0.75" header="0.3" footer="0.3"/>
  <headerFooter>
    <oddHeader>&amp;C&amp;"Aptos"&amp;10&amp;K000000 Intern (Internal)&amp;1#_x000D_</oddHeader>
  </headerFooter>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A8F48-B2DF-435D-A074-7638D6964D99}">
  <sheetPr codeName="Sheet38"/>
  <dimension ref="A1:J7"/>
  <sheetViews>
    <sheetView workbookViewId="0">
      <selection activeCell="C3" sqref="C3"/>
    </sheetView>
  </sheetViews>
  <sheetFormatPr defaultColWidth="9.140625" defaultRowHeight="15"/>
  <cols>
    <col min="3" max="3" width="19.140625" customWidth="1"/>
  </cols>
  <sheetData>
    <row r="1" spans="1:10">
      <c r="A1" s="19"/>
      <c r="B1" s="19"/>
      <c r="J1" s="19"/>
    </row>
    <row r="2" spans="1:10">
      <c r="A2" s="19"/>
      <c r="B2" s="19"/>
      <c r="D2" s="447">
        <v>2035</v>
      </c>
      <c r="E2" s="447"/>
      <c r="F2" s="447"/>
      <c r="G2" s="418">
        <v>2040</v>
      </c>
      <c r="H2" s="418"/>
      <c r="I2" s="418"/>
      <c r="J2" s="19"/>
    </row>
    <row r="3" spans="1:10">
      <c r="A3" s="19"/>
      <c r="B3" s="19"/>
      <c r="C3" s="19" t="s">
        <v>242</v>
      </c>
      <c r="D3" t="s">
        <v>121</v>
      </c>
      <c r="E3" s="19" t="s">
        <v>159</v>
      </c>
      <c r="F3" s="19" t="s">
        <v>123</v>
      </c>
      <c r="G3" t="s">
        <v>121</v>
      </c>
      <c r="H3" s="19" t="s">
        <v>159</v>
      </c>
      <c r="I3" s="19" t="s">
        <v>123</v>
      </c>
      <c r="J3" s="19"/>
    </row>
    <row r="4" spans="1:10">
      <c r="A4" s="19"/>
      <c r="B4" s="19"/>
      <c r="C4" s="19" t="s">
        <v>243</v>
      </c>
      <c r="D4" s="48">
        <v>0.68689931300574969</v>
      </c>
      <c r="E4" s="48">
        <v>0.67</v>
      </c>
      <c r="F4" s="48">
        <v>0.6479512900840777</v>
      </c>
      <c r="G4" s="48">
        <v>0.71314350226128853</v>
      </c>
      <c r="H4" s="48">
        <v>0.7</v>
      </c>
      <c r="I4" s="48">
        <v>0.68165679144681479</v>
      </c>
      <c r="J4" s="19"/>
    </row>
    <row r="5" spans="1:10">
      <c r="A5" s="19"/>
      <c r="B5" s="19"/>
      <c r="C5" s="19" t="s">
        <v>244</v>
      </c>
      <c r="D5" s="48">
        <v>0.16187313401878739</v>
      </c>
      <c r="E5" s="48">
        <v>0.15</v>
      </c>
      <c r="F5" s="48">
        <v>0.14862346231875498</v>
      </c>
      <c r="G5" s="48">
        <v>0.14011401973220541</v>
      </c>
      <c r="H5" s="48">
        <v>0.13</v>
      </c>
      <c r="I5" s="48">
        <v>0.12993760242880623</v>
      </c>
      <c r="J5" s="19"/>
    </row>
    <row r="6" spans="1:10">
      <c r="C6" s="19" t="s">
        <v>236</v>
      </c>
      <c r="D6" s="48">
        <v>0.12930066058367415</v>
      </c>
      <c r="E6" s="48">
        <v>0.14000000000000001</v>
      </c>
      <c r="F6" s="48">
        <v>0.13724207694468121</v>
      </c>
      <c r="G6" s="48">
        <v>0.13859363183444032</v>
      </c>
      <c r="H6" s="48">
        <v>0.15</v>
      </c>
      <c r="I6" s="48">
        <v>0.1486558948233829</v>
      </c>
      <c r="J6" s="19"/>
    </row>
    <row r="7" spans="1:10">
      <c r="C7" s="49"/>
      <c r="D7" s="49"/>
      <c r="E7" s="49"/>
      <c r="F7" s="49"/>
      <c r="G7" s="19"/>
    </row>
  </sheetData>
  <mergeCells count="2">
    <mergeCell ref="D2:F2"/>
    <mergeCell ref="G2:I2"/>
  </mergeCells>
  <pageMargins left="0.7" right="0.7" top="0.75" bottom="0.75" header="0.3" footer="0.3"/>
  <headerFooter>
    <oddHeader>&amp;C&amp;"Aptos"&amp;10&amp;K000000 Intern (Internal)&amp;1#_x000D_</oddHeader>
  </headerFooter>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2E79E-F818-4F3E-9364-3C6CA17C11A9}">
  <dimension ref="D3:J17"/>
  <sheetViews>
    <sheetView topLeftCell="A4" workbookViewId="0">
      <selection activeCell="P18" sqref="P18"/>
    </sheetView>
  </sheetViews>
  <sheetFormatPr defaultColWidth="9.140625" defaultRowHeight="15"/>
  <sheetData>
    <row r="3" spans="4:10">
      <c r="D3" s="72" t="s">
        <v>154</v>
      </c>
      <c r="E3" s="419">
        <v>2035</v>
      </c>
      <c r="F3" s="419"/>
      <c r="G3" s="419"/>
      <c r="H3" s="419">
        <v>2040</v>
      </c>
      <c r="I3" s="419"/>
      <c r="J3" s="419"/>
    </row>
    <row r="4" spans="4:10">
      <c r="E4" s="71" t="s">
        <v>121</v>
      </c>
      <c r="F4" s="71" t="s">
        <v>159</v>
      </c>
      <c r="G4" s="71" t="s">
        <v>123</v>
      </c>
      <c r="H4" s="71" t="s">
        <v>121</v>
      </c>
      <c r="I4" s="71" t="s">
        <v>159</v>
      </c>
      <c r="J4" s="71" t="s">
        <v>123</v>
      </c>
    </row>
    <row r="5" spans="4:10">
      <c r="D5" s="385" t="s">
        <v>247</v>
      </c>
      <c r="E5" s="384">
        <v>1195.3108250430182</v>
      </c>
      <c r="F5" s="384">
        <v>1209.8</v>
      </c>
      <c r="G5" s="51">
        <v>1219.8148276429483</v>
      </c>
      <c r="H5" s="53">
        <v>1283.9323937820741</v>
      </c>
      <c r="I5" s="384">
        <v>1298.6600000000001</v>
      </c>
      <c r="J5" s="53">
        <v>1307.6712210527139</v>
      </c>
    </row>
    <row r="6" spans="4:10">
      <c r="D6" s="385" t="s">
        <v>256</v>
      </c>
      <c r="E6" s="384">
        <v>586.3229696452637</v>
      </c>
      <c r="F6" s="384">
        <v>609.73</v>
      </c>
      <c r="G6" s="51">
        <v>622.94701600997178</v>
      </c>
      <c r="H6" s="53">
        <v>918.1891542598521</v>
      </c>
      <c r="I6" s="384">
        <v>944.44</v>
      </c>
      <c r="J6" s="53">
        <v>961.52074949995404</v>
      </c>
    </row>
    <row r="7" spans="4:10">
      <c r="D7" s="385" t="s">
        <v>226</v>
      </c>
      <c r="E7" s="384">
        <v>925.25358993743282</v>
      </c>
      <c r="F7" s="384">
        <v>952.36999999999989</v>
      </c>
      <c r="G7" s="53">
        <v>970.60495486778552</v>
      </c>
      <c r="H7" s="53">
        <v>1165.3583449435441</v>
      </c>
      <c r="I7" s="384">
        <v>1198.9099999999999</v>
      </c>
      <c r="J7" s="53">
        <v>1221.6226330005782</v>
      </c>
    </row>
    <row r="8" spans="4:10">
      <c r="D8" s="385" t="s">
        <v>249</v>
      </c>
      <c r="E8" s="51">
        <v>4.9661112326266004</v>
      </c>
      <c r="F8" s="384">
        <v>5.63</v>
      </c>
      <c r="G8" s="53">
        <v>6.2619025265248993</v>
      </c>
      <c r="H8" s="53">
        <v>8.513028944165999</v>
      </c>
      <c r="I8" s="384">
        <v>8.94</v>
      </c>
      <c r="J8" s="51">
        <v>9.5672918492520012</v>
      </c>
    </row>
    <row r="9" spans="4:10">
      <c r="D9" s="385" t="s">
        <v>250</v>
      </c>
      <c r="E9" s="384">
        <v>449.27642058518882</v>
      </c>
      <c r="F9" s="384">
        <v>446.22999999999996</v>
      </c>
      <c r="G9" s="51">
        <v>435.00257072418827</v>
      </c>
      <c r="H9" s="53">
        <v>481.13501084077598</v>
      </c>
      <c r="I9" s="384">
        <v>472.99</v>
      </c>
      <c r="J9" s="51">
        <v>466.08757629675</v>
      </c>
    </row>
    <row r="10" spans="4:10">
      <c r="D10" s="385" t="s">
        <v>251</v>
      </c>
      <c r="E10" s="384">
        <v>16.441833320559198</v>
      </c>
      <c r="F10" s="384">
        <v>26.2</v>
      </c>
      <c r="G10" s="53">
        <v>31.9183384600259</v>
      </c>
      <c r="H10" s="53">
        <v>16.875728291196001</v>
      </c>
      <c r="I10" s="384">
        <v>26.95</v>
      </c>
      <c r="J10" s="53">
        <v>30.629126262496001</v>
      </c>
    </row>
    <row r="11" spans="4:10">
      <c r="D11" s="386" t="s">
        <v>244</v>
      </c>
      <c r="E11" s="384">
        <v>173.35098966870279</v>
      </c>
      <c r="F11" s="387">
        <v>177.48</v>
      </c>
      <c r="G11" s="53">
        <v>179.82983645994651</v>
      </c>
      <c r="H11" s="53">
        <v>165.283446931752</v>
      </c>
      <c r="I11" s="387">
        <v>168.56</v>
      </c>
      <c r="J11" s="53">
        <v>170.52704353242399</v>
      </c>
    </row>
    <row r="12" spans="4:10">
      <c r="D12" s="385" t="s">
        <v>224</v>
      </c>
      <c r="E12" s="384">
        <v>481.21488963408541</v>
      </c>
      <c r="F12" s="384">
        <v>549.64</v>
      </c>
      <c r="G12" s="53">
        <v>590.28368537459846</v>
      </c>
      <c r="H12" s="53">
        <v>593.82042059372816</v>
      </c>
      <c r="I12" s="384">
        <v>686.37</v>
      </c>
      <c r="J12" s="53">
        <v>730.31611276723208</v>
      </c>
    </row>
    <row r="13" spans="4:10">
      <c r="D13" s="385" t="s">
        <v>252</v>
      </c>
      <c r="E13" s="384">
        <v>74.106469600865211</v>
      </c>
      <c r="F13" s="384">
        <v>129.69</v>
      </c>
      <c r="G13" s="53">
        <v>227.5407231144672</v>
      </c>
      <c r="H13" s="53">
        <v>28.469862652524004</v>
      </c>
      <c r="I13" s="384">
        <v>80.819999999999993</v>
      </c>
      <c r="J13" s="53">
        <v>162.23438341597802</v>
      </c>
    </row>
    <row r="14" spans="4:10">
      <c r="D14" s="385" t="s">
        <v>257</v>
      </c>
      <c r="E14" s="384">
        <v>9.4355967420000004E-4</v>
      </c>
      <c r="F14" s="384">
        <v>0.03</v>
      </c>
      <c r="G14" s="53">
        <v>0.13488373287719999</v>
      </c>
      <c r="H14" s="53">
        <v>5.6878375088000005E-2</v>
      </c>
      <c r="I14" s="384">
        <v>0.15</v>
      </c>
      <c r="J14" s="53">
        <v>0.36714689833400005</v>
      </c>
    </row>
    <row r="15" spans="4:10">
      <c r="D15" s="385" t="s">
        <v>145</v>
      </c>
      <c r="E15" s="384">
        <v>0.78985879855039998</v>
      </c>
      <c r="F15" s="384">
        <v>2.0299999999999998</v>
      </c>
      <c r="G15" s="53">
        <v>4.2860438899552999</v>
      </c>
      <c r="H15" s="53">
        <v>0.10267718520200002</v>
      </c>
      <c r="I15" s="384">
        <v>0.32</v>
      </c>
      <c r="J15" s="53">
        <v>1.1201987914480003</v>
      </c>
    </row>
    <row r="16" spans="4:10">
      <c r="D16" s="385" t="s">
        <v>106</v>
      </c>
      <c r="E16" s="384">
        <v>29.259413923260801</v>
      </c>
      <c r="F16" s="384">
        <v>18.25</v>
      </c>
      <c r="G16" s="53">
        <v>6.9397557491044992</v>
      </c>
      <c r="H16" s="53">
        <v>62.275457747316011</v>
      </c>
      <c r="I16" s="384">
        <v>32.68</v>
      </c>
      <c r="J16" s="53">
        <v>33.052640751176</v>
      </c>
    </row>
    <row r="17" spans="4:10">
      <c r="D17" s="386" t="s">
        <v>253</v>
      </c>
      <c r="E17" s="384">
        <v>11.669301423820201</v>
      </c>
      <c r="F17" s="387">
        <v>28.87</v>
      </c>
      <c r="G17" s="53">
        <v>56.041429669935305</v>
      </c>
      <c r="H17" s="53">
        <v>9.9468948455760007</v>
      </c>
      <c r="I17" s="387">
        <v>22.41</v>
      </c>
      <c r="J17" s="53">
        <v>40.397369436719998</v>
      </c>
    </row>
  </sheetData>
  <mergeCells count="2">
    <mergeCell ref="E3:G3"/>
    <mergeCell ref="H3:J3"/>
  </mergeCells>
  <pageMargins left="0.7" right="0.7" top="0.75" bottom="0.75" header="0.3" footer="0.3"/>
  <headerFooter>
    <oddHeader>&amp;C&amp;"Aptos"&amp;10&amp;K000000 Intern (Internal)&amp;1#_x000D_</oddHeader>
  </headerFooter>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E2B85-8591-4512-9AA8-9D5A0E64E650}">
  <dimension ref="C1:J4"/>
  <sheetViews>
    <sheetView workbookViewId="0">
      <selection activeCell="O21" sqref="O21"/>
    </sheetView>
  </sheetViews>
  <sheetFormatPr defaultColWidth="9.140625" defaultRowHeight="15"/>
  <cols>
    <col min="3" max="3" width="22.85546875" bestFit="1" customWidth="1"/>
    <col min="4" max="4" width="22" bestFit="1" customWidth="1"/>
  </cols>
  <sheetData>
    <row r="1" spans="3:10">
      <c r="E1" s="418">
        <v>2035</v>
      </c>
      <c r="F1" s="418"/>
      <c r="G1" s="418"/>
      <c r="H1" s="418">
        <v>2040</v>
      </c>
      <c r="I1" s="418"/>
      <c r="J1" s="418"/>
    </row>
    <row r="2" spans="3:10">
      <c r="C2" t="s">
        <v>278</v>
      </c>
      <c r="E2" s="71" t="s">
        <v>121</v>
      </c>
      <c r="F2" s="71" t="s">
        <v>159</v>
      </c>
      <c r="G2" s="71" t="s">
        <v>123</v>
      </c>
      <c r="H2" s="71" t="s">
        <v>121</v>
      </c>
      <c r="I2" s="71" t="s">
        <v>159</v>
      </c>
      <c r="J2" s="71" t="s">
        <v>123</v>
      </c>
    </row>
    <row r="3" spans="3:10">
      <c r="C3" s="7" t="s">
        <v>252</v>
      </c>
      <c r="D3" t="s">
        <v>259</v>
      </c>
      <c r="E3" s="294">
        <v>74.106469600865211</v>
      </c>
      <c r="F3" s="295">
        <v>129.69255426153342</v>
      </c>
      <c r="G3" s="295">
        <v>227.5407231144672</v>
      </c>
      <c r="H3" s="95">
        <v>28.469862652524004</v>
      </c>
      <c r="I3" s="295">
        <v>80.819413508442011</v>
      </c>
      <c r="J3" s="95">
        <v>162.23438341597802</v>
      </c>
    </row>
    <row r="4" spans="3:10">
      <c r="C4" s="7" t="s">
        <v>106</v>
      </c>
      <c r="D4" t="s">
        <v>259</v>
      </c>
      <c r="E4" s="295">
        <v>29.259413923260801</v>
      </c>
      <c r="F4" s="295">
        <v>16.220884363278302</v>
      </c>
      <c r="G4" s="295">
        <v>6.94</v>
      </c>
      <c r="H4" s="294">
        <v>62.275457747316011</v>
      </c>
      <c r="I4" s="295">
        <v>32.361662007576001</v>
      </c>
      <c r="J4" s="95">
        <v>33.042640751176002</v>
      </c>
    </row>
  </sheetData>
  <mergeCells count="2">
    <mergeCell ref="E1:G1"/>
    <mergeCell ref="H1:J1"/>
  </mergeCells>
  <pageMargins left="0.7" right="0.7" top="0.75" bottom="0.75" header="0.3" footer="0.3"/>
  <headerFooter>
    <oddHeader>&amp;C&amp;"Aptos"&amp;10&amp;K000000 Intern (Internal)&amp;1#_x000D_</oddHeader>
  </headerFooter>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EB79F-F784-446E-8ACC-6A597DCB6C5C}">
  <sheetPr codeName="Sheet41"/>
  <dimension ref="A1:J4"/>
  <sheetViews>
    <sheetView workbookViewId="0">
      <selection activeCell="I33" sqref="I33"/>
    </sheetView>
  </sheetViews>
  <sheetFormatPr defaultColWidth="9.140625" defaultRowHeight="15"/>
  <cols>
    <col min="4" max="4" width="90.5703125" customWidth="1"/>
  </cols>
  <sheetData>
    <row r="1" spans="1:10">
      <c r="E1" s="418">
        <v>2035</v>
      </c>
      <c r="F1" s="418"/>
      <c r="G1" s="418"/>
      <c r="H1" s="418">
        <v>2040</v>
      </c>
      <c r="I1" s="418"/>
      <c r="J1" s="418"/>
    </row>
    <row r="2" spans="1:10">
      <c r="D2" t="s">
        <v>279</v>
      </c>
      <c r="E2" s="300" t="s">
        <v>121</v>
      </c>
      <c r="F2" s="300" t="s">
        <v>159</v>
      </c>
      <c r="G2" s="300" t="s">
        <v>123</v>
      </c>
      <c r="H2" s="300" t="s">
        <v>121</v>
      </c>
      <c r="I2" s="300" t="s">
        <v>159</v>
      </c>
      <c r="J2" s="300" t="s">
        <v>123</v>
      </c>
    </row>
    <row r="3" spans="1:10">
      <c r="A3" s="51"/>
      <c r="B3" s="52"/>
      <c r="C3" s="51"/>
      <c r="D3" s="7" t="s">
        <v>252</v>
      </c>
      <c r="E3">
        <v>419.72172353564821</v>
      </c>
      <c r="F3" s="51">
        <v>734.54831538427288</v>
      </c>
      <c r="G3">
        <v>1288.7374745353791</v>
      </c>
      <c r="H3">
        <v>227.03210244251437</v>
      </c>
      <c r="I3" s="51">
        <v>644.49209295239916</v>
      </c>
      <c r="J3">
        <v>1293.7334333128263</v>
      </c>
    </row>
    <row r="4" spans="1:10">
      <c r="A4" s="51"/>
      <c r="B4" s="52"/>
      <c r="C4" s="51"/>
      <c r="D4" s="7" t="s">
        <v>106</v>
      </c>
      <c r="E4">
        <v>1432.6279232736874</v>
      </c>
      <c r="F4" s="51">
        <v>794.22273938822036</v>
      </c>
      <c r="G4">
        <v>339.79108033200907</v>
      </c>
      <c r="H4">
        <v>884.17416053219245</v>
      </c>
      <c r="I4" s="51">
        <v>459.46423156091947</v>
      </c>
      <c r="J4">
        <v>469.13262792029832</v>
      </c>
    </row>
  </sheetData>
  <mergeCells count="2">
    <mergeCell ref="E1:G1"/>
    <mergeCell ref="H1:J1"/>
  </mergeCells>
  <pageMargins left="0.7" right="0.7" top="0.75" bottom="0.75" header="0.3" footer="0.3"/>
  <headerFooter>
    <oddHeader>&amp;C&amp;"Aptos"&amp;10&amp;K000000 Intern (Internal)&amp;1#_x000D_</oddHeader>
  </headerFooter>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C913C-A75F-4E99-80F1-84476BF6D2D3}">
  <dimension ref="C3:I11"/>
  <sheetViews>
    <sheetView workbookViewId="0">
      <selection activeCell="N20" sqref="N20"/>
    </sheetView>
  </sheetViews>
  <sheetFormatPr defaultColWidth="9.140625" defaultRowHeight="15"/>
  <cols>
    <col min="3" max="3" width="34.42578125" customWidth="1"/>
    <col min="4" max="4" width="26.42578125" customWidth="1"/>
  </cols>
  <sheetData>
    <row r="3" spans="3:9">
      <c r="C3" s="72"/>
      <c r="D3" s="388"/>
      <c r="E3" s="448" t="s">
        <v>280</v>
      </c>
      <c r="F3" s="448"/>
      <c r="G3" s="448"/>
      <c r="H3" s="448"/>
      <c r="I3" s="336"/>
    </row>
    <row r="4" spans="3:9">
      <c r="C4" s="389" t="s">
        <v>154</v>
      </c>
      <c r="D4" s="389" t="s">
        <v>154</v>
      </c>
      <c r="E4" s="163">
        <v>2023</v>
      </c>
      <c r="F4" s="163">
        <v>2030</v>
      </c>
      <c r="G4" s="163">
        <v>2035</v>
      </c>
      <c r="H4" s="163">
        <v>2040</v>
      </c>
      <c r="I4" s="163">
        <v>2050</v>
      </c>
    </row>
    <row r="5" spans="3:9">
      <c r="C5" s="449" t="s">
        <v>281</v>
      </c>
      <c r="D5" s="76" t="s">
        <v>107</v>
      </c>
      <c r="E5" s="337">
        <v>3480.2817333200001</v>
      </c>
      <c r="F5" s="337">
        <v>2523.8267427191549</v>
      </c>
      <c r="G5" s="337">
        <v>1798.5540881201932</v>
      </c>
      <c r="H5" s="337">
        <v>1162.3260032502603</v>
      </c>
      <c r="I5" s="337">
        <v>610.82747824751573</v>
      </c>
    </row>
    <row r="6" spans="3:9">
      <c r="C6" s="450"/>
      <c r="D6" s="76" t="s">
        <v>282</v>
      </c>
      <c r="E6" s="337">
        <v>0</v>
      </c>
      <c r="F6" s="337">
        <v>0.2</v>
      </c>
      <c r="G6" s="337">
        <v>3.1</v>
      </c>
      <c r="H6" s="337">
        <v>8.5</v>
      </c>
      <c r="I6" s="337">
        <v>11.2</v>
      </c>
    </row>
    <row r="7" spans="3:9">
      <c r="C7" s="451"/>
      <c r="D7" s="76" t="s">
        <v>283</v>
      </c>
      <c r="E7" s="337">
        <v>0</v>
      </c>
      <c r="F7" s="337">
        <v>1.8932697041351316</v>
      </c>
      <c r="G7" s="337">
        <v>10.287926610595633</v>
      </c>
      <c r="H7" s="337">
        <v>22.950406278560347</v>
      </c>
      <c r="I7" s="337">
        <v>47.813576201318959</v>
      </c>
    </row>
    <row r="8" spans="3:9" ht="15" customHeight="1">
      <c r="C8" s="449" t="s">
        <v>284</v>
      </c>
      <c r="D8" s="76" t="s">
        <v>107</v>
      </c>
      <c r="E8" s="337">
        <v>341.45789322000002</v>
      </c>
      <c r="F8" s="337">
        <v>360.58485462319101</v>
      </c>
      <c r="G8" s="337">
        <v>263.96881121047397</v>
      </c>
      <c r="H8" s="337">
        <v>171.2297520730832</v>
      </c>
      <c r="I8" s="337">
        <v>8.1982028131408846</v>
      </c>
    </row>
    <row r="9" spans="3:9" ht="60.75" customHeight="1">
      <c r="C9" s="450"/>
      <c r="D9" s="76" t="s">
        <v>285</v>
      </c>
      <c r="E9" s="337">
        <v>184.42774916000002</v>
      </c>
      <c r="F9" s="337">
        <v>298.54939338037366</v>
      </c>
      <c r="G9" s="337">
        <v>424.56479616159885</v>
      </c>
      <c r="H9" s="337">
        <v>613.48217809413757</v>
      </c>
      <c r="I9" s="337">
        <v>836.0429032596038</v>
      </c>
    </row>
    <row r="10" spans="3:9">
      <c r="C10" s="451"/>
      <c r="D10" s="76" t="s">
        <v>283</v>
      </c>
      <c r="E10" s="337">
        <v>0</v>
      </c>
      <c r="F10" s="337">
        <v>1.6067302958648684</v>
      </c>
      <c r="G10" s="337">
        <v>6.4116020756494416</v>
      </c>
      <c r="H10" s="337">
        <v>7.0486510939297986</v>
      </c>
      <c r="I10" s="337">
        <v>18.319505756776085</v>
      </c>
    </row>
    <row r="11" spans="3:9">
      <c r="C11" s="72"/>
      <c r="D11" s="76" t="s">
        <v>286</v>
      </c>
      <c r="E11" s="337">
        <f>SUM(E5:E10)</f>
        <v>4006.1673757000003</v>
      </c>
      <c r="F11" s="337">
        <f>SUM(F5:F10)</f>
        <v>3186.6609907227194</v>
      </c>
      <c r="G11" s="337">
        <f>SUM(G5:G10)</f>
        <v>2506.8872241785111</v>
      </c>
      <c r="H11" s="337">
        <f>SUM(H5:H10)</f>
        <v>1985.536990789971</v>
      </c>
      <c r="I11" s="337">
        <f>SUM(I5:I10)</f>
        <v>1532.4016662783556</v>
      </c>
    </row>
  </sheetData>
  <mergeCells count="3">
    <mergeCell ref="E3:H3"/>
    <mergeCell ref="C5:C7"/>
    <mergeCell ref="C8:C10"/>
  </mergeCells>
  <pageMargins left="0.7" right="0.7" top="0.75" bottom="0.75" header="0.3" footer="0.3"/>
  <headerFooter>
    <oddHeader>&amp;C&amp;"Aptos"&amp;10&amp;K000000 Intern (Internal)&amp;1#_x000D_</oddHeader>
  </headerFooter>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DC85B-BE83-4027-B661-A5D67DBD1836}">
  <dimension ref="C5:G9"/>
  <sheetViews>
    <sheetView topLeftCell="A4" workbookViewId="0">
      <selection activeCell="A10" sqref="A10"/>
    </sheetView>
  </sheetViews>
  <sheetFormatPr defaultColWidth="9.140625" defaultRowHeight="15"/>
  <cols>
    <col min="3" max="3" width="17.85546875" bestFit="1" customWidth="1"/>
    <col min="4" max="7" width="18" customWidth="1"/>
  </cols>
  <sheetData>
    <row r="5" spans="3:7">
      <c r="D5" s="409"/>
    </row>
    <row r="6" spans="3:7">
      <c r="C6" s="77"/>
      <c r="D6" s="452" t="s">
        <v>287</v>
      </c>
      <c r="E6" s="452"/>
      <c r="F6" s="452"/>
      <c r="G6" s="452"/>
    </row>
    <row r="7" spans="3:7">
      <c r="C7" s="78"/>
      <c r="D7" s="79">
        <v>2030</v>
      </c>
      <c r="E7" s="79">
        <v>2035</v>
      </c>
      <c r="F7" s="79">
        <v>2040</v>
      </c>
      <c r="G7" s="79">
        <v>2050</v>
      </c>
    </row>
    <row r="8" spans="3:7">
      <c r="C8" s="2" t="s">
        <v>288</v>
      </c>
      <c r="D8" s="80">
        <v>9.5752201361007122E-2</v>
      </c>
      <c r="E8" s="80">
        <v>0.17945336158555006</v>
      </c>
      <c r="F8" s="80">
        <v>0.329054751557111</v>
      </c>
      <c r="G8" s="80">
        <v>0.59660757285551691</v>
      </c>
    </row>
    <row r="9" spans="3:7">
      <c r="C9" s="2" t="s">
        <v>289</v>
      </c>
      <c r="D9" s="80">
        <v>0.79067814663245539</v>
      </c>
      <c r="E9" s="80">
        <v>0.71935133632550197</v>
      </c>
      <c r="F9" s="80">
        <v>0.60039865077844368</v>
      </c>
      <c r="G9" s="80">
        <v>0.43658449379778136</v>
      </c>
    </row>
  </sheetData>
  <mergeCells count="1">
    <mergeCell ref="D6:G6"/>
  </mergeCells>
  <pageMargins left="0.7" right="0.7" top="0.75" bottom="0.75" header="0.3" footer="0.3"/>
  <headerFooter>
    <oddHeader>&amp;C&amp;"Aptos"&amp;10&amp;K000000 Intern (Internal)&amp;1#_x000D_</oddHead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D71F8-5443-4333-A47C-FB82E8535C11}">
  <dimension ref="B3:H12"/>
  <sheetViews>
    <sheetView workbookViewId="0">
      <selection activeCell="K30" sqref="K30"/>
    </sheetView>
  </sheetViews>
  <sheetFormatPr defaultRowHeight="15"/>
  <sheetData>
    <row r="3" spans="2:8">
      <c r="B3" s="69" t="s">
        <v>863</v>
      </c>
      <c r="C3" s="69"/>
      <c r="D3" s="69"/>
      <c r="E3" s="69"/>
      <c r="F3" s="69"/>
      <c r="G3" s="69"/>
      <c r="H3" s="69"/>
    </row>
    <row r="4" spans="2:8">
      <c r="B4" s="69"/>
      <c r="C4" s="69"/>
      <c r="D4" s="69"/>
      <c r="E4" s="69"/>
      <c r="F4" s="69"/>
      <c r="G4" s="69"/>
      <c r="H4" s="69"/>
    </row>
    <row r="5" spans="2:8">
      <c r="B5" s="69"/>
      <c r="C5" s="69">
        <v>2035</v>
      </c>
      <c r="D5" s="69"/>
      <c r="E5" s="69"/>
      <c r="F5" s="69">
        <v>2040</v>
      </c>
      <c r="G5" s="69"/>
      <c r="H5" s="69"/>
    </row>
    <row r="6" spans="2:8">
      <c r="B6" s="69"/>
      <c r="C6" s="69" t="s">
        <v>121</v>
      </c>
      <c r="D6" s="69" t="s">
        <v>122</v>
      </c>
      <c r="E6" s="69" t="s">
        <v>123</v>
      </c>
      <c r="F6" s="69" t="s">
        <v>121</v>
      </c>
      <c r="G6" s="69" t="s">
        <v>122</v>
      </c>
      <c r="H6" s="69" t="s">
        <v>123</v>
      </c>
    </row>
    <row r="7" spans="2:8">
      <c r="B7" s="69" t="s">
        <v>857</v>
      </c>
      <c r="C7" s="413">
        <v>0.26</v>
      </c>
      <c r="D7" s="413">
        <v>0.28999999999999998</v>
      </c>
      <c r="E7" s="413">
        <v>0.32</v>
      </c>
      <c r="F7" s="413">
        <v>0.34</v>
      </c>
      <c r="G7" s="413">
        <v>0.37</v>
      </c>
      <c r="H7" s="413">
        <v>0.41</v>
      </c>
    </row>
    <row r="8" spans="2:8">
      <c r="B8" s="69" t="s">
        <v>858</v>
      </c>
      <c r="C8" s="413">
        <v>0.04</v>
      </c>
      <c r="D8" s="413">
        <v>0.04</v>
      </c>
      <c r="E8" s="413">
        <v>0.04</v>
      </c>
      <c r="F8" s="413">
        <v>7.0000000000000007E-2</v>
      </c>
      <c r="G8" s="413">
        <v>0.08</v>
      </c>
      <c r="H8" s="413">
        <v>0.09</v>
      </c>
    </row>
    <row r="9" spans="2:8">
      <c r="B9" s="69" t="s">
        <v>859</v>
      </c>
      <c r="C9" s="413">
        <v>0.3</v>
      </c>
      <c r="D9" s="413">
        <v>0.27</v>
      </c>
      <c r="E9" s="413">
        <v>0.25</v>
      </c>
      <c r="F9" s="413">
        <v>0.2</v>
      </c>
      <c r="G9" s="413">
        <v>0.16</v>
      </c>
      <c r="H9" s="413">
        <v>0.13</v>
      </c>
    </row>
    <row r="10" spans="2:8">
      <c r="B10" s="69" t="s">
        <v>860</v>
      </c>
      <c r="C10" s="413">
        <v>0.01</v>
      </c>
      <c r="D10" s="413">
        <v>0.01</v>
      </c>
      <c r="E10" s="413">
        <v>0.01</v>
      </c>
      <c r="F10" s="413">
        <v>0.02</v>
      </c>
      <c r="G10" s="413">
        <v>0.02</v>
      </c>
      <c r="H10" s="413">
        <v>0.02</v>
      </c>
    </row>
    <row r="11" spans="2:8">
      <c r="B11" s="69" t="s">
        <v>861</v>
      </c>
      <c r="C11" s="413">
        <v>0.13</v>
      </c>
      <c r="D11" s="413">
        <v>0.13</v>
      </c>
      <c r="E11" s="413">
        <v>0.13</v>
      </c>
      <c r="F11" s="413">
        <v>0.13</v>
      </c>
      <c r="G11" s="413">
        <v>0.13</v>
      </c>
      <c r="H11" s="413">
        <v>0.13</v>
      </c>
    </row>
    <row r="12" spans="2:8">
      <c r="B12" s="69" t="s">
        <v>862</v>
      </c>
      <c r="C12" s="413">
        <v>0.26</v>
      </c>
      <c r="D12" s="413">
        <v>0.26</v>
      </c>
      <c r="E12" s="413">
        <v>0.26</v>
      </c>
      <c r="F12" s="413">
        <v>0.25</v>
      </c>
      <c r="G12" s="413">
        <v>0.24</v>
      </c>
      <c r="H12" s="413">
        <v>0.24</v>
      </c>
    </row>
  </sheetData>
  <pageMargins left="0.7" right="0.7" top="0.75" bottom="0.75" header="0.3" footer="0.3"/>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F4104-4297-4CFD-88CD-591882FEBAD4}">
  <sheetPr codeName="Sheet48"/>
  <dimension ref="C5:G9"/>
  <sheetViews>
    <sheetView workbookViewId="0">
      <selection activeCell="I24" sqref="I24"/>
    </sheetView>
  </sheetViews>
  <sheetFormatPr defaultColWidth="9.140625" defaultRowHeight="15"/>
  <cols>
    <col min="3" max="3" width="17.85546875" bestFit="1" customWidth="1"/>
    <col min="4" max="7" width="16.5703125" customWidth="1"/>
  </cols>
  <sheetData>
    <row r="5" spans="3:7">
      <c r="D5" s="409"/>
    </row>
    <row r="6" spans="3:7">
      <c r="C6" s="77"/>
      <c r="D6" s="452" t="s">
        <v>841</v>
      </c>
      <c r="E6" s="452"/>
      <c r="F6" s="452"/>
      <c r="G6" s="452"/>
    </row>
    <row r="7" spans="3:7">
      <c r="C7" s="78"/>
      <c r="D7" s="79">
        <v>2030</v>
      </c>
      <c r="E7" s="79">
        <v>2035</v>
      </c>
      <c r="F7" s="79">
        <v>2040</v>
      </c>
      <c r="G7" s="79">
        <v>2050</v>
      </c>
    </row>
    <row r="8" spans="3:7">
      <c r="C8" s="2" t="s">
        <v>288</v>
      </c>
      <c r="D8" s="80">
        <v>9.5752201361007122E-2</v>
      </c>
      <c r="E8" s="80">
        <v>0.17945336158555006</v>
      </c>
      <c r="F8" s="80">
        <v>0.329054751557111</v>
      </c>
      <c r="G8" s="80">
        <v>0.59660757285551691</v>
      </c>
    </row>
    <row r="9" spans="3:7">
      <c r="C9" s="2" t="s">
        <v>289</v>
      </c>
      <c r="D9" s="80">
        <v>0.79067814663245539</v>
      </c>
      <c r="E9" s="80">
        <v>0.71935133632550197</v>
      </c>
      <c r="F9" s="80">
        <v>0.60039865077844368</v>
      </c>
      <c r="G9" s="80">
        <v>0.43658449379778136</v>
      </c>
    </row>
  </sheetData>
  <mergeCells count="1">
    <mergeCell ref="D6:G6"/>
  </mergeCells>
  <pageMargins left="0.7" right="0.7" top="0.75" bottom="0.75" header="0.3" footer="0.3"/>
  <headerFooter>
    <oddHeader>&amp;C&amp;"Aptos"&amp;10&amp;K000000 Intern (Internal)&amp;1#_x000D_</oddHeader>
  </headerFooter>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691B5-962E-433E-A774-0BF9C50F06AE}">
  <sheetPr codeName="Sheet47"/>
  <dimension ref="B2:H9"/>
  <sheetViews>
    <sheetView workbookViewId="0">
      <selection activeCell="M17" sqref="M17"/>
    </sheetView>
  </sheetViews>
  <sheetFormatPr defaultColWidth="9.140625" defaultRowHeight="15"/>
  <cols>
    <col min="2" max="2" width="34.42578125" customWidth="1"/>
    <col min="3" max="3" width="12.5703125" customWidth="1"/>
  </cols>
  <sheetData>
    <row r="2" spans="2:8">
      <c r="B2" s="72"/>
      <c r="C2" s="425">
        <v>2035</v>
      </c>
      <c r="D2" s="425"/>
      <c r="E2" s="425"/>
      <c r="F2" s="425">
        <v>2040</v>
      </c>
      <c r="G2" s="425"/>
      <c r="H2" s="425"/>
    </row>
    <row r="3" spans="2:8">
      <c r="C3" s="338" t="s">
        <v>121</v>
      </c>
      <c r="D3" s="338" t="s">
        <v>159</v>
      </c>
      <c r="E3" s="338" t="s">
        <v>123</v>
      </c>
      <c r="F3" s="338" t="s">
        <v>121</v>
      </c>
      <c r="G3" s="338" t="s">
        <v>159</v>
      </c>
      <c r="H3" s="338" t="s">
        <v>123</v>
      </c>
    </row>
    <row r="4" spans="2:8">
      <c r="B4" s="75" t="s">
        <v>290</v>
      </c>
      <c r="C4" s="339">
        <v>1636.5465589078344</v>
      </c>
      <c r="D4" s="339">
        <v>1798.5540881201932</v>
      </c>
      <c r="E4" s="334">
        <v>2002.2019765987598</v>
      </c>
      <c r="F4" s="339">
        <v>1080.1644225775099</v>
      </c>
      <c r="G4" s="339">
        <v>1162.3260032502603</v>
      </c>
      <c r="H4" s="334">
        <v>1293.4070214632957</v>
      </c>
    </row>
    <row r="5" spans="2:8">
      <c r="B5" s="75" t="s">
        <v>291</v>
      </c>
      <c r="C5" s="339">
        <v>3.1</v>
      </c>
      <c r="D5" s="339">
        <v>3.1</v>
      </c>
      <c r="E5" s="334">
        <v>3.1</v>
      </c>
      <c r="F5" s="339">
        <v>8.5</v>
      </c>
      <c r="G5" s="339">
        <v>8.5</v>
      </c>
      <c r="H5" s="334">
        <v>8.5</v>
      </c>
    </row>
    <row r="6" spans="2:8">
      <c r="B6" s="75" t="s">
        <v>292</v>
      </c>
      <c r="C6" s="339">
        <v>10.031454450537282</v>
      </c>
      <c r="D6" s="339">
        <v>10.287926610595633</v>
      </c>
      <c r="E6" s="334">
        <v>11.68038051269248</v>
      </c>
      <c r="F6" s="339">
        <v>20.779304507637075</v>
      </c>
      <c r="G6" s="339">
        <v>22.950406278560347</v>
      </c>
      <c r="H6" s="334">
        <v>25.84088865877866</v>
      </c>
    </row>
    <row r="7" spans="2:8">
      <c r="B7" s="75" t="s">
        <v>293</v>
      </c>
      <c r="C7" s="339">
        <v>263.96881121047397</v>
      </c>
      <c r="D7" s="339">
        <v>263.96881121047397</v>
      </c>
      <c r="E7" s="334">
        <v>263.96881121047397</v>
      </c>
      <c r="F7" s="339">
        <v>171.2297520730832</v>
      </c>
      <c r="G7" s="339">
        <v>171.2297520730832</v>
      </c>
      <c r="H7" s="334">
        <v>171.2297520730832</v>
      </c>
    </row>
    <row r="8" spans="2:8">
      <c r="B8" s="75" t="s">
        <v>294</v>
      </c>
      <c r="C8" s="339">
        <v>424.56479616159885</v>
      </c>
      <c r="D8" s="339">
        <v>424.56479616159885</v>
      </c>
      <c r="E8" s="334">
        <v>424.56479616159885</v>
      </c>
      <c r="F8" s="339">
        <v>613.48217809413757</v>
      </c>
      <c r="G8" s="339">
        <v>613.48217809413757</v>
      </c>
      <c r="H8" s="334">
        <v>613.48217809413757</v>
      </c>
    </row>
    <row r="9" spans="2:8">
      <c r="B9" s="75" t="s">
        <v>295</v>
      </c>
      <c r="C9" s="339">
        <v>6.6680742357077927</v>
      </c>
      <c r="D9" s="339">
        <v>6.4116020756494416</v>
      </c>
      <c r="E9" s="334">
        <v>5.0191481735525931</v>
      </c>
      <c r="F9" s="339">
        <v>9.2197528648530707</v>
      </c>
      <c r="G9" s="339">
        <v>7.0486510939297986</v>
      </c>
      <c r="H9" s="334">
        <v>4.158168713711488</v>
      </c>
    </row>
  </sheetData>
  <mergeCells count="2">
    <mergeCell ref="C2:E2"/>
    <mergeCell ref="F2:H2"/>
  </mergeCells>
  <pageMargins left="0.7" right="0.7" top="0.75" bottom="0.75" header="0.3" footer="0.3"/>
  <headerFooter>
    <oddHeader>&amp;C&amp;"Aptos"&amp;10&amp;K000000 Intern (Internal)&amp;1#_x000D_</oddHeader>
  </headerFooter>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24F38-9300-4751-BBF6-F04BBE85EEF9}">
  <dimension ref="C4:H12"/>
  <sheetViews>
    <sheetView workbookViewId="0">
      <selection activeCell="F22" sqref="F22"/>
    </sheetView>
  </sheetViews>
  <sheetFormatPr defaultColWidth="9.140625" defaultRowHeight="15"/>
  <cols>
    <col min="3" max="3" width="39" customWidth="1"/>
    <col min="4" max="4" width="15.85546875" customWidth="1"/>
  </cols>
  <sheetData>
    <row r="4" spans="3:8">
      <c r="D4" t="s">
        <v>296</v>
      </c>
    </row>
    <row r="5" spans="3:8">
      <c r="D5">
        <v>2024</v>
      </c>
      <c r="E5">
        <v>2030</v>
      </c>
      <c r="F5">
        <v>2035</v>
      </c>
      <c r="G5">
        <v>2040</v>
      </c>
      <c r="H5">
        <v>2050</v>
      </c>
    </row>
    <row r="6" spans="3:8">
      <c r="C6" t="s">
        <v>297</v>
      </c>
      <c r="E6">
        <v>36.84654902343528</v>
      </c>
      <c r="F6">
        <v>55.42394472480953</v>
      </c>
      <c r="G6">
        <v>135.22137201788615</v>
      </c>
      <c r="H6">
        <v>194.47369401424095</v>
      </c>
    </row>
    <row r="7" spans="3:8">
      <c r="C7" t="s">
        <v>298</v>
      </c>
      <c r="E7">
        <v>32.236799999999995</v>
      </c>
      <c r="F7">
        <v>58.302208206780001</v>
      </c>
      <c r="G7">
        <v>110.57805682553642</v>
      </c>
      <c r="H7">
        <v>115.50106085520346</v>
      </c>
    </row>
    <row r="8" spans="3:8">
      <c r="C8" t="s">
        <v>178</v>
      </c>
      <c r="E8">
        <v>158.44629009783068</v>
      </c>
      <c r="F8">
        <v>425.29427213320332</v>
      </c>
      <c r="G8">
        <v>684.99934079981654</v>
      </c>
      <c r="H8">
        <v>1208.8762782219626</v>
      </c>
    </row>
    <row r="9" spans="3:8">
      <c r="C9" t="s">
        <v>299</v>
      </c>
      <c r="E9">
        <v>32.8752608554204</v>
      </c>
      <c r="F9">
        <v>87.760422634531508</v>
      </c>
      <c r="G9">
        <v>75.816546232594007</v>
      </c>
      <c r="H9">
        <v>142.04014214992358</v>
      </c>
    </row>
    <row r="10" spans="3:8">
      <c r="C10" t="s">
        <v>300</v>
      </c>
      <c r="E10">
        <v>0.1449378257177</v>
      </c>
      <c r="F10">
        <v>6.723061998505</v>
      </c>
      <c r="G10">
        <v>6.5581646023419999</v>
      </c>
      <c r="H10">
        <v>0</v>
      </c>
    </row>
    <row r="11" spans="3:8">
      <c r="C11" t="s">
        <v>301</v>
      </c>
      <c r="E11">
        <v>0</v>
      </c>
      <c r="F11">
        <v>2.1860557553299999E-2</v>
      </c>
      <c r="G11">
        <v>0.21449145426400001</v>
      </c>
      <c r="H11">
        <v>9.9307990432099993E-2</v>
      </c>
    </row>
    <row r="12" spans="3:8">
      <c r="C12" t="s">
        <v>286</v>
      </c>
      <c r="E12">
        <f>SUM(E6:E11)</f>
        <v>260.54983780240406</v>
      </c>
      <c r="F12">
        <f>SUM(F6:F11)</f>
        <v>633.52577025538267</v>
      </c>
      <c r="G12">
        <f>SUM(G6:G11)</f>
        <v>1013.3879719324391</v>
      </c>
      <c r="H12">
        <f>SUM(H6:H11)</f>
        <v>1660.9904832317627</v>
      </c>
    </row>
  </sheetData>
  <pageMargins left="0.7" right="0.7" top="0.75" bottom="0.75" header="0.3" footer="0.3"/>
  <headerFooter>
    <oddHeader>&amp;C&amp;"Aptos"&amp;10&amp;K000000 Intern (Internal)&amp;1#_x000D_</oddHeader>
  </headerFooter>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77B91-D865-4E44-9D4C-5BAD71FF843E}">
  <sheetPr codeName="Sheet66"/>
  <dimension ref="B3:F5"/>
  <sheetViews>
    <sheetView workbookViewId="0">
      <selection activeCell="D24" sqref="D24"/>
    </sheetView>
  </sheetViews>
  <sheetFormatPr defaultColWidth="9.140625" defaultRowHeight="15"/>
  <cols>
    <col min="2" max="2" width="18.7109375" customWidth="1"/>
  </cols>
  <sheetData>
    <row r="3" spans="2:6">
      <c r="C3" t="s">
        <v>302</v>
      </c>
    </row>
    <row r="4" spans="2:6">
      <c r="C4" s="1">
        <v>2030</v>
      </c>
      <c r="D4" s="1">
        <v>2035</v>
      </c>
      <c r="E4" s="1">
        <v>2040</v>
      </c>
      <c r="F4" s="1">
        <v>2050</v>
      </c>
    </row>
    <row r="5" spans="2:6">
      <c r="B5" t="s">
        <v>303</v>
      </c>
      <c r="C5" s="410">
        <v>0.265144471422879</v>
      </c>
      <c r="D5" s="410">
        <v>0.17951306524712482</v>
      </c>
      <c r="E5" s="410">
        <v>0.24255214750053261</v>
      </c>
      <c r="F5" s="410">
        <v>0.18662042799085246</v>
      </c>
    </row>
  </sheetData>
  <pageMargins left="0.7" right="0.7" top="0.75" bottom="0.75" header="0.3" footer="0.3"/>
  <headerFooter>
    <oddHeader>&amp;C&amp;"Aptos"&amp;10&amp;K000000 Intern (Internal)&amp;1#_x000D_</oddHeader>
  </headerFooter>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8BE1E-7F80-4A6E-A87C-BCE5217B9E10}">
  <sheetPr codeName="Sheet65"/>
  <dimension ref="A2:H12"/>
  <sheetViews>
    <sheetView workbookViewId="0">
      <selection activeCell="B21" sqref="B21"/>
    </sheetView>
  </sheetViews>
  <sheetFormatPr defaultColWidth="9.140625" defaultRowHeight="15"/>
  <cols>
    <col min="1" max="1" width="52.7109375" customWidth="1"/>
    <col min="2" max="2" width="39.28515625" customWidth="1"/>
  </cols>
  <sheetData>
    <row r="2" spans="1:8" ht="15.75">
      <c r="A2" s="70" t="s">
        <v>304</v>
      </c>
      <c r="B2" s="72" t="s">
        <v>154</v>
      </c>
      <c r="C2" s="419">
        <v>2035</v>
      </c>
      <c r="D2" s="419"/>
      <c r="E2" s="419"/>
      <c r="F2" s="419">
        <v>2040</v>
      </c>
      <c r="G2" s="419"/>
      <c r="H2" s="419"/>
    </row>
    <row r="3" spans="1:8" ht="19.5">
      <c r="A3" s="160" t="s">
        <v>154</v>
      </c>
      <c r="C3" s="71" t="s">
        <v>121</v>
      </c>
      <c r="D3" s="71" t="s">
        <v>159</v>
      </c>
      <c r="E3" s="71" t="s">
        <v>123</v>
      </c>
      <c r="F3" s="71" t="s">
        <v>121</v>
      </c>
      <c r="G3" s="71" t="s">
        <v>159</v>
      </c>
      <c r="H3" s="71" t="s">
        <v>123</v>
      </c>
    </row>
    <row r="4" spans="1:8" ht="19.5">
      <c r="A4" s="160"/>
      <c r="B4" t="s">
        <v>305</v>
      </c>
      <c r="C4" s="73">
        <v>52.656178036923393</v>
      </c>
      <c r="D4">
        <v>55.42394472480953</v>
      </c>
      <c r="E4" s="73">
        <v>91.26400927566668</v>
      </c>
      <c r="F4" s="73">
        <v>116.38617249019821</v>
      </c>
      <c r="G4">
        <v>135.22137201788615</v>
      </c>
      <c r="H4" s="73">
        <v>174.15176934987227</v>
      </c>
    </row>
    <row r="5" spans="1:8" ht="19.5">
      <c r="A5" s="160"/>
      <c r="B5" t="s">
        <v>298</v>
      </c>
      <c r="C5" s="73">
        <v>58.302208805805002</v>
      </c>
      <c r="D5">
        <v>58.302208206780001</v>
      </c>
      <c r="E5" s="73">
        <v>58.302221996429999</v>
      </c>
      <c r="F5" s="73">
        <v>109.86606905023137</v>
      </c>
      <c r="G5">
        <v>110.57805682553642</v>
      </c>
      <c r="H5" s="73">
        <v>121.54696897622128</v>
      </c>
    </row>
    <row r="6" spans="1:8" ht="19.5">
      <c r="A6" s="160"/>
      <c r="B6" t="s">
        <v>178</v>
      </c>
      <c r="C6" s="73">
        <v>488.46387898543003</v>
      </c>
      <c r="D6">
        <v>425.29427213320332</v>
      </c>
      <c r="E6" s="73">
        <v>370.76951687015833</v>
      </c>
      <c r="F6" s="73">
        <v>755.23424714810471</v>
      </c>
      <c r="G6">
        <v>684.99934079981654</v>
      </c>
      <c r="H6" s="73">
        <v>610.90309738659448</v>
      </c>
    </row>
    <row r="7" spans="1:8" ht="19.5">
      <c r="A7" s="160"/>
      <c r="B7" t="s">
        <v>299</v>
      </c>
      <c r="C7" s="73">
        <v>17.962522881969999</v>
      </c>
      <c r="D7">
        <v>87.760422634531508</v>
      </c>
      <c r="E7" s="73">
        <v>97.004025879517997</v>
      </c>
      <c r="F7" s="73">
        <v>31.370858302924006</v>
      </c>
      <c r="G7">
        <v>75.816546232594007</v>
      </c>
      <c r="H7" s="73">
        <v>108.69067763925801</v>
      </c>
    </row>
    <row r="8" spans="1:8" ht="19.5">
      <c r="A8" s="160"/>
      <c r="B8" t="s">
        <v>300</v>
      </c>
      <c r="C8" s="73">
        <v>0.44980617758770003</v>
      </c>
      <c r="D8">
        <v>6.723061998505</v>
      </c>
      <c r="E8" s="73">
        <v>20.903766471312299</v>
      </c>
      <c r="F8" s="73">
        <v>1.7045455788580002</v>
      </c>
      <c r="G8">
        <v>6.5581646023419999</v>
      </c>
      <c r="H8" s="73">
        <v>13.142974396133999</v>
      </c>
    </row>
    <row r="9" spans="1:8">
      <c r="B9" t="s">
        <v>301</v>
      </c>
      <c r="C9" s="73">
        <v>6.9709215499000002E-3</v>
      </c>
      <c r="D9">
        <v>2.1860557553299999E-2</v>
      </c>
      <c r="E9" s="73">
        <v>7.9025556616399997E-2</v>
      </c>
      <c r="F9" s="73">
        <v>0.101151546294</v>
      </c>
      <c r="G9">
        <v>0.21449145426400001</v>
      </c>
      <c r="H9" s="73">
        <v>0.50236277555000008</v>
      </c>
    </row>
    <row r="12" spans="1:8">
      <c r="C12">
        <f t="shared" ref="C12:H12" si="0">SUM(C4:C9)</f>
        <v>617.84156580926594</v>
      </c>
      <c r="D12">
        <f t="shared" si="0"/>
        <v>633.52577025538267</v>
      </c>
      <c r="E12">
        <f t="shared" si="0"/>
        <v>638.32256604970166</v>
      </c>
      <c r="F12">
        <f t="shared" si="0"/>
        <v>1014.6630441166103</v>
      </c>
      <c r="G12">
        <f t="shared" si="0"/>
        <v>1013.3879719324391</v>
      </c>
      <c r="H12">
        <f t="shared" si="0"/>
        <v>1028.93785052363</v>
      </c>
    </row>
  </sheetData>
  <mergeCells count="2">
    <mergeCell ref="C2:E2"/>
    <mergeCell ref="F2:H2"/>
  </mergeCells>
  <pageMargins left="0.7" right="0.7" top="0.75" bottom="0.75" header="0.3" footer="0.3"/>
  <headerFooter>
    <oddHeader>&amp;C&amp;"Aptos"&amp;10&amp;K000000 Intern (Internal)&amp;1#_x000D_</oddHeader>
  </headerFooter>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5A1FD4-4F9B-40A9-9465-A6C131C95755}">
  <dimension ref="B5:F21"/>
  <sheetViews>
    <sheetView workbookViewId="0">
      <selection activeCell="E10" sqref="E10"/>
    </sheetView>
  </sheetViews>
  <sheetFormatPr defaultRowHeight="15"/>
  <cols>
    <col min="2" max="2" width="23.140625" customWidth="1"/>
  </cols>
  <sheetData>
    <row r="5" spans="2:6">
      <c r="C5">
        <v>2030</v>
      </c>
      <c r="D5">
        <v>2035</v>
      </c>
      <c r="E5">
        <v>2040</v>
      </c>
      <c r="F5">
        <v>2050</v>
      </c>
    </row>
    <row r="6" spans="2:6">
      <c r="B6" s="50" t="s">
        <v>306</v>
      </c>
      <c r="C6" s="3">
        <v>5.4939999999999998</v>
      </c>
      <c r="D6" s="3">
        <v>26.09</v>
      </c>
      <c r="E6" s="3">
        <v>43.093000000000004</v>
      </c>
      <c r="F6" s="3">
        <v>63.869</v>
      </c>
    </row>
    <row r="7" spans="2:6">
      <c r="B7" s="50" t="s">
        <v>307</v>
      </c>
      <c r="C7" s="3">
        <v>24.021465744562903</v>
      </c>
      <c r="D7" s="3">
        <v>76.200451105853091</v>
      </c>
      <c r="E7" s="3">
        <v>125.406815910056</v>
      </c>
      <c r="F7" s="3">
        <v>197.63656399243911</v>
      </c>
    </row>
    <row r="9" spans="2:6">
      <c r="B9" s="358"/>
    </row>
    <row r="18" spans="2:4">
      <c r="B18" s="358"/>
      <c r="C18" s="3"/>
      <c r="D18" s="3"/>
    </row>
    <row r="19" spans="2:4">
      <c r="B19" s="358"/>
    </row>
    <row r="20" spans="2:4">
      <c r="B20" s="358"/>
      <c r="C20" s="3"/>
      <c r="D20" s="3"/>
    </row>
    <row r="21" spans="2:4">
      <c r="B21" s="358"/>
    </row>
  </sheetData>
  <pageMargins left="0.7" right="0.7" top="0.75" bottom="0.75" header="0.3" footer="0.3"/>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1F1B7-CCAD-4795-94ED-7663876FCDF7}">
  <dimension ref="B2:D6"/>
  <sheetViews>
    <sheetView workbookViewId="0">
      <selection activeCell="F7" sqref="F7"/>
    </sheetView>
  </sheetViews>
  <sheetFormatPr defaultRowHeight="15"/>
  <cols>
    <col min="2" max="2" width="27.85546875" customWidth="1"/>
  </cols>
  <sheetData>
    <row r="2" spans="2:4">
      <c r="C2">
        <v>2035</v>
      </c>
      <c r="D2">
        <v>2040</v>
      </c>
    </row>
    <row r="3" spans="2:4">
      <c r="B3" s="358" t="s">
        <v>306</v>
      </c>
      <c r="C3" s="3">
        <v>26.09</v>
      </c>
      <c r="D3" s="3">
        <v>43.093000000000004</v>
      </c>
    </row>
    <row r="4" spans="2:4">
      <c r="B4" s="358" t="s">
        <v>308</v>
      </c>
      <c r="C4">
        <v>62.42806269995981</v>
      </c>
      <c r="D4">
        <v>112.77573244394202</v>
      </c>
    </row>
    <row r="5" spans="2:4">
      <c r="B5" s="358" t="s">
        <v>309</v>
      </c>
      <c r="C5" s="3">
        <v>76.200451105853091</v>
      </c>
      <c r="D5" s="3">
        <v>125.406815910056</v>
      </c>
    </row>
    <row r="6" spans="2:4">
      <c r="B6" s="358" t="s">
        <v>310</v>
      </c>
      <c r="C6">
        <v>79.353995882317605</v>
      </c>
      <c r="D6">
        <v>124.26640265041001</v>
      </c>
    </row>
  </sheetData>
  <pageMargins left="0.7" right="0.7" top="0.75" bottom="0.75" header="0.3" footer="0.3"/>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92E07-54E9-45DE-8EF1-DA2B4AD81BEB}">
  <sheetPr codeName="Sheet69"/>
  <dimension ref="C3:I16"/>
  <sheetViews>
    <sheetView workbookViewId="0">
      <selection activeCell="F25" sqref="F25"/>
    </sheetView>
  </sheetViews>
  <sheetFormatPr defaultColWidth="9.140625" defaultRowHeight="15"/>
  <cols>
    <col min="3" max="4" width="23.5703125" bestFit="1" customWidth="1"/>
  </cols>
  <sheetData>
    <row r="3" spans="3:9">
      <c r="D3" t="s">
        <v>311</v>
      </c>
    </row>
    <row r="4" spans="3:9">
      <c r="D4">
        <v>2030</v>
      </c>
      <c r="E4">
        <v>2035</v>
      </c>
      <c r="F4">
        <v>2040</v>
      </c>
      <c r="G4">
        <v>2050</v>
      </c>
    </row>
    <row r="5" spans="3:9">
      <c r="C5" t="s">
        <v>312</v>
      </c>
      <c r="D5">
        <v>1.8932697041351316</v>
      </c>
      <c r="E5">
        <v>10.287926610595633</v>
      </c>
      <c r="F5">
        <v>22.950406278560347</v>
      </c>
      <c r="G5">
        <v>47.813576201318959</v>
      </c>
    </row>
    <row r="6" spans="3:9">
      <c r="C6" t="s">
        <v>313</v>
      </c>
      <c r="D6">
        <v>46.405461041795078</v>
      </c>
      <c r="E6">
        <v>108.53297623814602</v>
      </c>
      <c r="F6">
        <v>202.97090977044093</v>
      </c>
      <c r="G6">
        <v>349.64361388192242</v>
      </c>
    </row>
    <row r="7" spans="3:9">
      <c r="C7" t="s">
        <v>314</v>
      </c>
      <c r="D7">
        <v>1.6067302958648684</v>
      </c>
      <c r="E7">
        <v>6.4116020756494416</v>
      </c>
      <c r="F7">
        <v>7.0486510939297986</v>
      </c>
      <c r="G7">
        <v>18.319505756776085</v>
      </c>
    </row>
    <row r="8" spans="3:9">
      <c r="C8" t="s">
        <v>315</v>
      </c>
      <c r="D8">
        <v>31.321589394327773</v>
      </c>
      <c r="E8">
        <v>88.535883288325223</v>
      </c>
      <c r="F8">
        <v>135.45765182201214</v>
      </c>
      <c r="G8">
        <v>296.76586816893467</v>
      </c>
    </row>
    <row r="9" spans="3:9">
      <c r="C9" t="s">
        <v>286</v>
      </c>
      <c r="D9">
        <v>81.227050436122852</v>
      </c>
      <c r="E9">
        <v>213.76838821271633</v>
      </c>
      <c r="F9">
        <v>368.42761896494324</v>
      </c>
      <c r="G9">
        <v>712.54256400895213</v>
      </c>
    </row>
    <row r="16" spans="3:9">
      <c r="C16" s="72" t="s">
        <v>154</v>
      </c>
      <c r="D16" s="71"/>
      <c r="E16" s="71"/>
      <c r="F16" s="71"/>
      <c r="G16" s="71"/>
      <c r="H16" s="71"/>
      <c r="I16" s="71"/>
    </row>
  </sheetData>
  <pageMargins left="0.7" right="0.7" top="0.75" bottom="0.75" header="0.3" footer="0.3"/>
  <headerFooter>
    <oddHeader>&amp;C&amp;"Aptos"&amp;10&amp;K000000 Intern (Internal)&amp;1#_x000D_</oddHeader>
  </headerFooter>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AE5A2-D45B-42F0-BD4A-00A75731AC2D}">
  <sheetPr codeName="Sheet70"/>
  <dimension ref="B5:F22"/>
  <sheetViews>
    <sheetView workbookViewId="0">
      <selection activeCell="C20" sqref="C20"/>
    </sheetView>
  </sheetViews>
  <sheetFormatPr defaultColWidth="9.140625" defaultRowHeight="15"/>
  <cols>
    <col min="2" max="2" width="29.42578125" bestFit="1" customWidth="1"/>
  </cols>
  <sheetData>
    <row r="5" spans="2:6">
      <c r="C5" t="s">
        <v>316</v>
      </c>
    </row>
    <row r="6" spans="2:6">
      <c r="C6">
        <v>2030</v>
      </c>
      <c r="D6">
        <v>2035</v>
      </c>
      <c r="E6">
        <v>2040</v>
      </c>
      <c r="F6">
        <v>2050</v>
      </c>
    </row>
    <row r="7" spans="2:6">
      <c r="B7" t="s">
        <v>317</v>
      </c>
      <c r="C7">
        <v>-8.3222984740000001</v>
      </c>
      <c r="D7">
        <v>-33.227516135999998</v>
      </c>
      <c r="E7">
        <v>-52.256054847000001</v>
      </c>
      <c r="F7">
        <v>-85.784266462000005</v>
      </c>
    </row>
    <row r="8" spans="2:6">
      <c r="B8" t="s">
        <v>318</v>
      </c>
      <c r="C8">
        <v>-8.3289180496750799</v>
      </c>
      <c r="D8">
        <v>-23.896059762178986</v>
      </c>
      <c r="E8">
        <v>-36.00230745234375</v>
      </c>
      <c r="F8">
        <v>-79.635481182745167</v>
      </c>
    </row>
    <row r="11" spans="2:6">
      <c r="C11" t="s">
        <v>316</v>
      </c>
    </row>
    <row r="12" spans="2:6">
      <c r="C12">
        <v>2030</v>
      </c>
      <c r="D12">
        <v>2035</v>
      </c>
      <c r="E12">
        <v>2040</v>
      </c>
      <c r="F12">
        <v>2050</v>
      </c>
    </row>
    <row r="13" spans="2:6">
      <c r="B13" t="s">
        <v>317</v>
      </c>
      <c r="C13">
        <f>C7*-1</f>
        <v>8.3222984740000001</v>
      </c>
      <c r="D13">
        <f t="shared" ref="D13:F13" si="0">D7*-1</f>
        <v>33.227516135999998</v>
      </c>
      <c r="E13">
        <f t="shared" si="0"/>
        <v>52.256054847000001</v>
      </c>
      <c r="F13">
        <f t="shared" si="0"/>
        <v>85.784266462000005</v>
      </c>
    </row>
    <row r="14" spans="2:6">
      <c r="B14" t="s">
        <v>318</v>
      </c>
      <c r="C14">
        <f>C8*-1</f>
        <v>8.3289180496750799</v>
      </c>
      <c r="D14">
        <f t="shared" ref="D14:F14" si="1">D8*-1</f>
        <v>23.896059762178986</v>
      </c>
      <c r="E14">
        <f t="shared" si="1"/>
        <v>36.00230745234375</v>
      </c>
      <c r="F14">
        <f t="shared" si="1"/>
        <v>79.635481182745167</v>
      </c>
    </row>
    <row r="17" spans="2:6">
      <c r="B17" t="s">
        <v>319</v>
      </c>
    </row>
    <row r="19" spans="2:6">
      <c r="C19">
        <v>2030</v>
      </c>
      <c r="D19">
        <v>2035</v>
      </c>
      <c r="E19">
        <v>2040</v>
      </c>
      <c r="F19">
        <v>2050</v>
      </c>
    </row>
    <row r="20" spans="2:6">
      <c r="B20" t="s">
        <v>318</v>
      </c>
      <c r="C20">
        <v>8.3289180496750799</v>
      </c>
      <c r="D20">
        <v>23.896059762178986</v>
      </c>
      <c r="E20">
        <v>36.00230745234375</v>
      </c>
      <c r="F20">
        <v>79.635481182745167</v>
      </c>
    </row>
    <row r="21" spans="2:6">
      <c r="B21" t="s">
        <v>320</v>
      </c>
      <c r="C21">
        <f>C13-C14</f>
        <v>-6.6195756750797585E-3</v>
      </c>
      <c r="D21">
        <f t="shared" ref="D21:F21" si="2">D13-D14</f>
        <v>9.3314563738210126</v>
      </c>
      <c r="E21">
        <f t="shared" si="2"/>
        <v>16.253747394656251</v>
      </c>
      <c r="F21">
        <f t="shared" si="2"/>
        <v>6.1487852792548381</v>
      </c>
    </row>
    <row r="22" spans="2:6">
      <c r="B22" t="s">
        <v>321</v>
      </c>
      <c r="C22">
        <v>0.2</v>
      </c>
      <c r="D22">
        <v>0.2</v>
      </c>
      <c r="E22">
        <v>0.2</v>
      </c>
      <c r="F22">
        <v>0.2</v>
      </c>
    </row>
  </sheetData>
  <pageMargins left="0.7" right="0.7" top="0.75" bottom="0.75" header="0.3" footer="0.3"/>
  <headerFooter>
    <oddHeader>&amp;C&amp;"Aptos"&amp;10&amp;K000000 Intern (Internal)&amp;1#_x000D_</oddHeader>
  </headerFooter>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4B0A4-765E-430D-A544-E5E7110E9337}">
  <dimension ref="B2:G31"/>
  <sheetViews>
    <sheetView topLeftCell="A3" workbookViewId="0">
      <selection activeCell="F5" sqref="F5"/>
    </sheetView>
  </sheetViews>
  <sheetFormatPr defaultColWidth="9.140625" defaultRowHeight="15"/>
  <cols>
    <col min="2" max="2" width="25.42578125" customWidth="1"/>
    <col min="3" max="6" width="15.5703125" customWidth="1"/>
  </cols>
  <sheetData>
    <row r="2" spans="2:7">
      <c r="B2" s="136"/>
      <c r="C2" s="136"/>
      <c r="D2" s="300"/>
      <c r="E2" s="136"/>
      <c r="F2" s="136"/>
      <c r="G2" s="136"/>
    </row>
    <row r="3" spans="2:7" ht="60">
      <c r="B3" s="136"/>
      <c r="C3" s="411" t="s">
        <v>322</v>
      </c>
      <c r="D3" s="453" t="s">
        <v>323</v>
      </c>
      <c r="E3" s="453"/>
      <c r="F3" s="453"/>
      <c r="G3" s="454"/>
    </row>
    <row r="4" spans="2:7">
      <c r="B4" s="136"/>
      <c r="C4" s="71">
        <v>2023</v>
      </c>
      <c r="D4" s="71">
        <v>2030</v>
      </c>
      <c r="E4" s="71">
        <v>2035</v>
      </c>
      <c r="F4" s="71">
        <v>2040</v>
      </c>
      <c r="G4" s="71">
        <v>2050</v>
      </c>
    </row>
    <row r="5" spans="2:7">
      <c r="B5" s="276" t="s">
        <v>324</v>
      </c>
      <c r="C5" s="138">
        <v>769.36404200000004</v>
      </c>
      <c r="D5" s="138">
        <v>855.74882164366886</v>
      </c>
      <c r="E5" s="138">
        <v>796.04867792687151</v>
      </c>
      <c r="F5" s="138">
        <v>783.76391774831541</v>
      </c>
      <c r="G5" s="138">
        <v>766.84717390768401</v>
      </c>
    </row>
    <row r="6" spans="2:7">
      <c r="B6" s="277" t="s">
        <v>325</v>
      </c>
      <c r="C6" s="138">
        <v>59.83169800000001</v>
      </c>
      <c r="D6" s="138">
        <v>83.175659393513286</v>
      </c>
      <c r="E6" s="138">
        <v>61.020839961715865</v>
      </c>
      <c r="F6" s="138">
        <v>62.970273688368337</v>
      </c>
      <c r="G6" s="138">
        <v>51.952693643047276</v>
      </c>
    </row>
    <row r="7" spans="2:7">
      <c r="B7" s="278" t="s">
        <v>326</v>
      </c>
      <c r="C7" s="138">
        <v>404.04363636363632</v>
      </c>
      <c r="D7" s="138">
        <v>272.55446548996213</v>
      </c>
      <c r="E7" s="138">
        <v>384.91810812957448</v>
      </c>
      <c r="F7" s="138">
        <v>533.26342418668594</v>
      </c>
      <c r="G7" s="138">
        <v>518.8662324175815</v>
      </c>
    </row>
    <row r="8" spans="2:7">
      <c r="B8" s="279" t="s">
        <v>327</v>
      </c>
      <c r="C8" s="138">
        <v>334.20406249999996</v>
      </c>
      <c r="D8" s="138">
        <v>513.13176987251722</v>
      </c>
      <c r="E8" s="138">
        <v>697.04668026531169</v>
      </c>
      <c r="F8" s="138">
        <v>964.04342271935911</v>
      </c>
      <c r="G8" s="138">
        <v>1226.1962581140854</v>
      </c>
    </row>
    <row r="9" spans="2:7">
      <c r="B9" s="279" t="s">
        <v>328</v>
      </c>
      <c r="C9" s="138">
        <v>280.35859500000004</v>
      </c>
      <c r="D9" s="138">
        <v>130.27753863810341</v>
      </c>
      <c r="E9" s="138">
        <v>127.42500718436523</v>
      </c>
      <c r="F9" s="138">
        <v>116.48156328812884</v>
      </c>
      <c r="G9" s="138">
        <v>125.92218072658937</v>
      </c>
    </row>
    <row r="10" spans="2:7">
      <c r="B10" s="280" t="s">
        <v>286</v>
      </c>
      <c r="C10" s="138">
        <v>1847.8020338636366</v>
      </c>
      <c r="D10" s="138">
        <v>1854.8882550377648</v>
      </c>
      <c r="E10" s="138">
        <v>2066.4593134678389</v>
      </c>
      <c r="F10" s="138">
        <v>2460.5226016308575</v>
      </c>
      <c r="G10" s="138">
        <v>2689.7845388089872</v>
      </c>
    </row>
    <row r="17" spans="3:6">
      <c r="C17" s="136"/>
      <c r="D17" s="136"/>
      <c r="E17" s="136"/>
      <c r="F17" s="136"/>
    </row>
    <row r="18" spans="3:6">
      <c r="C18" s="455"/>
      <c r="D18" s="136"/>
      <c r="E18" s="281"/>
      <c r="F18" s="281"/>
    </row>
    <row r="19" spans="3:6">
      <c r="C19" s="455"/>
      <c r="D19" s="136"/>
      <c r="E19" s="281"/>
      <c r="F19" s="281"/>
    </row>
    <row r="20" spans="3:6">
      <c r="C20" s="455"/>
      <c r="D20" s="136"/>
      <c r="E20" s="281"/>
      <c r="F20" s="281"/>
    </row>
    <row r="21" spans="3:6">
      <c r="C21" s="455"/>
      <c r="D21" s="136"/>
      <c r="E21" s="281"/>
      <c r="F21" s="281"/>
    </row>
    <row r="22" spans="3:6">
      <c r="C22" s="455"/>
      <c r="D22" s="136"/>
      <c r="E22" s="281"/>
      <c r="F22" s="281"/>
    </row>
    <row r="23" spans="3:6">
      <c r="C23" s="455"/>
      <c r="D23" s="136"/>
      <c r="E23" s="281"/>
      <c r="F23" s="281"/>
    </row>
    <row r="24" spans="3:6">
      <c r="C24" s="455"/>
      <c r="D24" s="136"/>
      <c r="E24" s="281"/>
      <c r="F24" s="281"/>
    </row>
    <row r="25" spans="3:6">
      <c r="C25" s="455"/>
      <c r="D25" s="136"/>
      <c r="E25" s="281"/>
      <c r="F25" s="281"/>
    </row>
    <row r="26" spans="3:6">
      <c r="C26" s="455"/>
      <c r="D26" s="136"/>
      <c r="E26" s="281"/>
      <c r="F26" s="281"/>
    </row>
    <row r="27" spans="3:6">
      <c r="C27" s="455"/>
      <c r="D27" s="136"/>
      <c r="E27" s="281"/>
      <c r="F27" s="281"/>
    </row>
    <row r="28" spans="3:6">
      <c r="C28" s="455"/>
      <c r="D28" s="136"/>
      <c r="E28" s="281"/>
      <c r="F28" s="281"/>
    </row>
    <row r="29" spans="3:6">
      <c r="C29" s="455"/>
      <c r="D29" s="136"/>
      <c r="E29" s="281"/>
      <c r="F29" s="281"/>
    </row>
    <row r="30" spans="3:6">
      <c r="C30" s="136"/>
      <c r="D30" s="136"/>
      <c r="E30" s="281"/>
      <c r="F30" s="281"/>
    </row>
    <row r="31" spans="3:6">
      <c r="C31" s="136"/>
      <c r="D31" s="136"/>
      <c r="E31" s="281"/>
      <c r="F31" s="281"/>
    </row>
  </sheetData>
  <mergeCells count="5">
    <mergeCell ref="D3:G3"/>
    <mergeCell ref="C18:C20"/>
    <mergeCell ref="C21:C23"/>
    <mergeCell ref="C24:C26"/>
    <mergeCell ref="C27:C29"/>
  </mergeCells>
  <pageMargins left="0.7" right="0.7" top="0.75" bottom="0.75" header="0.3" footer="0.3"/>
  <headerFooter>
    <oddHeader>&amp;C&amp;"Aptos"&amp;10&amp;K000000 Intern (Internal)&amp;1#_x000D_</oddHead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75EB4-6DF3-49EF-984D-2095CBFE7B21}">
  <sheetPr codeName="Sheet17"/>
  <dimension ref="B2:H20"/>
  <sheetViews>
    <sheetView topLeftCell="J1" zoomScale="115" zoomScaleNormal="115" workbookViewId="0">
      <selection activeCell="U18" sqref="U18"/>
    </sheetView>
  </sheetViews>
  <sheetFormatPr defaultColWidth="9.140625" defaultRowHeight="15"/>
  <cols>
    <col min="2" max="2" width="21" customWidth="1"/>
    <col min="3" max="8" width="8.5703125" style="3"/>
  </cols>
  <sheetData>
    <row r="2" spans="2:8">
      <c r="B2" t="s">
        <v>125</v>
      </c>
    </row>
    <row r="4" spans="2:8">
      <c r="C4" s="3" t="s">
        <v>126</v>
      </c>
      <c r="E4" s="3" t="s">
        <v>122</v>
      </c>
    </row>
    <row r="5" spans="2:8">
      <c r="C5" s="3">
        <v>2019</v>
      </c>
      <c r="D5" s="3">
        <v>2023</v>
      </c>
      <c r="E5" s="3">
        <v>2030</v>
      </c>
      <c r="F5" s="3">
        <v>2035</v>
      </c>
      <c r="G5" s="3">
        <v>2040</v>
      </c>
      <c r="H5" s="3">
        <v>2050</v>
      </c>
    </row>
    <row r="6" spans="2:8">
      <c r="B6" t="s">
        <v>113</v>
      </c>
      <c r="C6" s="3">
        <v>0</v>
      </c>
      <c r="D6" s="3">
        <v>0</v>
      </c>
      <c r="E6" s="3">
        <v>0</v>
      </c>
      <c r="F6" s="3">
        <v>0</v>
      </c>
      <c r="G6" s="3">
        <v>0</v>
      </c>
      <c r="H6" s="3">
        <v>0</v>
      </c>
    </row>
    <row r="7" spans="2:8">
      <c r="B7" t="s">
        <v>109</v>
      </c>
      <c r="C7" s="3">
        <v>533.4831880880073</v>
      </c>
      <c r="D7" s="3">
        <v>494.93945678999989</v>
      </c>
      <c r="E7" s="3">
        <v>491.10646086293718</v>
      </c>
      <c r="F7" s="3">
        <v>443.27978284302861</v>
      </c>
      <c r="G7" s="3">
        <v>409.94973949831706</v>
      </c>
      <c r="H7" s="3">
        <v>303.65262928846494</v>
      </c>
    </row>
    <row r="8" spans="2:8">
      <c r="B8" t="s">
        <v>105</v>
      </c>
      <c r="C8" s="3">
        <v>1431.6546396222209</v>
      </c>
      <c r="D8" s="3">
        <v>1407.6236057199999</v>
      </c>
      <c r="E8" s="3">
        <v>1550.7905444040205</v>
      </c>
      <c r="F8" s="3">
        <v>1667.4566830868398</v>
      </c>
      <c r="G8" s="3">
        <v>1732.3187618571862</v>
      </c>
      <c r="H8" s="3">
        <v>1823.5185479615384</v>
      </c>
    </row>
    <row r="9" spans="2:8">
      <c r="B9" t="s">
        <v>108</v>
      </c>
      <c r="C9" s="3">
        <v>353.00877338753753</v>
      </c>
      <c r="D9" s="3">
        <v>331.39048839000003</v>
      </c>
      <c r="E9" s="3">
        <v>342.56417520318712</v>
      </c>
      <c r="F9" s="3">
        <v>338.47216974216718</v>
      </c>
      <c r="G9" s="3">
        <v>348.07599273188379</v>
      </c>
      <c r="H9" s="3">
        <v>357.60947922056914</v>
      </c>
    </row>
    <row r="10" spans="2:8">
      <c r="B10" t="s">
        <v>106</v>
      </c>
      <c r="C10" s="3">
        <v>0</v>
      </c>
      <c r="D10" s="3">
        <v>0</v>
      </c>
      <c r="E10" s="3">
        <v>9.2345811658643857</v>
      </c>
      <c r="F10" s="3">
        <v>27.829311319903731</v>
      </c>
      <c r="G10" s="3">
        <v>39.463140347876802</v>
      </c>
      <c r="H10" s="3">
        <v>55.138542606475049</v>
      </c>
    </row>
    <row r="11" spans="2:8">
      <c r="B11" t="s">
        <v>111</v>
      </c>
      <c r="C11" s="3">
        <v>460.55791959012652</v>
      </c>
      <c r="D11" s="3">
        <v>354.98724666999999</v>
      </c>
      <c r="E11" s="3">
        <v>219.00906613926716</v>
      </c>
      <c r="F11" s="3">
        <v>128.64820030734427</v>
      </c>
      <c r="G11" s="3">
        <v>65.209876572077476</v>
      </c>
      <c r="H11" s="3">
        <v>26.567701403126399</v>
      </c>
    </row>
    <row r="12" spans="2:8">
      <c r="B12" t="s">
        <v>107</v>
      </c>
      <c r="C12" s="3">
        <v>1358.9510203888872</v>
      </c>
      <c r="D12" s="3">
        <v>1144.4576978700002</v>
      </c>
      <c r="E12" s="3">
        <v>1071.5654383760395</v>
      </c>
      <c r="F12" s="3">
        <v>844.53022484427845</v>
      </c>
      <c r="G12" s="3">
        <v>621.9534190665712</v>
      </c>
      <c r="H12" s="3">
        <v>376.23279032001568</v>
      </c>
    </row>
    <row r="13" spans="2:8">
      <c r="B13" t="s">
        <v>112</v>
      </c>
      <c r="C13" s="3">
        <v>27.045125158888798</v>
      </c>
      <c r="D13" s="3">
        <v>34.638198870000011</v>
      </c>
      <c r="E13" s="3">
        <v>57.267687239622717</v>
      </c>
      <c r="F13" s="3">
        <v>72.867316643788797</v>
      </c>
      <c r="G13" s="3">
        <v>106.50090915997677</v>
      </c>
      <c r="H13" s="3">
        <v>125.12790519116538</v>
      </c>
    </row>
    <row r="14" spans="2:8">
      <c r="B14" t="s">
        <v>110</v>
      </c>
      <c r="C14" s="3">
        <v>87.261935678888847</v>
      </c>
      <c r="D14" s="3">
        <v>63.551216230000001</v>
      </c>
      <c r="E14" s="3">
        <v>45.757785125260341</v>
      </c>
      <c r="F14" s="3">
        <v>26.848973778307382</v>
      </c>
      <c r="G14" s="3">
        <v>12.006776835532015</v>
      </c>
      <c r="H14" s="3">
        <v>2.8854730215879187</v>
      </c>
    </row>
    <row r="15" spans="2:8">
      <c r="C15" s="3">
        <f t="shared" ref="C15:H15" si="0">SUM(C6:C14)</f>
        <v>4251.9626019145571</v>
      </c>
      <c r="D15" s="3">
        <f t="shared" si="0"/>
        <v>3831.5879105399999</v>
      </c>
      <c r="E15" s="3">
        <f t="shared" si="0"/>
        <v>3787.295738516199</v>
      </c>
      <c r="F15" s="3">
        <f t="shared" si="0"/>
        <v>3549.9326625656586</v>
      </c>
      <c r="G15" s="3">
        <f t="shared" si="0"/>
        <v>3335.4786160694216</v>
      </c>
      <c r="H15" s="3">
        <f t="shared" si="0"/>
        <v>3070.7330690129429</v>
      </c>
    </row>
    <row r="18" spans="3:8">
      <c r="D18" s="5"/>
      <c r="E18" s="5"/>
      <c r="F18" s="5"/>
      <c r="G18" s="5"/>
      <c r="H18" s="5"/>
    </row>
    <row r="19" spans="3:8">
      <c r="C19" s="5"/>
      <c r="D19" s="5"/>
      <c r="E19" s="5"/>
      <c r="F19" s="5"/>
      <c r="G19" s="5"/>
      <c r="H19" s="5"/>
    </row>
    <row r="20" spans="3:8">
      <c r="C20" s="5"/>
      <c r="D20" s="5"/>
      <c r="E20" s="5"/>
      <c r="F20" s="5"/>
      <c r="G20" s="5"/>
      <c r="H20" s="5"/>
    </row>
  </sheetData>
  <pageMargins left="0.7" right="0.7" top="0.75" bottom="0.75" header="0.3" footer="0.3"/>
  <headerFooter>
    <oddHeader>&amp;C&amp;"Aptos"&amp;10&amp;K000000 Intern (Internal)&amp;1#_x000D_</oddHeader>
  </headerFooter>
  <drawing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922A3-8CD0-4ABE-8F4F-C73D183AB547}">
  <sheetPr codeName="Sheet34"/>
  <dimension ref="B2:E16"/>
  <sheetViews>
    <sheetView workbookViewId="0">
      <selection activeCell="G23" sqref="G23"/>
    </sheetView>
  </sheetViews>
  <sheetFormatPr defaultColWidth="9.140625" defaultRowHeight="15"/>
  <cols>
    <col min="1" max="1" width="12.140625" customWidth="1"/>
    <col min="2" max="5" width="15.5703125" customWidth="1"/>
  </cols>
  <sheetData>
    <row r="2" spans="2:5">
      <c r="B2" s="136"/>
      <c r="C2" s="136"/>
      <c r="D2" s="136" t="s">
        <v>329</v>
      </c>
      <c r="E2" s="136" t="s">
        <v>330</v>
      </c>
    </row>
    <row r="3" spans="2:5">
      <c r="B3" s="455">
        <v>2030</v>
      </c>
      <c r="C3" s="136" t="s">
        <v>331</v>
      </c>
      <c r="D3" s="281">
        <v>163.53267929397731</v>
      </c>
      <c r="E3" s="281">
        <v>177.0823219895006</v>
      </c>
    </row>
    <row r="4" spans="2:5">
      <c r="B4" s="455"/>
      <c r="C4" s="136" t="s">
        <v>332</v>
      </c>
      <c r="D4" s="281">
        <v>238.57390535334659</v>
      </c>
      <c r="E4" s="281">
        <v>0</v>
      </c>
    </row>
    <row r="5" spans="2:5">
      <c r="B5" s="455"/>
      <c r="C5" s="136" t="s">
        <v>333</v>
      </c>
      <c r="D5" s="281">
        <v>59.975488027027033</v>
      </c>
      <c r="E5" s="281">
        <v>0.2</v>
      </c>
    </row>
    <row r="6" spans="2:5">
      <c r="B6" s="455">
        <v>2035</v>
      </c>
      <c r="C6" s="136" t="s">
        <v>331</v>
      </c>
      <c r="D6" s="281">
        <v>242.49840812163191</v>
      </c>
      <c r="E6" s="281">
        <v>195.90203592822289</v>
      </c>
    </row>
    <row r="7" spans="2:5">
      <c r="B7" s="455"/>
      <c r="C7" s="136" t="s">
        <v>332</v>
      </c>
      <c r="D7" s="281">
        <v>360.77983966610338</v>
      </c>
      <c r="E7" s="281">
        <v>2.5</v>
      </c>
    </row>
    <row r="8" spans="2:5">
      <c r="B8" s="455"/>
      <c r="C8" s="136" t="s">
        <v>333</v>
      </c>
      <c r="D8" s="281">
        <v>63.784956495495493</v>
      </c>
      <c r="E8" s="281">
        <v>0.6</v>
      </c>
    </row>
    <row r="9" spans="2:5">
      <c r="B9" s="455">
        <v>2040</v>
      </c>
      <c r="C9" s="136" t="s">
        <v>331</v>
      </c>
      <c r="D9" s="281">
        <v>351.95385996321272</v>
      </c>
      <c r="E9" s="281">
        <v>214.72174986694509</v>
      </c>
    </row>
    <row r="10" spans="2:5">
      <c r="B10" s="455"/>
      <c r="C10" s="136" t="s">
        <v>332</v>
      </c>
      <c r="D10" s="281">
        <v>542.68277715419754</v>
      </c>
      <c r="E10" s="281">
        <v>7.5</v>
      </c>
    </row>
    <row r="11" spans="2:5">
      <c r="B11" s="455"/>
      <c r="C11" s="136" t="s">
        <v>333</v>
      </c>
      <c r="D11" s="281">
        <v>70.799400939939943</v>
      </c>
      <c r="E11" s="281">
        <v>1</v>
      </c>
    </row>
    <row r="12" spans="2:5">
      <c r="B12" s="455">
        <v>2050</v>
      </c>
      <c r="C12" s="136" t="s">
        <v>331</v>
      </c>
      <c r="D12" s="281">
        <v>363.20636269230698</v>
      </c>
      <c r="E12" s="281">
        <v>274.50635364651009</v>
      </c>
    </row>
    <row r="13" spans="2:5">
      <c r="B13" s="455"/>
      <c r="C13" s="136" t="s">
        <v>332</v>
      </c>
      <c r="D13" s="281">
        <v>764.094921963346</v>
      </c>
      <c r="E13" s="281">
        <v>10</v>
      </c>
    </row>
    <row r="14" spans="2:5">
      <c r="B14" s="455"/>
      <c r="C14" s="136" t="s">
        <v>333</v>
      </c>
      <c r="D14" s="281">
        <v>71.947981296257666</v>
      </c>
      <c r="E14" s="281">
        <v>1.2</v>
      </c>
    </row>
    <row r="15" spans="2:5">
      <c r="B15" s="136"/>
      <c r="C15" s="136"/>
      <c r="D15" s="281"/>
      <c r="E15" s="281"/>
    </row>
    <row r="16" spans="2:5">
      <c r="B16" s="136"/>
      <c r="C16" s="136"/>
      <c r="D16" s="281"/>
      <c r="E16" s="281"/>
    </row>
  </sheetData>
  <mergeCells count="4">
    <mergeCell ref="B12:B14"/>
    <mergeCell ref="B3:B5"/>
    <mergeCell ref="B6:B8"/>
    <mergeCell ref="B9:B11"/>
  </mergeCells>
  <pageMargins left="0.7" right="0.7" top="0.75" bottom="0.75" header="0.3" footer="0.3"/>
  <headerFooter>
    <oddHeader>&amp;C&amp;"Aptos"&amp;10&amp;K000000 Intern (Internal)&amp;1#_x000D_</oddHeader>
  </headerFooter>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4D3C7-9BA9-4BB5-B4F5-E47B12CC022B}">
  <dimension ref="B2:W26"/>
  <sheetViews>
    <sheetView topLeftCell="B1" workbookViewId="0">
      <selection activeCell="E7" sqref="E7"/>
    </sheetView>
  </sheetViews>
  <sheetFormatPr defaultColWidth="9.140625" defaultRowHeight="15"/>
  <cols>
    <col min="5" max="5" width="9.5703125" bestFit="1" customWidth="1"/>
    <col min="20" max="20" width="13.85546875" bestFit="1" customWidth="1"/>
  </cols>
  <sheetData>
    <row r="2" spans="2:23">
      <c r="B2" s="342"/>
      <c r="C2" s="342"/>
      <c r="D2" s="456" t="s">
        <v>334</v>
      </c>
      <c r="E2" s="456"/>
      <c r="F2" s="456"/>
      <c r="G2" s="456"/>
    </row>
    <row r="3" spans="2:23">
      <c r="B3" s="342"/>
      <c r="C3" s="342">
        <v>2023</v>
      </c>
      <c r="D3" s="342">
        <v>2030</v>
      </c>
      <c r="E3" s="342">
        <v>2035</v>
      </c>
      <c r="F3" s="342">
        <v>2040</v>
      </c>
      <c r="G3" s="342">
        <v>2050</v>
      </c>
      <c r="S3" t="s">
        <v>335</v>
      </c>
    </row>
    <row r="4" spans="2:23">
      <c r="B4" s="81" t="s">
        <v>336</v>
      </c>
      <c r="C4" s="341">
        <f>W18</f>
        <v>3480.7622361111112</v>
      </c>
      <c r="D4" s="319">
        <v>2525.9200124232898</v>
      </c>
      <c r="E4" s="319">
        <v>1811.9420147307887</v>
      </c>
      <c r="F4" s="319">
        <v>1193.7764095288207</v>
      </c>
      <c r="G4" s="319">
        <v>669.84105444883471</v>
      </c>
      <c r="S4" s="266" t="s">
        <v>337</v>
      </c>
      <c r="T4" s="267">
        <v>2023</v>
      </c>
    </row>
    <row r="5" spans="2:23">
      <c r="B5" s="81" t="s">
        <v>106</v>
      </c>
      <c r="C5" s="341"/>
      <c r="D5" s="319">
        <v>69.083349023435275</v>
      </c>
      <c r="E5" s="319">
        <v>113.72615293158952</v>
      </c>
      <c r="F5" s="319">
        <v>245.79942884342262</v>
      </c>
      <c r="G5" s="319">
        <v>309.97475486944444</v>
      </c>
      <c r="S5" s="268" t="s">
        <v>338</v>
      </c>
      <c r="T5" s="269">
        <v>2740490.7560000001</v>
      </c>
    </row>
    <row r="6" spans="2:23">
      <c r="B6" s="81" t="s">
        <v>339</v>
      </c>
      <c r="C6" s="341">
        <f>W19</f>
        <v>8040.3998430555566</v>
      </c>
      <c r="D6" s="319">
        <v>3469.6565735897293</v>
      </c>
      <c r="E6" s="319">
        <v>3071.5944949264044</v>
      </c>
      <c r="F6" s="319">
        <v>2339.1793705526916</v>
      </c>
      <c r="G6" s="319">
        <v>1128.9165442663339</v>
      </c>
      <c r="S6" s="268" t="s">
        <v>340</v>
      </c>
      <c r="T6" s="270">
        <v>12530744.050000001</v>
      </c>
    </row>
    <row r="7" spans="2:23">
      <c r="B7" s="81" t="s">
        <v>113</v>
      </c>
      <c r="C7" s="320"/>
      <c r="D7" s="320">
        <v>30.21722536265813</v>
      </c>
      <c r="E7" s="320">
        <v>31.650765423661838</v>
      </c>
      <c r="F7" s="320">
        <v>40.272509893723488</v>
      </c>
      <c r="G7" s="320">
        <v>35.980689143107789</v>
      </c>
      <c r="S7" s="268" t="s">
        <v>341</v>
      </c>
      <c r="T7" s="269">
        <v>19981528.081</v>
      </c>
    </row>
    <row r="8" spans="2:23">
      <c r="B8" s="81" t="s">
        <v>342</v>
      </c>
      <c r="C8" s="341">
        <v>755.92</v>
      </c>
      <c r="D8" s="319"/>
      <c r="E8" s="319"/>
      <c r="F8" s="319"/>
      <c r="G8" s="319"/>
      <c r="S8" s="268" t="s">
        <v>343</v>
      </c>
      <c r="T8" s="271">
        <v>1387159.6580000001</v>
      </c>
    </row>
    <row r="9" spans="2:23">
      <c r="B9" s="82" t="s">
        <v>286</v>
      </c>
      <c r="C9" s="337">
        <f>SUM(C4:C8)</f>
        <v>12277.082079166668</v>
      </c>
      <c r="D9" s="337">
        <f>SUM(D4:D8)</f>
        <v>6094.8771603991117</v>
      </c>
      <c r="E9" s="337">
        <f t="shared" ref="E9:G9" si="0">SUM(E4:E8)</f>
        <v>5028.9134280124445</v>
      </c>
      <c r="F9" s="337">
        <f t="shared" si="0"/>
        <v>3819.0277188186583</v>
      </c>
      <c r="G9" s="337">
        <f t="shared" si="0"/>
        <v>2144.7130427277207</v>
      </c>
      <c r="S9" s="268" t="s">
        <v>344</v>
      </c>
      <c r="T9" s="269">
        <v>991550.91500000004</v>
      </c>
    </row>
    <row r="10" spans="2:23">
      <c r="S10" s="268" t="s">
        <v>345</v>
      </c>
      <c r="T10" s="271">
        <v>4714366.273</v>
      </c>
    </row>
    <row r="11" spans="2:23">
      <c r="S11" s="268" t="s">
        <v>346</v>
      </c>
      <c r="T11" s="269">
        <v>1870834.5079999999</v>
      </c>
    </row>
    <row r="12" spans="2:23">
      <c r="S12" s="268" t="s">
        <v>105</v>
      </c>
      <c r="T12" s="271">
        <v>1464608.463</v>
      </c>
    </row>
    <row r="13" spans="2:23">
      <c r="S13" s="272"/>
      <c r="T13" s="273">
        <v>45681282.704000004</v>
      </c>
    </row>
    <row r="16" spans="2:23">
      <c r="T16" t="s">
        <v>347</v>
      </c>
      <c r="U16" t="s">
        <v>348</v>
      </c>
      <c r="V16" t="s">
        <v>349</v>
      </c>
      <c r="W16" t="s">
        <v>156</v>
      </c>
    </row>
    <row r="17" spans="4:23">
      <c r="S17" t="s">
        <v>110</v>
      </c>
      <c r="T17" s="274">
        <f>T5</f>
        <v>2740490.7560000001</v>
      </c>
      <c r="U17">
        <f>T17*1000000</f>
        <v>2740490756000</v>
      </c>
      <c r="V17">
        <f>U17/3600</f>
        <v>761247432.22222221</v>
      </c>
      <c r="W17">
        <f>V17/1000000</f>
        <v>761.24743222222219</v>
      </c>
    </row>
    <row r="18" spans="4:23">
      <c r="S18" t="s">
        <v>340</v>
      </c>
      <c r="T18" s="275">
        <f>T6</f>
        <v>12530744.050000001</v>
      </c>
      <c r="U18">
        <f>T18*1000000</f>
        <v>12530744050000</v>
      </c>
      <c r="V18">
        <f>U18/3600</f>
        <v>3480762236.1111112</v>
      </c>
      <c r="W18">
        <f>V18/1000000</f>
        <v>3480.7622361111112</v>
      </c>
    </row>
    <row r="19" spans="4:23">
      <c r="S19" t="s">
        <v>111</v>
      </c>
      <c r="T19" s="274">
        <f>SUM(T7:T11)</f>
        <v>28945439.435000002</v>
      </c>
      <c r="U19">
        <f>T19*1000000</f>
        <v>28945439435000.004</v>
      </c>
      <c r="V19">
        <f>U19/3600</f>
        <v>8040399843.0555563</v>
      </c>
      <c r="W19">
        <f>V19/1000000</f>
        <v>8040.3998430555566</v>
      </c>
    </row>
    <row r="21" spans="4:23">
      <c r="E21" s="419"/>
      <c r="F21" s="419"/>
      <c r="G21" s="419"/>
      <c r="H21" s="419"/>
      <c r="I21" s="419"/>
      <c r="J21" s="419"/>
    </row>
    <row r="22" spans="4:23">
      <c r="E22" s="71"/>
      <c r="F22" s="71"/>
      <c r="G22" s="71"/>
      <c r="H22" s="71"/>
      <c r="I22" s="71"/>
      <c r="J22" s="71"/>
      <c r="S22" s="50" t="s">
        <v>350</v>
      </c>
      <c r="T22">
        <v>3600</v>
      </c>
      <c r="U22" t="s">
        <v>351</v>
      </c>
    </row>
    <row r="23" spans="4:23">
      <c r="D23" s="73"/>
      <c r="E23" s="363"/>
      <c r="F23" s="72"/>
      <c r="H23" s="363"/>
      <c r="I23" s="72"/>
    </row>
    <row r="24" spans="4:23">
      <c r="D24" s="73"/>
      <c r="E24" s="363"/>
      <c r="F24" s="72"/>
      <c r="H24" s="363"/>
      <c r="I24" s="72"/>
    </row>
    <row r="25" spans="4:23">
      <c r="D25" s="73"/>
      <c r="E25" s="363"/>
      <c r="F25" s="72"/>
      <c r="H25" s="363"/>
      <c r="I25" s="72"/>
    </row>
    <row r="26" spans="4:23">
      <c r="D26" s="73"/>
      <c r="E26" s="363"/>
      <c r="F26" s="72"/>
      <c r="H26" s="363"/>
      <c r="I26" s="72"/>
    </row>
  </sheetData>
  <mergeCells count="3">
    <mergeCell ref="D2:G2"/>
    <mergeCell ref="E21:G21"/>
    <mergeCell ref="H21:J21"/>
  </mergeCells>
  <pageMargins left="0.7" right="0.7" top="0.75" bottom="0.75" header="0.3" footer="0.3"/>
  <headerFooter>
    <oddHeader>&amp;C&amp;"Aptos"&amp;10&amp;K000000 Intern (Internal)&amp;1#_x000D_</oddHeader>
  </headerFooter>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09712-9971-4542-811B-0545131FF940}">
  <sheetPr codeName="Sheet71"/>
  <dimension ref="B1:Y8"/>
  <sheetViews>
    <sheetView workbookViewId="0">
      <selection activeCell="A2" sqref="A2:XFD2"/>
    </sheetView>
  </sheetViews>
  <sheetFormatPr defaultColWidth="9.140625" defaultRowHeight="15"/>
  <cols>
    <col min="3" max="3" width="9.5703125" bestFit="1" customWidth="1"/>
    <col min="25" max="25" width="13.85546875" bestFit="1" customWidth="1"/>
  </cols>
  <sheetData>
    <row r="1" spans="2:25">
      <c r="Y1" s="274"/>
    </row>
    <row r="3" spans="2:25">
      <c r="B3" s="2"/>
      <c r="C3" s="457">
        <v>2035</v>
      </c>
      <c r="D3" s="458"/>
      <c r="E3" s="459"/>
      <c r="F3" s="457">
        <v>2040</v>
      </c>
      <c r="G3" s="458"/>
      <c r="H3" s="459"/>
    </row>
    <row r="4" spans="2:25">
      <c r="B4" s="2"/>
      <c r="C4" s="338" t="s">
        <v>121</v>
      </c>
      <c r="D4" s="338" t="s">
        <v>159</v>
      </c>
      <c r="E4" s="338" t="s">
        <v>123</v>
      </c>
      <c r="F4" s="338" t="s">
        <v>121</v>
      </c>
      <c r="G4" s="338" t="s">
        <v>159</v>
      </c>
      <c r="H4" s="338" t="s">
        <v>123</v>
      </c>
      <c r="X4" s="50"/>
    </row>
    <row r="5" spans="2:25">
      <c r="B5" s="163" t="s">
        <v>352</v>
      </c>
      <c r="C5" s="340">
        <v>1649.6780133583716</v>
      </c>
      <c r="D5" s="75">
        <v>1811.9420147307887</v>
      </c>
      <c r="E5" s="2">
        <v>2016.9823571114521</v>
      </c>
      <c r="F5" s="340">
        <v>1109.443727085147</v>
      </c>
      <c r="G5" s="75">
        <v>1193.7764095288207</v>
      </c>
      <c r="H5" s="2">
        <v>1327.7479101220742</v>
      </c>
    </row>
    <row r="6" spans="2:25">
      <c r="B6" s="163" t="s">
        <v>106</v>
      </c>
      <c r="C6" s="340">
        <v>110.9583868427284</v>
      </c>
      <c r="D6" s="75">
        <v>113.72615293158952</v>
      </c>
      <c r="E6" s="2">
        <v>149.56623127209667</v>
      </c>
      <c r="F6" s="340">
        <v>203.02524154042959</v>
      </c>
      <c r="G6" s="75">
        <v>245.79942884342262</v>
      </c>
      <c r="H6" s="2">
        <v>268.54873832609354</v>
      </c>
    </row>
    <row r="7" spans="2:25">
      <c r="B7" s="163" t="s">
        <v>353</v>
      </c>
      <c r="C7" s="340">
        <v>3696.3609892948425</v>
      </c>
      <c r="D7" s="75">
        <v>3071.5944949264044</v>
      </c>
      <c r="E7" s="2">
        <v>3462.1562725957178</v>
      </c>
      <c r="F7" s="340">
        <v>2838.1948460925023</v>
      </c>
      <c r="G7" s="75">
        <v>2339.1793705526916</v>
      </c>
      <c r="H7" s="2">
        <v>2506.3148114952792</v>
      </c>
    </row>
    <row r="8" spans="2:25">
      <c r="B8" s="163" t="s">
        <v>113</v>
      </c>
      <c r="C8" s="340">
        <v>27.814837969543966</v>
      </c>
      <c r="D8" s="75">
        <v>31.650765423661838</v>
      </c>
      <c r="E8" s="2">
        <v>35.487377263676869</v>
      </c>
      <c r="F8" s="340">
        <v>34.593759367272654</v>
      </c>
      <c r="G8" s="75">
        <v>40.272509893723488</v>
      </c>
      <c r="H8" s="2">
        <v>45.980994468959679</v>
      </c>
    </row>
  </sheetData>
  <mergeCells count="2">
    <mergeCell ref="C3:E3"/>
    <mergeCell ref="F3:H3"/>
  </mergeCells>
  <pageMargins left="0.7" right="0.7" top="0.75" bottom="0.75" header="0.3" footer="0.3"/>
  <headerFooter>
    <oddHeader>&amp;C&amp;"Aptos"&amp;10&amp;K000000 Intern (Internal)&amp;1#_x000D_</oddHeader>
  </headerFooter>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339E2-9521-496F-8255-0382FFB2CB64}">
  <sheetPr codeName="Sheet72"/>
  <dimension ref="B2:I27"/>
  <sheetViews>
    <sheetView zoomScale="80" zoomScaleNormal="80" workbookViewId="0">
      <selection activeCell="I28" sqref="I28"/>
    </sheetView>
  </sheetViews>
  <sheetFormatPr defaultColWidth="9.140625" defaultRowHeight="15"/>
  <cols>
    <col min="2" max="2" width="45.5703125" bestFit="1" customWidth="1"/>
    <col min="4" max="4" width="19.7109375" bestFit="1" customWidth="1"/>
    <col min="5" max="5" width="16" customWidth="1"/>
    <col min="6" max="6" width="13.85546875" customWidth="1"/>
    <col min="7" max="7" width="12.85546875" customWidth="1"/>
    <col min="8" max="8" width="15.140625" customWidth="1"/>
  </cols>
  <sheetData>
    <row r="2" spans="2:9">
      <c r="B2" t="s">
        <v>354</v>
      </c>
    </row>
    <row r="5" spans="2:9" ht="18">
      <c r="B5" s="55" t="s">
        <v>355</v>
      </c>
      <c r="C5" s="55"/>
      <c r="D5" s="460" t="s">
        <v>356</v>
      </c>
      <c r="E5" s="460"/>
      <c r="F5" s="461" t="s">
        <v>357</v>
      </c>
      <c r="G5" s="461"/>
      <c r="H5" s="461"/>
    </row>
    <row r="6" spans="2:9" ht="18">
      <c r="B6" s="56" t="s">
        <v>166</v>
      </c>
      <c r="C6" s="56" t="s">
        <v>358</v>
      </c>
      <c r="D6" s="56" t="s">
        <v>359</v>
      </c>
      <c r="E6" s="56" t="s">
        <v>360</v>
      </c>
      <c r="F6" s="56" t="s">
        <v>361</v>
      </c>
      <c r="G6" s="56" t="s">
        <v>362</v>
      </c>
      <c r="H6" s="56"/>
    </row>
    <row r="7" spans="2:9" ht="18">
      <c r="B7" s="57">
        <v>2030</v>
      </c>
      <c r="C7" t="s">
        <v>363</v>
      </c>
      <c r="D7" s="3">
        <v>33.020198681138098</v>
      </c>
      <c r="E7" s="3">
        <v>155.01529084094429</v>
      </c>
      <c r="F7" s="3">
        <v>32.236799999999995</v>
      </c>
      <c r="G7" s="3">
        <v>36.846549023437397</v>
      </c>
      <c r="H7" s="3"/>
      <c r="I7" s="3"/>
    </row>
    <row r="8" spans="2:9" ht="18">
      <c r="B8" s="59">
        <v>2030</v>
      </c>
      <c r="C8" t="s">
        <v>364</v>
      </c>
      <c r="D8" s="3">
        <v>5.9457575489411898</v>
      </c>
      <c r="E8" s="3">
        <v>143.10700203098494</v>
      </c>
      <c r="F8" s="3">
        <v>51.578879999999792</v>
      </c>
      <c r="G8" s="3">
        <v>58.952943083664493</v>
      </c>
      <c r="H8" s="3"/>
      <c r="I8" s="3"/>
    </row>
    <row r="9" spans="2:9" ht="18">
      <c r="B9" s="57">
        <v>2035</v>
      </c>
      <c r="C9" t="s">
        <v>363</v>
      </c>
      <c r="D9" s="3">
        <v>94.505345190589793</v>
      </c>
      <c r="E9" s="3">
        <v>422.04447448572682</v>
      </c>
      <c r="F9" s="3">
        <v>58.302208206779909</v>
      </c>
      <c r="G9" s="3">
        <v>55.423944724773698</v>
      </c>
      <c r="H9" s="3"/>
      <c r="I9" s="3"/>
    </row>
    <row r="10" spans="2:9" ht="18">
      <c r="B10" s="59">
        <v>2035</v>
      </c>
      <c r="C10" t="s">
        <v>364</v>
      </c>
      <c r="D10" s="3">
        <v>58.601893114670006</v>
      </c>
      <c r="E10" s="3">
        <v>385.53996891436111</v>
      </c>
      <c r="F10" s="3">
        <v>93.426053462384203</v>
      </c>
      <c r="G10" s="3">
        <v>85.8449665771317</v>
      </c>
      <c r="H10" s="3"/>
      <c r="I10" s="3"/>
    </row>
    <row r="11" spans="2:9" ht="18">
      <c r="B11" s="57">
        <v>2040</v>
      </c>
      <c r="C11" t="s">
        <v>363</v>
      </c>
      <c r="D11" s="3">
        <v>82.589202289199989</v>
      </c>
      <c r="E11" s="3">
        <v>683.65119996647411</v>
      </c>
      <c r="F11" s="3">
        <v>110.57805682553401</v>
      </c>
      <c r="G11" s="3">
        <v>134.56940376077168</v>
      </c>
      <c r="H11" s="3"/>
      <c r="I11" s="3"/>
    </row>
    <row r="12" spans="2:9" ht="18">
      <c r="B12" s="59">
        <v>2040</v>
      </c>
      <c r="C12" t="s">
        <v>364</v>
      </c>
      <c r="D12" s="3">
        <v>53.721991838313997</v>
      </c>
      <c r="E12" s="3">
        <v>611.49244938274353</v>
      </c>
      <c r="F12" s="3">
        <v>177.78466888248397</v>
      </c>
      <c r="G12" s="3">
        <v>162.36959333544777</v>
      </c>
      <c r="H12" s="3"/>
      <c r="I12" s="3"/>
    </row>
    <row r="13" spans="2:9" ht="18">
      <c r="B13" s="57">
        <v>2050</v>
      </c>
      <c r="C13" t="s">
        <v>363</v>
      </c>
      <c r="D13" s="3">
        <v>142.13945014035559</v>
      </c>
      <c r="E13" s="3">
        <v>1206.4234289922094</v>
      </c>
      <c r="F13" s="3">
        <v>115.50106085520289</v>
      </c>
      <c r="G13" s="3">
        <v>194.40728262014278</v>
      </c>
      <c r="H13" s="3"/>
      <c r="I13" s="3"/>
    </row>
    <row r="14" spans="2:9" ht="18">
      <c r="B14" s="59">
        <v>2050</v>
      </c>
      <c r="C14" t="s">
        <v>364</v>
      </c>
      <c r="D14" s="3">
        <v>96.754631038051102</v>
      </c>
      <c r="E14" s="3">
        <v>1184.5917045531687</v>
      </c>
      <c r="F14" s="3">
        <v>180.97502451772979</v>
      </c>
      <c r="G14" s="3">
        <v>209.47918598721137</v>
      </c>
      <c r="H14" s="3"/>
      <c r="I14" s="3"/>
    </row>
    <row r="19" spans="7:7">
      <c r="G19" s="3"/>
    </row>
    <row r="20" spans="7:7">
      <c r="G20" s="3"/>
    </row>
    <row r="21" spans="7:7">
      <c r="G21" s="3"/>
    </row>
    <row r="22" spans="7:7">
      <c r="G22" s="3"/>
    </row>
    <row r="23" spans="7:7">
      <c r="G23" s="3"/>
    </row>
    <row r="24" spans="7:7">
      <c r="G24" s="3"/>
    </row>
    <row r="25" spans="7:7">
      <c r="G25" s="3"/>
    </row>
    <row r="26" spans="7:7">
      <c r="G26" s="3"/>
    </row>
    <row r="27" spans="7:7">
      <c r="G27" s="3"/>
    </row>
  </sheetData>
  <mergeCells count="2">
    <mergeCell ref="D5:E5"/>
    <mergeCell ref="F5:H5"/>
  </mergeCells>
  <pageMargins left="0.7" right="0.7" top="0.75" bottom="0.75" header="0.3" footer="0.3"/>
  <headerFooter>
    <oddHeader>&amp;C&amp;"Aptos"&amp;10&amp;K000000 Intern (Internal)&amp;1#_x000D_</oddHeader>
  </headerFooter>
  <drawing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3CC63-1CB2-4B9B-97A5-24C7827081FE}">
  <sheetPr codeName="Sheet73"/>
  <dimension ref="B2:G13"/>
  <sheetViews>
    <sheetView workbookViewId="0">
      <selection activeCell="F14" sqref="F14"/>
    </sheetView>
  </sheetViews>
  <sheetFormatPr defaultColWidth="9.140625" defaultRowHeight="15"/>
  <cols>
    <col min="4" max="4" width="17.7109375" bestFit="1" customWidth="1"/>
    <col min="5" max="5" width="19.28515625" bestFit="1" customWidth="1"/>
    <col min="6" max="6" width="18.42578125" bestFit="1" customWidth="1"/>
    <col min="7" max="7" width="18" bestFit="1" customWidth="1"/>
  </cols>
  <sheetData>
    <row r="2" spans="2:7">
      <c r="B2" t="s">
        <v>365</v>
      </c>
    </row>
    <row r="4" spans="2:7">
      <c r="B4" t="s">
        <v>155</v>
      </c>
      <c r="D4" t="s">
        <v>366</v>
      </c>
    </row>
    <row r="5" spans="2:7">
      <c r="B5" t="s">
        <v>166</v>
      </c>
      <c r="C5" t="s">
        <v>358</v>
      </c>
      <c r="D5" t="s">
        <v>367</v>
      </c>
      <c r="E5" t="s">
        <v>368</v>
      </c>
      <c r="F5" t="s">
        <v>369</v>
      </c>
      <c r="G5" t="s">
        <v>370</v>
      </c>
    </row>
    <row r="6" spans="2:7">
      <c r="B6">
        <v>2030</v>
      </c>
      <c r="C6" t="s">
        <v>363</v>
      </c>
      <c r="D6" s="3">
        <v>26.197757577617402</v>
      </c>
      <c r="E6" s="3"/>
      <c r="F6" s="3">
        <v>10.648791445819999</v>
      </c>
      <c r="G6" s="3">
        <v>32.236799999999995</v>
      </c>
    </row>
    <row r="7" spans="2:7">
      <c r="B7">
        <v>2030</v>
      </c>
      <c r="C7" t="s">
        <v>364</v>
      </c>
      <c r="D7" s="3">
        <v>41.9279229742788</v>
      </c>
      <c r="E7" s="3"/>
      <c r="F7" s="3">
        <v>17.0250201093857</v>
      </c>
      <c r="G7" s="3">
        <v>51.578879999999998</v>
      </c>
    </row>
    <row r="8" spans="2:7">
      <c r="B8">
        <v>2035</v>
      </c>
      <c r="C8" t="s">
        <v>363</v>
      </c>
      <c r="D8" s="3">
        <v>44.775153278953802</v>
      </c>
      <c r="E8" s="3"/>
      <c r="F8" s="3">
        <v>10.648791445819999</v>
      </c>
      <c r="G8" s="3">
        <v>58.302208206780001</v>
      </c>
    </row>
    <row r="9" spans="2:7">
      <c r="B9">
        <v>2035</v>
      </c>
      <c r="C9" t="s">
        <v>364</v>
      </c>
      <c r="D9" s="3">
        <v>68.715933075628698</v>
      </c>
      <c r="E9" s="3"/>
      <c r="F9" s="3">
        <v>17.129033501502999</v>
      </c>
      <c r="G9" s="3">
        <v>93.426053462384189</v>
      </c>
    </row>
    <row r="10" spans="2:7">
      <c r="B10">
        <v>2040</v>
      </c>
      <c r="C10" t="s">
        <v>363</v>
      </c>
      <c r="D10" s="3">
        <v>76.092416162649997</v>
      </c>
      <c r="E10" s="3">
        <v>17.433135466125997</v>
      </c>
      <c r="F10" s="3">
        <v>19.525820389089997</v>
      </c>
      <c r="G10" s="3">
        <v>110.57805682553402</v>
      </c>
    </row>
    <row r="11" spans="2:7">
      <c r="B11">
        <v>2040</v>
      </c>
      <c r="C11" t="s">
        <v>364</v>
      </c>
      <c r="D11" s="3">
        <v>97.074409921972006</v>
      </c>
      <c r="E11" s="3">
        <v>22.046146357562002</v>
      </c>
      <c r="F11" s="3">
        <v>27.771587749401998</v>
      </c>
      <c r="G11" s="3">
        <v>177.784668882484</v>
      </c>
    </row>
    <row r="12" spans="2:7">
      <c r="B12">
        <v>2050</v>
      </c>
      <c r="C12" t="s">
        <v>363</v>
      </c>
      <c r="D12" s="3">
        <v>84.0350489001288</v>
      </c>
      <c r="E12" s="3">
        <v>19.865847914410999</v>
      </c>
      <c r="F12" s="3">
        <v>17.5827971997299</v>
      </c>
      <c r="G12" s="3">
        <v>115.50106085520289</v>
      </c>
    </row>
    <row r="13" spans="2:7">
      <c r="B13">
        <v>2050</v>
      </c>
      <c r="C13" t="s">
        <v>364</v>
      </c>
      <c r="D13" s="3">
        <v>96.225538262453</v>
      </c>
      <c r="E13" s="3">
        <v>23.314132632513701</v>
      </c>
      <c r="F13" s="3">
        <v>26.520712504440898</v>
      </c>
      <c r="G13" s="3">
        <v>180.97502451773028</v>
      </c>
    </row>
  </sheetData>
  <pageMargins left="0.7" right="0.7" top="0.75" bottom="0.75" header="0.3" footer="0.3"/>
  <headerFooter>
    <oddHeader>&amp;C&amp;"Aptos"&amp;10&amp;K000000 Intern (Internal)&amp;1#_x000D_</oddHeader>
  </headerFooter>
  <drawing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19F1D-3B74-4DB8-A7AB-9B878E0BCFBC}">
  <sheetPr codeName="Sheet74"/>
  <dimension ref="B2:J13"/>
  <sheetViews>
    <sheetView workbookViewId="0">
      <selection activeCell="U29" sqref="U29"/>
    </sheetView>
  </sheetViews>
  <sheetFormatPr defaultColWidth="9.140625" defaultRowHeight="15"/>
  <sheetData>
    <row r="2" spans="2:10">
      <c r="B2" t="s">
        <v>371</v>
      </c>
    </row>
    <row r="4" spans="2:10">
      <c r="B4" t="s">
        <v>155</v>
      </c>
      <c r="D4" t="s">
        <v>372</v>
      </c>
    </row>
    <row r="5" spans="2:10">
      <c r="B5" t="s">
        <v>166</v>
      </c>
      <c r="C5" t="s">
        <v>358</v>
      </c>
      <c r="D5" t="s">
        <v>373</v>
      </c>
      <c r="E5" t="s">
        <v>374</v>
      </c>
      <c r="F5" t="s">
        <v>375</v>
      </c>
      <c r="G5" t="s">
        <v>376</v>
      </c>
      <c r="H5" t="s">
        <v>377</v>
      </c>
      <c r="I5" t="s">
        <v>378</v>
      </c>
      <c r="J5" t="s">
        <v>379</v>
      </c>
    </row>
    <row r="6" spans="2:10">
      <c r="B6">
        <v>2030</v>
      </c>
      <c r="C6" t="s">
        <v>363</v>
      </c>
      <c r="D6" s="3">
        <v>9.1717199999999988</v>
      </c>
      <c r="E6" s="3">
        <v>6.83718</v>
      </c>
      <c r="F6" s="3"/>
      <c r="G6" s="3"/>
      <c r="H6" s="3"/>
      <c r="I6" s="3">
        <v>13.49916</v>
      </c>
      <c r="J6" s="3">
        <v>2.7287399999999997</v>
      </c>
    </row>
    <row r="7" spans="2:10">
      <c r="B7">
        <v>2030</v>
      </c>
      <c r="C7" t="s">
        <v>364</v>
      </c>
      <c r="D7" s="3">
        <v>14.674752</v>
      </c>
      <c r="E7" s="3">
        <v>10.939487999999999</v>
      </c>
      <c r="F7" s="3"/>
      <c r="G7" s="3"/>
      <c r="H7" s="3"/>
      <c r="I7" s="3">
        <v>21.598655999999998</v>
      </c>
      <c r="J7" s="3">
        <v>4.3659840000000001</v>
      </c>
    </row>
    <row r="8" spans="2:10">
      <c r="B8">
        <v>2035</v>
      </c>
      <c r="C8" t="s">
        <v>363</v>
      </c>
      <c r="D8" s="3">
        <v>16.59582</v>
      </c>
      <c r="E8" s="3">
        <v>10.472580000000001</v>
      </c>
      <c r="F8" s="3">
        <v>7.4241000000000001</v>
      </c>
      <c r="G8" s="3"/>
      <c r="H8" s="3"/>
      <c r="I8" s="3">
        <v>21.080961730694998</v>
      </c>
      <c r="J8" s="3">
        <v>2.7287464760849995</v>
      </c>
    </row>
    <row r="9" spans="2:10">
      <c r="B9">
        <v>2035</v>
      </c>
      <c r="C9" t="s">
        <v>364</v>
      </c>
      <c r="D9" s="3">
        <v>26.595345856258703</v>
      </c>
      <c r="E9" s="3">
        <v>16.782638801949702</v>
      </c>
      <c r="F9" s="3">
        <v>11.897362908742501</v>
      </c>
      <c r="G9" s="3"/>
      <c r="H9" s="3"/>
      <c r="I9" s="3">
        <v>33.783331948168296</v>
      </c>
      <c r="J9" s="3">
        <v>4.3673739472650004</v>
      </c>
    </row>
    <row r="10" spans="2:10">
      <c r="B10">
        <v>2040</v>
      </c>
      <c r="C10" t="s">
        <v>363</v>
      </c>
      <c r="D10" s="3">
        <v>32.472993790385999</v>
      </c>
      <c r="E10" s="3">
        <v>13.968011167748001</v>
      </c>
      <c r="F10" s="3">
        <v>13.890585780914</v>
      </c>
      <c r="G10" s="3">
        <v>7.8784543125040001</v>
      </c>
      <c r="H10" s="3">
        <v>5.0888839350119994</v>
      </c>
      <c r="I10" s="3">
        <v>34.441965980550002</v>
      </c>
      <c r="J10" s="3">
        <v>2.8371618584199996</v>
      </c>
    </row>
    <row r="11" spans="2:10">
      <c r="B11">
        <v>2040</v>
      </c>
      <c r="C11" t="s">
        <v>364</v>
      </c>
      <c r="D11" s="3">
        <v>52.249735472466</v>
      </c>
      <c r="E11" s="3">
        <v>22.305198612588001</v>
      </c>
      <c r="F11" s="3">
        <v>22.393000491276002</v>
      </c>
      <c r="G11" s="3">
        <v>12.472236028915999</v>
      </c>
      <c r="H11" s="3">
        <v>8.1376769127879989</v>
      </c>
      <c r="I11" s="3">
        <v>55.788460784731996</v>
      </c>
      <c r="J11" s="3">
        <v>4.4383605797180001</v>
      </c>
    </row>
    <row r="12" spans="2:10">
      <c r="B12">
        <v>2050</v>
      </c>
      <c r="C12" t="s">
        <v>363</v>
      </c>
      <c r="D12" s="3">
        <v>32.263080000000002</v>
      </c>
      <c r="E12" s="3">
        <v>13.792905678833002</v>
      </c>
      <c r="F12" s="3">
        <v>19.345014599999999</v>
      </c>
      <c r="G12" s="3">
        <v>7.8360193890775003</v>
      </c>
      <c r="H12" s="3">
        <v>5.0318202437799995</v>
      </c>
      <c r="I12" s="3">
        <v>34.484434626206003</v>
      </c>
      <c r="J12" s="3">
        <v>2.7477863173063999</v>
      </c>
    </row>
    <row r="13" spans="2:10">
      <c r="B13">
        <v>2050</v>
      </c>
      <c r="C13" t="s">
        <v>364</v>
      </c>
      <c r="D13" s="3">
        <v>51.620927999999999</v>
      </c>
      <c r="E13" s="3">
        <v>22.019349159000001</v>
      </c>
      <c r="F13" s="3">
        <v>27.502065889201901</v>
      </c>
      <c r="G13" s="3">
        <v>12.342835235098399</v>
      </c>
      <c r="H13" s="3">
        <v>8.0337391741299999</v>
      </c>
      <c r="I13" s="3">
        <v>55.082879999999996</v>
      </c>
      <c r="J13" s="3">
        <v>4.3732270603000005</v>
      </c>
    </row>
  </sheetData>
  <pageMargins left="0.7" right="0.7" top="0.75" bottom="0.75" header="0.3" footer="0.3"/>
  <headerFooter>
    <oddHeader>&amp;C&amp;"Aptos"&amp;10&amp;K000000 Intern (Internal)&amp;1#_x000D_</oddHeader>
  </headerFooter>
  <drawing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85D56-5D6E-4A68-BB1D-57E105EAA07A}">
  <sheetPr codeName="Sheet75"/>
  <dimension ref="B2:D10"/>
  <sheetViews>
    <sheetView workbookViewId="0">
      <selection activeCell="C1" sqref="C1:D1048576"/>
    </sheetView>
  </sheetViews>
  <sheetFormatPr defaultColWidth="9.140625" defaultRowHeight="15"/>
  <cols>
    <col min="2" max="2" width="12.5703125" customWidth="1"/>
    <col min="3" max="4" width="9.5703125" bestFit="1" customWidth="1"/>
  </cols>
  <sheetData>
    <row r="2" spans="2:4">
      <c r="B2" t="s">
        <v>380</v>
      </c>
    </row>
    <row r="5" spans="2:4" ht="18">
      <c r="B5" s="55" t="s">
        <v>381</v>
      </c>
      <c r="C5" s="460" t="s">
        <v>358</v>
      </c>
      <c r="D5" s="460"/>
    </row>
    <row r="6" spans="2:4" ht="18">
      <c r="B6" s="56" t="s">
        <v>166</v>
      </c>
      <c r="C6" s="56" t="s">
        <v>363</v>
      </c>
      <c r="D6" s="56" t="s">
        <v>364</v>
      </c>
    </row>
    <row r="7" spans="2:4">
      <c r="B7">
        <v>2030</v>
      </c>
      <c r="C7" s="68">
        <v>2658.5034794824824</v>
      </c>
      <c r="D7" s="68">
        <v>2454.2769992158187</v>
      </c>
    </row>
    <row r="8" spans="2:4">
      <c r="B8">
        <v>2035</v>
      </c>
      <c r="C8" s="68">
        <v>3038.9803530154559</v>
      </c>
      <c r="D8" s="68">
        <v>2776.1254125187161</v>
      </c>
    </row>
    <row r="9" spans="2:4">
      <c r="B9">
        <v>2040</v>
      </c>
      <c r="C9" s="68">
        <v>2860.4898074082807</v>
      </c>
      <c r="D9" s="68">
        <v>2558.567759191003</v>
      </c>
    </row>
    <row r="10" spans="2:4">
      <c r="B10">
        <v>2050</v>
      </c>
      <c r="C10" s="68">
        <v>3284.7085627651086</v>
      </c>
      <c r="D10" s="68">
        <v>3225.267697740836</v>
      </c>
    </row>
  </sheetData>
  <mergeCells count="1">
    <mergeCell ref="C5:D5"/>
  </mergeCells>
  <pageMargins left="0.7" right="0.7" top="0.75" bottom="0.75" header="0.3" footer="0.3"/>
  <headerFooter>
    <oddHeader>&amp;C&amp;"Aptos"&amp;10&amp;K000000 Intern (Internal)&amp;1#_x000D_</oddHeader>
  </headerFooter>
  <drawing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28389-D123-4B07-89F8-2836D43E5586}">
  <sheetPr codeName="Sheet76"/>
  <dimension ref="B2:D10"/>
  <sheetViews>
    <sheetView workbookViewId="0">
      <selection activeCell="C1" sqref="C1:D1048576"/>
    </sheetView>
  </sheetViews>
  <sheetFormatPr defaultColWidth="9.140625" defaultRowHeight="15"/>
  <cols>
    <col min="2" max="2" width="14.140625" customWidth="1"/>
    <col min="3" max="4" width="9.5703125" bestFit="1" customWidth="1"/>
  </cols>
  <sheetData>
    <row r="2" spans="2:4">
      <c r="B2" t="s">
        <v>382</v>
      </c>
    </row>
    <row r="5" spans="2:4" ht="18">
      <c r="B5" s="55" t="s">
        <v>381</v>
      </c>
      <c r="C5" s="460" t="s">
        <v>358</v>
      </c>
      <c r="D5" s="460"/>
    </row>
    <row r="6" spans="2:4" ht="18">
      <c r="B6" s="56" t="s">
        <v>166</v>
      </c>
      <c r="C6" s="56" t="s">
        <v>363</v>
      </c>
      <c r="D6" s="56" t="s">
        <v>364</v>
      </c>
    </row>
    <row r="7" spans="2:4">
      <c r="B7">
        <v>2030</v>
      </c>
      <c r="C7" s="68">
        <v>2089.8092779592989</v>
      </c>
      <c r="D7" s="68">
        <v>376.29995537766308</v>
      </c>
    </row>
    <row r="8" spans="2:4">
      <c r="B8">
        <v>2035</v>
      </c>
      <c r="C8" s="68">
        <v>5259.7703859167341</v>
      </c>
      <c r="D8" s="68">
        <v>3261.5351157289961</v>
      </c>
    </row>
    <row r="9" spans="2:4">
      <c r="B9">
        <v>2040</v>
      </c>
      <c r="C9" s="68">
        <v>4935.4750053155931</v>
      </c>
      <c r="D9" s="68">
        <v>3210.3899856705507</v>
      </c>
    </row>
    <row r="10" spans="2:4">
      <c r="B10">
        <v>2050</v>
      </c>
      <c r="C10" s="68">
        <v>8198.2449977970518</v>
      </c>
      <c r="D10" s="68">
        <v>5580.5630958761876</v>
      </c>
    </row>
  </sheetData>
  <mergeCells count="1">
    <mergeCell ref="C5:D5"/>
  </mergeCells>
  <pageMargins left="0.7" right="0.7" top="0.75" bottom="0.75" header="0.3" footer="0.3"/>
  <headerFooter>
    <oddHeader>&amp;C&amp;"Aptos"&amp;10&amp;K000000 Intern (Internal)&amp;1#_x000D_</oddHeader>
  </headerFooter>
  <drawing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BDD49-F2DA-41A4-9000-DB4E629A8EB3}">
  <sheetPr codeName="Sheet77"/>
  <dimension ref="B2:D9"/>
  <sheetViews>
    <sheetView workbookViewId="0">
      <selection activeCell="U29" sqref="U29"/>
    </sheetView>
  </sheetViews>
  <sheetFormatPr defaultColWidth="9.140625" defaultRowHeight="15"/>
  <cols>
    <col min="2" max="2" width="22.85546875" customWidth="1"/>
  </cols>
  <sheetData>
    <row r="2" spans="2:4">
      <c r="B2" t="s">
        <v>383</v>
      </c>
    </row>
    <row r="4" spans="2:4" ht="14.45" customHeight="1">
      <c r="B4" t="s">
        <v>384</v>
      </c>
      <c r="C4" s="418" t="s">
        <v>358</v>
      </c>
      <c r="D4" s="418"/>
    </row>
    <row r="5" spans="2:4">
      <c r="B5" t="s">
        <v>166</v>
      </c>
      <c r="C5" t="s">
        <v>363</v>
      </c>
      <c r="D5" t="s">
        <v>364</v>
      </c>
    </row>
    <row r="6" spans="2:4">
      <c r="B6">
        <v>2030</v>
      </c>
      <c r="C6" s="60">
        <v>4.1768892866759985E-2</v>
      </c>
      <c r="D6" s="60">
        <v>4.2723309548764465E-2</v>
      </c>
    </row>
    <row r="7" spans="2:4">
      <c r="B7">
        <v>2035</v>
      </c>
      <c r="C7" s="60">
        <v>7.1897759621750629E-2</v>
      </c>
      <c r="D7" s="60">
        <v>7.631282189153149E-2</v>
      </c>
    </row>
    <row r="8" spans="2:4">
      <c r="B8">
        <v>2040</v>
      </c>
      <c r="C8" s="60">
        <v>8.1141752579187959E-2</v>
      </c>
      <c r="D8" s="60">
        <v>8.9705031594909418E-2</v>
      </c>
    </row>
    <row r="9" spans="2:4">
      <c r="B9">
        <v>2050</v>
      </c>
      <c r="C9" s="60">
        <v>9.8060826917915941E-2</v>
      </c>
      <c r="D9" s="60">
        <v>9.8970041126528865E-2</v>
      </c>
    </row>
  </sheetData>
  <mergeCells count="1">
    <mergeCell ref="C4:D4"/>
  </mergeCells>
  <pageMargins left="0.7" right="0.7" top="0.75" bottom="0.75" header="0.3" footer="0.3"/>
  <headerFooter>
    <oddHeader>&amp;C&amp;"Aptos"&amp;10&amp;K000000 Intern (Internal)&amp;1#_x000D_</oddHeader>
  </headerFooter>
  <drawing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8F91A-AC52-47E5-9E80-E25313E69E12}">
  <dimension ref="A1:N16"/>
  <sheetViews>
    <sheetView workbookViewId="0">
      <selection activeCell="M19" sqref="M19"/>
    </sheetView>
  </sheetViews>
  <sheetFormatPr defaultColWidth="9.140625" defaultRowHeight="15"/>
  <cols>
    <col min="4" max="4" width="17.5703125" bestFit="1" customWidth="1"/>
  </cols>
  <sheetData>
    <row r="1" spans="1:14">
      <c r="A1" s="8"/>
      <c r="B1" s="8"/>
      <c r="C1" s="8"/>
      <c r="D1" s="8"/>
      <c r="E1" s="8"/>
      <c r="F1" s="8"/>
      <c r="G1" s="8"/>
      <c r="H1" s="8"/>
      <c r="I1" s="8"/>
      <c r="J1" s="8"/>
      <c r="K1" s="8"/>
      <c r="L1" s="8"/>
      <c r="M1" s="8"/>
      <c r="N1" s="8"/>
    </row>
    <row r="2" spans="1:14">
      <c r="A2" s="8"/>
      <c r="B2" s="8" t="s">
        <v>385</v>
      </c>
      <c r="C2" s="8"/>
      <c r="D2" s="8"/>
      <c r="E2" s="8"/>
      <c r="F2" s="8"/>
      <c r="G2" s="8"/>
      <c r="H2" s="8"/>
      <c r="I2" s="8"/>
      <c r="J2" s="8"/>
      <c r="K2" s="8"/>
      <c r="L2" s="8"/>
      <c r="M2" s="8"/>
      <c r="N2" s="8"/>
    </row>
    <row r="3" spans="1:14">
      <c r="A3" s="8"/>
      <c r="B3" s="8"/>
      <c r="C3" s="8"/>
      <c r="D3" s="8"/>
      <c r="E3" s="8"/>
      <c r="F3" s="8"/>
      <c r="G3" s="8"/>
      <c r="H3" s="8"/>
      <c r="I3" s="8"/>
      <c r="J3" s="8"/>
      <c r="K3" s="8"/>
      <c r="L3" s="8"/>
      <c r="M3" s="8"/>
      <c r="N3" s="8"/>
    </row>
    <row r="4" spans="1:14">
      <c r="A4" s="8"/>
      <c r="B4" s="8"/>
      <c r="C4" s="8"/>
      <c r="D4" s="8"/>
      <c r="E4" s="453" t="s">
        <v>386</v>
      </c>
      <c r="F4" s="453"/>
      <c r="G4" s="453"/>
      <c r="H4" s="454"/>
      <c r="I4" s="8"/>
      <c r="J4" s="8"/>
      <c r="K4" s="8"/>
      <c r="L4" s="8"/>
      <c r="M4" s="8"/>
      <c r="N4" s="8"/>
    </row>
    <row r="5" spans="1:14">
      <c r="A5" s="8"/>
      <c r="B5" s="8" t="s">
        <v>387</v>
      </c>
      <c r="C5" s="8"/>
      <c r="D5" s="8"/>
      <c r="E5" s="343">
        <v>2030</v>
      </c>
      <c r="F5" s="343">
        <v>2035</v>
      </c>
      <c r="G5" s="343">
        <v>2040</v>
      </c>
      <c r="H5" s="343">
        <v>2050</v>
      </c>
      <c r="I5" s="8"/>
      <c r="J5" s="8"/>
      <c r="K5" s="8"/>
      <c r="L5" s="8"/>
      <c r="M5" s="8"/>
      <c r="N5" s="8"/>
    </row>
    <row r="6" spans="1:14">
      <c r="A6" s="8"/>
      <c r="B6" s="8"/>
      <c r="C6" s="8"/>
      <c r="D6" s="344" t="s">
        <v>388</v>
      </c>
      <c r="E6" s="412">
        <v>1321.1674141002497</v>
      </c>
      <c r="F6" s="412">
        <v>1007.7653771485709</v>
      </c>
      <c r="G6" s="412">
        <v>664.91394228915703</v>
      </c>
      <c r="H6" s="412">
        <v>195.85565140187387</v>
      </c>
      <c r="I6" s="8"/>
      <c r="J6" s="8"/>
      <c r="K6" s="8"/>
      <c r="L6" s="8"/>
      <c r="M6" s="8"/>
      <c r="N6" s="8"/>
    </row>
    <row r="7" spans="1:14">
      <c r="A7" s="8"/>
      <c r="B7" s="8"/>
      <c r="C7" s="8"/>
      <c r="D7" s="344" t="s">
        <v>389</v>
      </c>
      <c r="E7" s="412">
        <v>426.87229031398834</v>
      </c>
      <c r="F7" s="412">
        <v>385.8310633437344</v>
      </c>
      <c r="G7" s="412">
        <v>344.78983637348028</v>
      </c>
      <c r="H7" s="412">
        <v>293.57380464879958</v>
      </c>
      <c r="I7" s="8"/>
      <c r="J7" s="8"/>
      <c r="K7" s="8"/>
      <c r="L7" s="8"/>
      <c r="M7" s="8"/>
      <c r="N7" s="8"/>
    </row>
    <row r="8" spans="1:14">
      <c r="A8" s="8"/>
      <c r="B8" s="8"/>
      <c r="C8" s="8"/>
      <c r="D8" s="344" t="s">
        <v>390</v>
      </c>
      <c r="E8" s="412">
        <v>237.21593338862755</v>
      </c>
      <c r="F8" s="412">
        <v>193.10796669431377</v>
      </c>
      <c r="G8" s="412">
        <v>149</v>
      </c>
      <c r="H8" s="412">
        <v>140</v>
      </c>
      <c r="I8" s="8"/>
      <c r="J8" s="8"/>
      <c r="K8" s="8"/>
      <c r="L8" s="8"/>
      <c r="M8" s="8"/>
      <c r="N8" s="8"/>
    </row>
    <row r="9" spans="1:14">
      <c r="A9" s="8"/>
      <c r="B9" s="8"/>
      <c r="C9" s="8"/>
      <c r="D9" s="8"/>
      <c r="E9" s="8"/>
      <c r="F9" s="8"/>
      <c r="G9" s="8"/>
      <c r="H9" s="8"/>
      <c r="I9" s="8"/>
      <c r="J9" s="8"/>
      <c r="K9" s="8"/>
      <c r="L9" s="8"/>
      <c r="M9" s="8"/>
      <c r="N9" s="8"/>
    </row>
    <row r="10" spans="1:14">
      <c r="A10" s="8"/>
      <c r="B10" s="8"/>
      <c r="C10" s="8"/>
      <c r="D10" s="8"/>
      <c r="E10" s="8"/>
      <c r="F10" s="8"/>
      <c r="G10" s="8"/>
      <c r="H10" s="8"/>
      <c r="I10" s="8"/>
      <c r="J10" s="8"/>
      <c r="K10" s="8"/>
      <c r="L10" s="8"/>
      <c r="M10" s="8"/>
      <c r="N10" s="8"/>
    </row>
    <row r="11" spans="1:14">
      <c r="A11" s="8"/>
      <c r="B11" s="8"/>
      <c r="C11" s="8"/>
      <c r="D11" s="8"/>
      <c r="E11" s="453" t="s">
        <v>386</v>
      </c>
      <c r="F11" s="453"/>
      <c r="G11" s="453"/>
      <c r="H11" s="454"/>
      <c r="I11" s="8"/>
      <c r="J11" s="8"/>
      <c r="K11" s="8"/>
      <c r="L11" s="8"/>
      <c r="M11" s="8"/>
      <c r="N11" s="8"/>
    </row>
    <row r="12" spans="1:14">
      <c r="A12" s="8"/>
      <c r="B12" s="8"/>
      <c r="C12" s="8"/>
      <c r="D12" s="8"/>
      <c r="E12" s="343">
        <v>2030</v>
      </c>
      <c r="F12" s="343">
        <v>2035</v>
      </c>
      <c r="G12" s="343">
        <v>2040</v>
      </c>
      <c r="H12" s="343">
        <v>2050</v>
      </c>
      <c r="I12" s="8"/>
      <c r="J12" s="8"/>
      <c r="K12" s="8"/>
      <c r="L12" s="8"/>
      <c r="M12" s="8"/>
      <c r="N12" s="8"/>
    </row>
    <row r="13" spans="1:14">
      <c r="A13" s="8"/>
      <c r="B13" s="8"/>
      <c r="C13" s="8"/>
      <c r="D13" s="344" t="s">
        <v>387</v>
      </c>
      <c r="E13" s="412">
        <f>E6*-1</f>
        <v>-1321.1674141002497</v>
      </c>
      <c r="F13" s="412">
        <f t="shared" ref="F13:H13" si="0">F6*-1</f>
        <v>-1007.7653771485709</v>
      </c>
      <c r="G13" s="412">
        <f t="shared" si="0"/>
        <v>-664.91394228915703</v>
      </c>
      <c r="H13" s="412">
        <f t="shared" si="0"/>
        <v>-195.85565140187387</v>
      </c>
      <c r="I13" s="8"/>
      <c r="J13" s="8"/>
      <c r="K13" s="8"/>
      <c r="L13" s="8"/>
      <c r="M13" s="8"/>
      <c r="N13" s="8"/>
    </row>
    <row r="14" spans="1:14">
      <c r="A14" s="8"/>
      <c r="B14" s="8"/>
      <c r="C14" s="8"/>
      <c r="D14" s="344" t="s">
        <v>389</v>
      </c>
      <c r="E14" s="412">
        <f t="shared" ref="E14:H15" si="1">E7*-1</f>
        <v>-426.87229031398834</v>
      </c>
      <c r="F14" s="412">
        <f t="shared" si="1"/>
        <v>-385.8310633437344</v>
      </c>
      <c r="G14" s="412">
        <f t="shared" si="1"/>
        <v>-344.78983637348028</v>
      </c>
      <c r="H14" s="412">
        <f t="shared" si="1"/>
        <v>-293.57380464879958</v>
      </c>
      <c r="I14" s="8"/>
      <c r="J14" s="8"/>
      <c r="K14" s="8"/>
      <c r="L14" s="8"/>
      <c r="M14" s="8"/>
      <c r="N14" s="8"/>
    </row>
    <row r="15" spans="1:14">
      <c r="A15" s="8"/>
      <c r="B15" s="8"/>
      <c r="C15" s="8"/>
      <c r="D15" s="344" t="s">
        <v>390</v>
      </c>
      <c r="E15" s="412">
        <f t="shared" si="1"/>
        <v>-237.21593338862755</v>
      </c>
      <c r="F15" s="412">
        <f t="shared" si="1"/>
        <v>-193.10796669431377</v>
      </c>
      <c r="G15" s="412">
        <f t="shared" si="1"/>
        <v>-149</v>
      </c>
      <c r="H15" s="412">
        <f t="shared" si="1"/>
        <v>-140</v>
      </c>
      <c r="I15" s="8"/>
      <c r="J15" s="8"/>
      <c r="K15" s="8"/>
      <c r="L15" s="8"/>
      <c r="M15" s="8"/>
      <c r="N15" s="8"/>
    </row>
    <row r="16" spans="1:14">
      <c r="A16" s="8"/>
      <c r="B16" s="8"/>
      <c r="C16" s="8"/>
      <c r="D16" s="8"/>
      <c r="E16" s="8"/>
      <c r="F16" s="8"/>
      <c r="G16" s="8"/>
      <c r="H16" s="8"/>
      <c r="I16" s="8"/>
      <c r="J16" s="8"/>
      <c r="K16" s="8"/>
      <c r="L16" s="8"/>
      <c r="M16" s="8"/>
      <c r="N16" s="8"/>
    </row>
  </sheetData>
  <mergeCells count="2">
    <mergeCell ref="E4:H4"/>
    <mergeCell ref="E11:H11"/>
  </mergeCells>
  <pageMargins left="0.7" right="0.7" top="0.75" bottom="0.75" header="0.3" footer="0.3"/>
  <headerFooter>
    <oddHeader>&amp;C&amp;"Aptos"&amp;10&amp;K000000 Intern (Internal)&amp;1#_x000D_</oddHead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A48B7-D45D-47CF-A4CF-A3B00733F742}">
  <sheetPr codeName="Sheet18"/>
  <dimension ref="B2:H21"/>
  <sheetViews>
    <sheetView zoomScaleNormal="100" workbookViewId="0">
      <selection activeCell="P21" sqref="P21"/>
    </sheetView>
  </sheetViews>
  <sheetFormatPr defaultColWidth="9.140625" defaultRowHeight="15"/>
  <sheetData>
    <row r="2" spans="2:8">
      <c r="B2" t="s">
        <v>127</v>
      </c>
    </row>
    <row r="4" spans="2:8">
      <c r="C4">
        <v>2035</v>
      </c>
      <c r="F4">
        <v>2040</v>
      </c>
    </row>
    <row r="5" spans="2:8">
      <c r="C5" t="s">
        <v>121</v>
      </c>
      <c r="D5" t="s">
        <v>122</v>
      </c>
      <c r="E5" t="s">
        <v>123</v>
      </c>
      <c r="F5" t="s">
        <v>121</v>
      </c>
      <c r="G5" t="s">
        <v>122</v>
      </c>
      <c r="H5" t="s">
        <v>123</v>
      </c>
    </row>
    <row r="6" spans="2:8">
      <c r="B6" t="s">
        <v>113</v>
      </c>
      <c r="C6">
        <v>0</v>
      </c>
      <c r="D6">
        <v>0</v>
      </c>
      <c r="E6">
        <v>0</v>
      </c>
      <c r="F6">
        <v>0</v>
      </c>
      <c r="G6">
        <v>0</v>
      </c>
      <c r="H6">
        <v>0</v>
      </c>
    </row>
    <row r="7" spans="2:8">
      <c r="B7" t="s">
        <v>109</v>
      </c>
      <c r="C7" s="3">
        <v>444.24614936919164</v>
      </c>
      <c r="D7" s="3">
        <v>443.27978284302861</v>
      </c>
      <c r="E7" s="3">
        <v>442.19052498608971</v>
      </c>
      <c r="F7" s="3">
        <v>407.70554330579409</v>
      </c>
      <c r="G7" s="3">
        <v>409.94973949831706</v>
      </c>
      <c r="H7" s="3">
        <v>412.99036654180554</v>
      </c>
    </row>
    <row r="8" spans="2:8">
      <c r="B8" t="s">
        <v>105</v>
      </c>
      <c r="C8" s="3">
        <v>1591.0337130028488</v>
      </c>
      <c r="D8" s="3">
        <v>1667.4566830868398</v>
      </c>
      <c r="E8" s="3">
        <v>1729.9131328507285</v>
      </c>
      <c r="F8" s="3">
        <v>1658.4331911206</v>
      </c>
      <c r="G8" s="3">
        <v>1732.3187618571862</v>
      </c>
      <c r="H8" s="3">
        <v>1806.1935117219291</v>
      </c>
    </row>
    <row r="9" spans="2:8">
      <c r="B9" t="s">
        <v>108</v>
      </c>
      <c r="C9" s="3">
        <v>334.6896205315511</v>
      </c>
      <c r="D9" s="3">
        <v>338.47216974216718</v>
      </c>
      <c r="E9" s="3">
        <v>348.96178177201261</v>
      </c>
      <c r="F9" s="3">
        <v>338.96938179798053</v>
      </c>
      <c r="G9" s="3">
        <v>348.07599273188379</v>
      </c>
      <c r="H9" s="3">
        <v>357.479797359911</v>
      </c>
    </row>
    <row r="10" spans="2:8">
      <c r="B10" t="s">
        <v>106</v>
      </c>
      <c r="C10" s="3">
        <v>25.856625400840748</v>
      </c>
      <c r="D10" s="3">
        <v>27.829311319903731</v>
      </c>
      <c r="E10" s="3">
        <v>26.847310324833622</v>
      </c>
      <c r="F10" s="3">
        <v>37.335439124596441</v>
      </c>
      <c r="G10" s="3">
        <v>39.463140347876802</v>
      </c>
      <c r="H10" s="3">
        <v>41.584090055957134</v>
      </c>
    </row>
    <row r="11" spans="2:8">
      <c r="B11" t="s">
        <v>111</v>
      </c>
      <c r="C11" s="3">
        <v>134.55420987536726</v>
      </c>
      <c r="D11" s="3">
        <v>128.64820030734427</v>
      </c>
      <c r="E11" s="3">
        <v>123.85009461798909</v>
      </c>
      <c r="F11" s="3">
        <v>73.349344982252831</v>
      </c>
      <c r="G11" s="3">
        <v>65.209876572077476</v>
      </c>
      <c r="H11" s="3">
        <v>55.423520916003156</v>
      </c>
    </row>
    <row r="12" spans="2:8">
      <c r="B12" t="s">
        <v>107</v>
      </c>
      <c r="C12" s="3">
        <v>944.74958227333263</v>
      </c>
      <c r="D12" s="3">
        <v>844.53022484427845</v>
      </c>
      <c r="E12" s="3">
        <v>768.39278017778827</v>
      </c>
      <c r="F12" s="3">
        <v>727.83358932580325</v>
      </c>
      <c r="G12" s="3">
        <v>621.9534190665712</v>
      </c>
      <c r="H12" s="3">
        <v>527.06868432091858</v>
      </c>
    </row>
    <row r="13" spans="2:8">
      <c r="B13" t="s">
        <v>112</v>
      </c>
      <c r="C13" s="3">
        <v>73.448071043006095</v>
      </c>
      <c r="D13" s="3">
        <v>72.867316643788797</v>
      </c>
      <c r="E13" s="3">
        <v>72.548291020764793</v>
      </c>
      <c r="F13" s="3">
        <v>105.26869711112637</v>
      </c>
      <c r="G13" s="3">
        <v>106.50090915997677</v>
      </c>
      <c r="H13" s="3">
        <v>106.91585419565538</v>
      </c>
    </row>
    <row r="14" spans="2:8">
      <c r="B14" t="s">
        <v>110</v>
      </c>
      <c r="C14" s="3">
        <v>27.045557753838821</v>
      </c>
      <c r="D14" s="3">
        <v>26.848973778307382</v>
      </c>
      <c r="E14" s="3">
        <v>26.711350102570517</v>
      </c>
      <c r="F14" s="3">
        <v>12.047462755726087</v>
      </c>
      <c r="G14" s="3">
        <v>12.006776835532015</v>
      </c>
      <c r="H14" s="3">
        <v>11.966090915337924</v>
      </c>
    </row>
    <row r="15" spans="2:8">
      <c r="C15" s="3">
        <v>3575.6235292499769</v>
      </c>
      <c r="D15" s="3">
        <v>3549.9326625656586</v>
      </c>
      <c r="E15" s="3">
        <v>3539.4152658527773</v>
      </c>
      <c r="F15" s="3">
        <v>3360.9426495238795</v>
      </c>
      <c r="G15" s="3">
        <v>3335.4786160694216</v>
      </c>
      <c r="H15" s="3">
        <v>3319.6219160275182</v>
      </c>
    </row>
    <row r="19" spans="3:8">
      <c r="C19" s="5"/>
      <c r="D19" s="5"/>
      <c r="E19" s="5"/>
      <c r="F19" s="5"/>
      <c r="G19" s="5"/>
      <c r="H19" s="5"/>
    </row>
    <row r="20" spans="3:8">
      <c r="C20" s="5"/>
      <c r="D20" s="5"/>
      <c r="E20" s="5"/>
      <c r="F20" s="5"/>
      <c r="G20" s="5"/>
      <c r="H20" s="5"/>
    </row>
    <row r="21" spans="3:8">
      <c r="C21" s="5"/>
      <c r="D21" s="5"/>
      <c r="E21" s="5"/>
      <c r="F21" s="5"/>
      <c r="G21" s="5"/>
      <c r="H21" s="5"/>
    </row>
  </sheetData>
  <pageMargins left="0.7" right="0.7" top="0.75" bottom="0.75" header="0.3" footer="0.3"/>
  <headerFooter>
    <oddHeader>&amp;C&amp;"Aptos"&amp;10&amp;K000000 Intern (Internal)&amp;1#_x000D_</oddHeader>
  </headerFooter>
  <drawing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24E3B-E028-4ED8-9E1F-260EE8E34442}">
  <sheetPr codeName="Sheet79"/>
  <dimension ref="B5:W25"/>
  <sheetViews>
    <sheetView topLeftCell="A7" workbookViewId="0">
      <selection activeCell="S36" sqref="S36"/>
    </sheetView>
  </sheetViews>
  <sheetFormatPr defaultColWidth="9.140625" defaultRowHeight="15"/>
  <cols>
    <col min="2" max="2" width="48.28515625" bestFit="1" customWidth="1"/>
  </cols>
  <sheetData>
    <row r="5" spans="2:23">
      <c r="B5" s="231"/>
      <c r="C5" s="232" t="s">
        <v>391</v>
      </c>
      <c r="D5" s="462" t="s">
        <v>392</v>
      </c>
      <c r="E5" s="463"/>
      <c r="F5" s="463"/>
      <c r="G5" s="463"/>
      <c r="H5" s="232" t="s">
        <v>391</v>
      </c>
      <c r="I5" s="463" t="s">
        <v>393</v>
      </c>
      <c r="J5" s="463"/>
      <c r="K5" s="463"/>
      <c r="L5" s="464"/>
      <c r="M5" s="232" t="s">
        <v>391</v>
      </c>
      <c r="N5" s="465" t="s">
        <v>394</v>
      </c>
      <c r="O5" s="466"/>
      <c r="P5" s="466"/>
      <c r="Q5" s="466"/>
      <c r="R5" s="466"/>
      <c r="S5" s="466"/>
      <c r="T5" s="466"/>
      <c r="U5" s="466"/>
      <c r="V5" s="467"/>
      <c r="W5" s="232" t="s">
        <v>391</v>
      </c>
    </row>
    <row r="6" spans="2:23">
      <c r="B6" s="233" t="s">
        <v>395</v>
      </c>
      <c r="C6" s="234">
        <v>2030</v>
      </c>
      <c r="D6" s="235">
        <v>2031</v>
      </c>
      <c r="E6" s="235">
        <v>2032</v>
      </c>
      <c r="F6" s="235">
        <v>2033</v>
      </c>
      <c r="G6" s="235">
        <v>2034</v>
      </c>
      <c r="H6" s="234">
        <v>2035</v>
      </c>
      <c r="I6" s="235">
        <v>2036</v>
      </c>
      <c r="J6" s="235">
        <v>2037</v>
      </c>
      <c r="K6" s="235">
        <v>2038</v>
      </c>
      <c r="L6" s="235">
        <v>2039</v>
      </c>
      <c r="M6" s="234">
        <v>2040</v>
      </c>
      <c r="N6" s="235">
        <v>2041</v>
      </c>
      <c r="O6" s="235">
        <v>2042</v>
      </c>
      <c r="P6" s="235">
        <v>2043</v>
      </c>
      <c r="Q6" s="235">
        <v>2044</v>
      </c>
      <c r="R6" s="235">
        <v>2045</v>
      </c>
      <c r="S6" s="235">
        <v>2046</v>
      </c>
      <c r="T6" s="235">
        <v>2047</v>
      </c>
      <c r="U6" s="235">
        <v>2048</v>
      </c>
      <c r="V6" s="235">
        <v>2049</v>
      </c>
      <c r="W6" s="234">
        <v>2050</v>
      </c>
    </row>
    <row r="7" spans="2:23">
      <c r="B7" s="236"/>
      <c r="C7" s="237" t="s">
        <v>391</v>
      </c>
      <c r="D7" s="238" t="s">
        <v>392</v>
      </c>
      <c r="E7" s="239"/>
      <c r="F7" s="239"/>
      <c r="G7" s="239"/>
      <c r="H7" s="237" t="s">
        <v>391</v>
      </c>
      <c r="I7" s="240" t="s">
        <v>393</v>
      </c>
      <c r="J7" s="239"/>
      <c r="K7" s="239"/>
      <c r="L7" s="111"/>
      <c r="M7" s="237" t="s">
        <v>391</v>
      </c>
      <c r="N7" s="241" t="s">
        <v>394</v>
      </c>
      <c r="O7" s="112"/>
      <c r="P7" s="112"/>
      <c r="Q7" s="112"/>
      <c r="R7" s="112"/>
      <c r="S7" s="112"/>
      <c r="T7" s="112"/>
      <c r="U7" s="112"/>
      <c r="V7" s="239"/>
      <c r="W7" s="237" t="s">
        <v>391</v>
      </c>
    </row>
    <row r="8" spans="2:23">
      <c r="B8" s="242"/>
      <c r="C8" s="243">
        <v>2030</v>
      </c>
      <c r="D8" s="244">
        <v>2031</v>
      </c>
      <c r="E8" s="245">
        <v>2032</v>
      </c>
      <c r="F8" s="245">
        <v>2033</v>
      </c>
      <c r="G8" s="246">
        <v>2034</v>
      </c>
      <c r="H8" s="247">
        <v>2035</v>
      </c>
      <c r="I8" s="244">
        <v>2036</v>
      </c>
      <c r="J8" s="245">
        <v>2037</v>
      </c>
      <c r="K8" s="245">
        <v>2038</v>
      </c>
      <c r="L8" s="246">
        <v>2039</v>
      </c>
      <c r="M8" s="248">
        <v>2040</v>
      </c>
      <c r="N8" s="249">
        <v>2041</v>
      </c>
      <c r="O8" s="106">
        <v>2042</v>
      </c>
      <c r="P8" s="106">
        <v>2043</v>
      </c>
      <c r="Q8" s="106">
        <v>2044</v>
      </c>
      <c r="R8" s="106">
        <v>2045</v>
      </c>
      <c r="S8" s="106">
        <v>2046</v>
      </c>
      <c r="T8" s="106">
        <v>2047</v>
      </c>
      <c r="U8" s="106">
        <v>2048</v>
      </c>
      <c r="V8" s="250">
        <v>2049</v>
      </c>
      <c r="W8" s="248">
        <v>2050</v>
      </c>
    </row>
    <row r="9" spans="2:23">
      <c r="B9" s="251" t="s">
        <v>396</v>
      </c>
      <c r="C9" s="243">
        <v>-43.572861570000001</v>
      </c>
      <c r="D9" s="249">
        <v>-57.118597184000002</v>
      </c>
      <c r="E9" s="106">
        <v>-70.664332798000004</v>
      </c>
      <c r="F9" s="106">
        <v>-84.210068411999998</v>
      </c>
      <c r="G9" s="250">
        <v>-97.755804025999993</v>
      </c>
      <c r="H9" s="248">
        <v>-111.30153964</v>
      </c>
      <c r="I9" s="249">
        <v>-117.45569103</v>
      </c>
      <c r="J9" s="106">
        <v>-123.60984241999999</v>
      </c>
      <c r="K9" s="106">
        <v>-129.76399380999999</v>
      </c>
      <c r="L9" s="250">
        <v>-135.91814519999997</v>
      </c>
      <c r="M9" s="248">
        <v>-142.07229658999998</v>
      </c>
      <c r="N9" s="249">
        <v>-145.802473384</v>
      </c>
      <c r="O9" s="106">
        <v>-149.53265017799998</v>
      </c>
      <c r="P9" s="106">
        <v>-153.26282697199997</v>
      </c>
      <c r="Q9" s="106">
        <v>-156.99300376599996</v>
      </c>
      <c r="R9" s="106">
        <v>-160.72318055999995</v>
      </c>
      <c r="S9" s="106">
        <v>-164.45335735399993</v>
      </c>
      <c r="T9" s="106">
        <v>-168.18353414799992</v>
      </c>
      <c r="U9" s="106">
        <v>-213.60236138561856</v>
      </c>
      <c r="V9" s="250">
        <v>-281.33253817961855</v>
      </c>
      <c r="W9" s="248">
        <v>-349.06271497361865</v>
      </c>
    </row>
    <row r="10" spans="2:23">
      <c r="B10" s="252" t="s">
        <v>397</v>
      </c>
      <c r="C10" s="243">
        <v>-43.572861570000001</v>
      </c>
      <c r="D10" s="249">
        <v>-57.118597184000002</v>
      </c>
      <c r="E10" s="249">
        <v>-70.664332798000004</v>
      </c>
      <c r="F10" s="249">
        <v>-84.210068411999998</v>
      </c>
      <c r="G10" s="253">
        <v>-97.755804025999993</v>
      </c>
      <c r="H10" s="248">
        <v>-111.30153964</v>
      </c>
      <c r="I10" s="249">
        <v>-117.45569103</v>
      </c>
      <c r="J10" s="249">
        <v>-123.60984241999999</v>
      </c>
      <c r="K10" s="249">
        <v>-129.76399380999999</v>
      </c>
      <c r="L10" s="253">
        <v>-135.91814519999997</v>
      </c>
      <c r="M10" s="248">
        <v>-142.07229658999998</v>
      </c>
      <c r="N10" s="249">
        <v>-145.802473384</v>
      </c>
      <c r="O10" s="249">
        <v>-149.53265017799998</v>
      </c>
      <c r="P10" s="249">
        <v>-153.26282697199997</v>
      </c>
      <c r="Q10" s="249">
        <v>-156.99300376599996</v>
      </c>
      <c r="R10" s="249">
        <v>-160.72318055999995</v>
      </c>
      <c r="S10" s="249">
        <v>-164.45335735399993</v>
      </c>
      <c r="T10" s="249">
        <v>-168.18353414799992</v>
      </c>
      <c r="U10" s="249">
        <v>-171.91371094199991</v>
      </c>
      <c r="V10" s="249">
        <v>-175.6438877359999</v>
      </c>
      <c r="W10" s="248">
        <v>-179.37406453</v>
      </c>
    </row>
    <row r="11" spans="2:23">
      <c r="B11" s="254" t="s">
        <v>398</v>
      </c>
      <c r="C11" s="243">
        <v>-8.3222984740000001</v>
      </c>
      <c r="D11" s="249">
        <v>-13.303342006399999</v>
      </c>
      <c r="E11" s="106">
        <v>-18.284385538799999</v>
      </c>
      <c r="F11" s="106">
        <v>-23.265429071199996</v>
      </c>
      <c r="G11" s="250">
        <v>-28.246472603599997</v>
      </c>
      <c r="H11" s="248">
        <v>-33.227516135999998</v>
      </c>
      <c r="I11" s="249">
        <v>-37.033223878199998</v>
      </c>
      <c r="J11" s="106">
        <v>-40.838931620399997</v>
      </c>
      <c r="K11" s="106">
        <v>-44.644639362599996</v>
      </c>
      <c r="L11" s="250">
        <v>-48.450347104799995</v>
      </c>
      <c r="M11" s="248">
        <v>-52.256054847000001</v>
      </c>
      <c r="N11" s="249">
        <v>-55.608876008500005</v>
      </c>
      <c r="O11" s="106">
        <v>-58.961697170000008</v>
      </c>
      <c r="P11" s="106">
        <v>-62.314518331500011</v>
      </c>
      <c r="Q11" s="106">
        <v>-65.667339493000014</v>
      </c>
      <c r="R11" s="106">
        <v>-69.020160654500017</v>
      </c>
      <c r="S11" s="106">
        <v>-72.372981816000021</v>
      </c>
      <c r="T11" s="106">
        <v>-75.725802977500024</v>
      </c>
      <c r="U11" s="106">
        <v>-79.078624139000027</v>
      </c>
      <c r="V11" s="250">
        <v>-82.43144530050003</v>
      </c>
      <c r="W11" s="248">
        <v>-85.784266462000005</v>
      </c>
    </row>
    <row r="12" spans="2:23">
      <c r="B12" s="255" t="s">
        <v>399</v>
      </c>
      <c r="C12" s="256">
        <v>-35.250563096</v>
      </c>
      <c r="D12" s="257">
        <v>-43.815255177600001</v>
      </c>
      <c r="E12" s="258">
        <v>-52.379947259200009</v>
      </c>
      <c r="F12" s="258">
        <v>-60.944639340800002</v>
      </c>
      <c r="G12" s="259">
        <v>-69.509331422399995</v>
      </c>
      <c r="H12" s="260">
        <v>-78.074023503999996</v>
      </c>
      <c r="I12" s="257">
        <v>-80.422467151799992</v>
      </c>
      <c r="J12" s="258">
        <v>-82.770910799599989</v>
      </c>
      <c r="K12" s="258">
        <v>-85.119354447399985</v>
      </c>
      <c r="L12" s="259">
        <v>-87.467798095199981</v>
      </c>
      <c r="M12" s="256">
        <v>-89.816241742999978</v>
      </c>
      <c r="N12" s="257">
        <v>-90.193597375499991</v>
      </c>
      <c r="O12" s="258">
        <v>-90.570953007999975</v>
      </c>
      <c r="P12" s="258">
        <v>-90.94830864049996</v>
      </c>
      <c r="Q12" s="258">
        <v>-91.325664272999944</v>
      </c>
      <c r="R12" s="258">
        <v>-91.703019905499929</v>
      </c>
      <c r="S12" s="258">
        <v>-92.080375537999913</v>
      </c>
      <c r="T12" s="258">
        <v>-92.457731170499898</v>
      </c>
      <c r="U12" s="258">
        <v>-92.835086802999882</v>
      </c>
      <c r="V12" s="259">
        <v>-93.212442435499867</v>
      </c>
      <c r="W12" s="256">
        <v>-93.589798067999993</v>
      </c>
    </row>
    <row r="13" spans="2:23">
      <c r="B13" s="261" t="s">
        <v>400</v>
      </c>
      <c r="C13" s="262">
        <v>0</v>
      </c>
      <c r="D13" s="262">
        <v>0</v>
      </c>
      <c r="E13" s="262">
        <v>0</v>
      </c>
      <c r="F13" s="262">
        <v>0</v>
      </c>
      <c r="G13" s="263">
        <v>0</v>
      </c>
      <c r="H13" s="262">
        <v>0</v>
      </c>
      <c r="I13" s="264">
        <v>0</v>
      </c>
      <c r="J13" s="262">
        <v>0</v>
      </c>
      <c r="K13" s="262">
        <v>0</v>
      </c>
      <c r="L13" s="262">
        <v>0</v>
      </c>
      <c r="M13" s="262">
        <v>0</v>
      </c>
      <c r="N13" s="262"/>
      <c r="O13" s="262"/>
      <c r="P13" s="262"/>
      <c r="Q13" s="262"/>
      <c r="R13" s="262"/>
      <c r="S13" s="262">
        <v>0</v>
      </c>
      <c r="T13" s="262">
        <v>0</v>
      </c>
      <c r="U13" s="262">
        <v>-41.688650443618656</v>
      </c>
      <c r="V13" s="262">
        <v>-105.68865044361866</v>
      </c>
      <c r="W13" s="262">
        <v>-169.68865044361866</v>
      </c>
    </row>
    <row r="14" spans="2:23">
      <c r="B14" s="236" t="s">
        <v>401</v>
      </c>
      <c r="C14" s="237">
        <v>-8.3289180496750799</v>
      </c>
      <c r="D14" s="238">
        <v>-11.44234639217586</v>
      </c>
      <c r="E14" s="239">
        <v>-14.555774734676643</v>
      </c>
      <c r="F14" s="239">
        <v>-17.669203077177425</v>
      </c>
      <c r="G14" s="239">
        <v>-20.782631419678207</v>
      </c>
      <c r="H14" s="237">
        <v>-23.896059762178986</v>
      </c>
      <c r="I14" s="240">
        <v>-27.009488104679768</v>
      </c>
      <c r="J14" s="239">
        <v>-30.12291644718055</v>
      </c>
      <c r="K14" s="239">
        <v>-33.236344789681333</v>
      </c>
      <c r="L14" s="111">
        <v>-36.349773132182115</v>
      </c>
      <c r="M14" s="237">
        <v>-36.00230745234375</v>
      </c>
      <c r="N14" s="241">
        <v>-40.36562482538389</v>
      </c>
      <c r="O14" s="112">
        <v>-44.728942198424029</v>
      </c>
      <c r="P14" s="112">
        <v>-49.092259571464169</v>
      </c>
      <c r="Q14" s="112">
        <v>-53.455576944504308</v>
      </c>
      <c r="R14" s="112">
        <v>-57.818894317544448</v>
      </c>
      <c r="S14" s="112">
        <v>-62.182211690584587</v>
      </c>
      <c r="T14" s="112">
        <v>-66.545529063624727</v>
      </c>
      <c r="U14" s="112">
        <v>-70.908846436664874</v>
      </c>
      <c r="V14" s="239">
        <v>-75.27216380970502</v>
      </c>
      <c r="W14" s="237">
        <v>-79.635481182745167</v>
      </c>
    </row>
    <row r="15" spans="2:23">
      <c r="B15" s="242" t="s">
        <v>402</v>
      </c>
      <c r="C15" s="243">
        <v>-35.243943520324919</v>
      </c>
      <c r="D15" s="244">
        <v>-45.676250791824145</v>
      </c>
      <c r="E15" s="245">
        <v>-56.108558063323358</v>
      </c>
      <c r="F15" s="245">
        <v>-66.54086533482257</v>
      </c>
      <c r="G15" s="246">
        <v>-76.973172606321782</v>
      </c>
      <c r="H15" s="247">
        <v>-87.405479877821023</v>
      </c>
      <c r="I15" s="244">
        <v>-90.446202925320222</v>
      </c>
      <c r="J15" s="245">
        <v>-93.486925972819449</v>
      </c>
      <c r="K15" s="245">
        <v>-96.527649020318648</v>
      </c>
      <c r="L15" s="246">
        <v>-99.568372067817847</v>
      </c>
      <c r="M15" s="248">
        <v>-106.06998913765622</v>
      </c>
      <c r="N15" s="249">
        <v>-105.43684855861611</v>
      </c>
      <c r="O15" s="106">
        <v>-104.80370797957596</v>
      </c>
      <c r="P15" s="106">
        <v>-104.1705674005358</v>
      </c>
      <c r="Q15" s="106">
        <v>-103.53742682149564</v>
      </c>
      <c r="R15" s="106">
        <v>-102.9042862424555</v>
      </c>
      <c r="S15" s="106">
        <v>-102.27114566341535</v>
      </c>
      <c r="T15" s="106">
        <v>-101.63800508437519</v>
      </c>
      <c r="U15" s="106">
        <v>-142.69351494895369</v>
      </c>
      <c r="V15" s="250">
        <v>-206.06037436991352</v>
      </c>
      <c r="W15" s="248">
        <v>-269.42723379087352</v>
      </c>
    </row>
    <row r="20" spans="2:23">
      <c r="C20">
        <v>2030</v>
      </c>
      <c r="D20">
        <v>2031</v>
      </c>
      <c r="E20">
        <v>2032</v>
      </c>
      <c r="F20">
        <v>2033</v>
      </c>
      <c r="G20">
        <v>2034</v>
      </c>
      <c r="H20">
        <v>2035</v>
      </c>
      <c r="I20">
        <v>2036</v>
      </c>
      <c r="J20">
        <v>2037</v>
      </c>
      <c r="K20">
        <v>2038</v>
      </c>
      <c r="L20">
        <v>2039</v>
      </c>
      <c r="M20">
        <v>2040</v>
      </c>
      <c r="N20">
        <v>2041</v>
      </c>
      <c r="O20">
        <v>2042</v>
      </c>
      <c r="P20">
        <v>2043</v>
      </c>
      <c r="Q20">
        <v>2044</v>
      </c>
      <c r="R20">
        <v>2045</v>
      </c>
      <c r="S20">
        <v>2046</v>
      </c>
      <c r="T20">
        <v>2047</v>
      </c>
      <c r="U20">
        <v>2048</v>
      </c>
      <c r="V20">
        <v>2049</v>
      </c>
      <c r="W20">
        <v>2050</v>
      </c>
    </row>
    <row r="21" spans="2:23">
      <c r="B21" t="s">
        <v>403</v>
      </c>
      <c r="C21" s="3">
        <f>C12*-1</f>
        <v>35.250563096</v>
      </c>
      <c r="D21" s="3">
        <f t="shared" ref="D21:W21" si="0">D12*-1</f>
        <v>43.815255177600001</v>
      </c>
      <c r="E21" s="3">
        <f t="shared" si="0"/>
        <v>52.379947259200009</v>
      </c>
      <c r="F21" s="3">
        <f t="shared" si="0"/>
        <v>60.944639340800002</v>
      </c>
      <c r="G21" s="3">
        <f t="shared" si="0"/>
        <v>69.509331422399995</v>
      </c>
      <c r="H21" s="3">
        <f t="shared" si="0"/>
        <v>78.074023503999996</v>
      </c>
      <c r="I21" s="3">
        <f t="shared" si="0"/>
        <v>80.422467151799992</v>
      </c>
      <c r="J21" s="3">
        <f t="shared" si="0"/>
        <v>82.770910799599989</v>
      </c>
      <c r="K21" s="3">
        <f t="shared" si="0"/>
        <v>85.119354447399985</v>
      </c>
      <c r="L21" s="3">
        <f t="shared" si="0"/>
        <v>87.467798095199981</v>
      </c>
      <c r="M21" s="3">
        <f t="shared" si="0"/>
        <v>89.816241742999978</v>
      </c>
      <c r="N21" s="3">
        <f t="shared" si="0"/>
        <v>90.193597375499991</v>
      </c>
      <c r="O21" s="3">
        <f t="shared" si="0"/>
        <v>90.570953007999975</v>
      </c>
      <c r="P21" s="3">
        <f t="shared" si="0"/>
        <v>90.94830864049996</v>
      </c>
      <c r="Q21" s="3">
        <f t="shared" si="0"/>
        <v>91.325664272999944</v>
      </c>
      <c r="R21" s="3">
        <f t="shared" si="0"/>
        <v>91.703019905499929</v>
      </c>
      <c r="S21" s="3">
        <f t="shared" si="0"/>
        <v>92.080375537999913</v>
      </c>
      <c r="T21" s="3">
        <f t="shared" si="0"/>
        <v>92.457731170499898</v>
      </c>
      <c r="U21" s="3">
        <f t="shared" si="0"/>
        <v>92.835086802999882</v>
      </c>
      <c r="V21" s="3">
        <f t="shared" si="0"/>
        <v>93.212442435499867</v>
      </c>
      <c r="W21" s="3">
        <f t="shared" si="0"/>
        <v>93.589798067999993</v>
      </c>
    </row>
    <row r="22" spans="2:23">
      <c r="B22" t="s">
        <v>404</v>
      </c>
      <c r="C22" s="3">
        <f t="shared" ref="C22:W22" si="1">C13*-1</f>
        <v>0</v>
      </c>
      <c r="D22" s="3">
        <f t="shared" si="1"/>
        <v>0</v>
      </c>
      <c r="E22" s="3">
        <f t="shared" si="1"/>
        <v>0</v>
      </c>
      <c r="F22" s="3">
        <f t="shared" si="1"/>
        <v>0</v>
      </c>
      <c r="G22" s="3">
        <f t="shared" si="1"/>
        <v>0</v>
      </c>
      <c r="H22" s="3">
        <f t="shared" si="1"/>
        <v>0</v>
      </c>
      <c r="I22" s="3">
        <f t="shared" si="1"/>
        <v>0</v>
      </c>
      <c r="J22" s="3">
        <f t="shared" si="1"/>
        <v>0</v>
      </c>
      <c r="K22" s="3">
        <f t="shared" si="1"/>
        <v>0</v>
      </c>
      <c r="L22" s="3">
        <f t="shared" si="1"/>
        <v>0</v>
      </c>
      <c r="M22" s="3">
        <f t="shared" si="1"/>
        <v>0</v>
      </c>
      <c r="N22" s="3">
        <f t="shared" si="1"/>
        <v>0</v>
      </c>
      <c r="O22" s="3">
        <f t="shared" si="1"/>
        <v>0</v>
      </c>
      <c r="P22" s="3">
        <f t="shared" si="1"/>
        <v>0</v>
      </c>
      <c r="Q22" s="3">
        <f t="shared" si="1"/>
        <v>0</v>
      </c>
      <c r="R22" s="3">
        <f t="shared" si="1"/>
        <v>0</v>
      </c>
      <c r="S22" s="3">
        <f t="shared" si="1"/>
        <v>0</v>
      </c>
      <c r="T22" s="3">
        <f t="shared" si="1"/>
        <v>0</v>
      </c>
      <c r="U22" s="3">
        <f t="shared" si="1"/>
        <v>41.688650443618656</v>
      </c>
      <c r="V22" s="3">
        <f t="shared" si="1"/>
        <v>105.68865044361866</v>
      </c>
      <c r="W22" s="3">
        <f t="shared" si="1"/>
        <v>169.68865044361866</v>
      </c>
    </row>
    <row r="23" spans="2:23">
      <c r="B23" t="s">
        <v>405</v>
      </c>
      <c r="C23" s="3">
        <f t="shared" ref="C23:W23" si="2">C11*-1</f>
        <v>8.3222984740000001</v>
      </c>
      <c r="D23" s="3">
        <f t="shared" si="2"/>
        <v>13.303342006399999</v>
      </c>
      <c r="E23" s="3">
        <f t="shared" si="2"/>
        <v>18.284385538799999</v>
      </c>
      <c r="F23" s="3">
        <f t="shared" si="2"/>
        <v>23.265429071199996</v>
      </c>
      <c r="G23" s="3">
        <f t="shared" si="2"/>
        <v>28.246472603599997</v>
      </c>
      <c r="H23" s="3">
        <f t="shared" si="2"/>
        <v>33.227516135999998</v>
      </c>
      <c r="I23" s="3">
        <f t="shared" si="2"/>
        <v>37.033223878199998</v>
      </c>
      <c r="J23" s="3">
        <f t="shared" si="2"/>
        <v>40.838931620399997</v>
      </c>
      <c r="K23" s="3">
        <f t="shared" si="2"/>
        <v>44.644639362599996</v>
      </c>
      <c r="L23" s="3">
        <f t="shared" si="2"/>
        <v>48.450347104799995</v>
      </c>
      <c r="M23" s="3">
        <f t="shared" si="2"/>
        <v>52.256054847000001</v>
      </c>
      <c r="N23" s="3">
        <f t="shared" si="2"/>
        <v>55.608876008500005</v>
      </c>
      <c r="O23" s="3">
        <f t="shared" si="2"/>
        <v>58.961697170000008</v>
      </c>
      <c r="P23" s="3">
        <f t="shared" si="2"/>
        <v>62.314518331500011</v>
      </c>
      <c r="Q23" s="3">
        <f t="shared" si="2"/>
        <v>65.667339493000014</v>
      </c>
      <c r="R23" s="3">
        <f t="shared" si="2"/>
        <v>69.020160654500017</v>
      </c>
      <c r="S23" s="3">
        <f t="shared" si="2"/>
        <v>72.372981816000021</v>
      </c>
      <c r="T23" s="3">
        <f t="shared" si="2"/>
        <v>75.725802977500024</v>
      </c>
      <c r="U23" s="3">
        <f t="shared" si="2"/>
        <v>79.078624139000027</v>
      </c>
      <c r="V23" s="3">
        <f t="shared" si="2"/>
        <v>82.43144530050003</v>
      </c>
      <c r="W23" s="3">
        <f t="shared" si="2"/>
        <v>85.784266462000005</v>
      </c>
    </row>
    <row r="24" spans="2:23">
      <c r="B24" t="s">
        <v>406</v>
      </c>
      <c r="C24">
        <v>425</v>
      </c>
      <c r="D24">
        <v>425</v>
      </c>
      <c r="E24">
        <v>425</v>
      </c>
      <c r="F24">
        <v>425</v>
      </c>
      <c r="G24">
        <v>425</v>
      </c>
      <c r="H24">
        <v>425</v>
      </c>
      <c r="I24">
        <v>425</v>
      </c>
      <c r="J24">
        <v>425</v>
      </c>
      <c r="K24">
        <v>425</v>
      </c>
      <c r="L24">
        <v>425</v>
      </c>
      <c r="M24">
        <v>425</v>
      </c>
      <c r="N24">
        <v>425</v>
      </c>
      <c r="O24">
        <v>425</v>
      </c>
      <c r="P24">
        <v>425</v>
      </c>
      <c r="Q24">
        <v>425</v>
      </c>
      <c r="R24">
        <v>425</v>
      </c>
      <c r="S24">
        <v>425</v>
      </c>
      <c r="T24">
        <v>425</v>
      </c>
      <c r="U24">
        <v>425</v>
      </c>
      <c r="V24">
        <v>425</v>
      </c>
      <c r="W24">
        <v>425</v>
      </c>
    </row>
    <row r="25" spans="2:23">
      <c r="B25" t="s">
        <v>407</v>
      </c>
      <c r="C25">
        <v>500</v>
      </c>
      <c r="D25">
        <v>500</v>
      </c>
      <c r="E25">
        <v>500</v>
      </c>
      <c r="F25">
        <v>500</v>
      </c>
      <c r="G25">
        <v>500</v>
      </c>
      <c r="H25">
        <v>500</v>
      </c>
      <c r="I25">
        <v>500</v>
      </c>
      <c r="J25">
        <v>500</v>
      </c>
      <c r="K25">
        <v>500</v>
      </c>
      <c r="L25">
        <v>500</v>
      </c>
      <c r="M25">
        <v>500</v>
      </c>
      <c r="N25">
        <v>500</v>
      </c>
      <c r="O25">
        <v>500</v>
      </c>
      <c r="P25">
        <v>500</v>
      </c>
      <c r="Q25">
        <v>500</v>
      </c>
      <c r="R25">
        <v>500</v>
      </c>
      <c r="S25">
        <v>500</v>
      </c>
      <c r="T25">
        <v>500</v>
      </c>
      <c r="U25">
        <v>500</v>
      </c>
      <c r="V25">
        <v>500</v>
      </c>
      <c r="W25">
        <v>500</v>
      </c>
    </row>
  </sheetData>
  <mergeCells count="3">
    <mergeCell ref="D5:G5"/>
    <mergeCell ref="I5:L5"/>
    <mergeCell ref="N5:V5"/>
  </mergeCells>
  <pageMargins left="0.7" right="0.7" top="0.75" bottom="0.75" header="0.3" footer="0.3"/>
  <headerFooter>
    <oddHeader>&amp;C&amp;"Aptos"&amp;10&amp;K000000 Intern (Internal)&amp;1#_x000D_</oddHeader>
  </headerFooter>
  <drawing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CF2F6-E9D9-4599-9570-639E3B7910A1}">
  <sheetPr codeName="Sheet81"/>
  <dimension ref="B1:G6"/>
  <sheetViews>
    <sheetView workbookViewId="0">
      <selection activeCell="J25" sqref="J25"/>
    </sheetView>
  </sheetViews>
  <sheetFormatPr defaultColWidth="9.140625" defaultRowHeight="15"/>
  <cols>
    <col min="2" max="2" width="15.28515625" bestFit="1" customWidth="1"/>
  </cols>
  <sheetData>
    <row r="1" spans="2:7">
      <c r="D1" s="8"/>
      <c r="E1" s="8"/>
      <c r="F1" s="8"/>
      <c r="G1" s="8"/>
    </row>
    <row r="2" spans="2:7">
      <c r="B2" s="343" t="s">
        <v>408</v>
      </c>
      <c r="E2" s="343"/>
      <c r="F2" s="343"/>
      <c r="G2" s="343"/>
    </row>
    <row r="3" spans="2:7">
      <c r="B3" s="163"/>
      <c r="C3" s="345">
        <v>2022</v>
      </c>
      <c r="D3" s="342">
        <v>2030</v>
      </c>
      <c r="E3" s="342">
        <v>2035</v>
      </c>
      <c r="F3" s="342">
        <v>2040</v>
      </c>
      <c r="G3" s="342">
        <v>2050</v>
      </c>
    </row>
    <row r="4" spans="2:7">
      <c r="B4" s="342" t="s">
        <v>409</v>
      </c>
      <c r="C4" s="344">
        <v>-245</v>
      </c>
      <c r="D4" s="163">
        <v>-271</v>
      </c>
      <c r="E4" s="163">
        <v>-294</v>
      </c>
      <c r="F4" s="163">
        <v>-317</v>
      </c>
      <c r="G4" s="163">
        <v>-333</v>
      </c>
    </row>
    <row r="6" spans="2:7">
      <c r="B6" s="6" t="s">
        <v>410</v>
      </c>
    </row>
  </sheetData>
  <pageMargins left="0.7" right="0.7" top="0.75" bottom="0.75" header="0.3" footer="0.3"/>
  <headerFooter>
    <oddHeader>&amp;C&amp;"Aptos"&amp;10&amp;K000000 Intern (Internal)&amp;1#_x000D_</oddHeader>
  </headerFooter>
  <drawing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2BE22-6402-472B-B545-3302493F1CD9}">
  <sheetPr codeName="Sheet80"/>
  <dimension ref="B3:F14"/>
  <sheetViews>
    <sheetView workbookViewId="0">
      <selection activeCell="F18" sqref="A1:F18"/>
    </sheetView>
  </sheetViews>
  <sheetFormatPr defaultColWidth="9.140625" defaultRowHeight="15"/>
  <cols>
    <col min="2" max="2" width="28.5703125" bestFit="1" customWidth="1"/>
  </cols>
  <sheetData>
    <row r="3" spans="2:6">
      <c r="B3" s="136"/>
      <c r="C3" s="468" t="s">
        <v>411</v>
      </c>
      <c r="D3" s="468"/>
      <c r="E3" s="468"/>
      <c r="F3" s="469"/>
    </row>
    <row r="4" spans="2:6">
      <c r="B4" s="136"/>
      <c r="C4" s="74">
        <v>2030</v>
      </c>
      <c r="D4" s="74">
        <v>2035</v>
      </c>
      <c r="E4" s="74">
        <v>2040</v>
      </c>
      <c r="F4" s="74">
        <v>2050</v>
      </c>
    </row>
    <row r="5" spans="2:6">
      <c r="B5" s="137" t="s">
        <v>412</v>
      </c>
      <c r="C5" s="138">
        <v>-35.091874580227412</v>
      </c>
      <c r="D5" s="138">
        <v>-30.538193582006436</v>
      </c>
      <c r="E5" s="138">
        <v>-22.813917071963658</v>
      </c>
      <c r="F5" s="138">
        <v>-6.1027523258379768</v>
      </c>
    </row>
    <row r="6" spans="2:6">
      <c r="B6" s="137" t="s">
        <v>413</v>
      </c>
      <c r="C6" s="138">
        <v>-53.08691987787536</v>
      </c>
      <c r="D6" s="138">
        <v>-52.63628799389501</v>
      </c>
      <c r="E6" s="138">
        <v>-46.798834052421036</v>
      </c>
      <c r="F6" s="138">
        <v>-20.899469933962038</v>
      </c>
    </row>
    <row r="7" spans="2:6">
      <c r="B7" s="136" t="s">
        <v>153</v>
      </c>
      <c r="C7" s="139">
        <v>-86.333899158153855</v>
      </c>
      <c r="D7" s="139">
        <v>-80.07614005434678</v>
      </c>
      <c r="E7" s="139">
        <v>-64.952295585003014</v>
      </c>
      <c r="F7" s="139">
        <v>-18.060164703279696</v>
      </c>
    </row>
    <row r="10" spans="2:6">
      <c r="B10" s="136"/>
      <c r="C10" s="468" t="s">
        <v>411</v>
      </c>
      <c r="D10" s="468"/>
      <c r="E10" s="468"/>
      <c r="F10" s="469"/>
    </row>
    <row r="11" spans="2:6">
      <c r="B11" s="136"/>
      <c r="C11" s="74">
        <v>2030</v>
      </c>
      <c r="D11" s="74">
        <v>2035</v>
      </c>
      <c r="E11" s="74">
        <v>2040</v>
      </c>
      <c r="F11" s="74">
        <v>2050</v>
      </c>
    </row>
    <row r="12" spans="2:6">
      <c r="B12" s="137" t="s">
        <v>412</v>
      </c>
      <c r="C12" s="138">
        <f>C5*-1</f>
        <v>35.091874580227412</v>
      </c>
      <c r="D12" s="138">
        <f t="shared" ref="D12:F12" si="0">D5*-1</f>
        <v>30.538193582006436</v>
      </c>
      <c r="E12" s="138">
        <f t="shared" si="0"/>
        <v>22.813917071963658</v>
      </c>
      <c r="F12" s="138">
        <f t="shared" si="0"/>
        <v>6.1027523258379768</v>
      </c>
    </row>
    <row r="13" spans="2:6">
      <c r="B13" s="137" t="s">
        <v>413</v>
      </c>
      <c r="C13" s="138">
        <f>C6*-1</f>
        <v>53.08691987787536</v>
      </c>
      <c r="D13" s="138">
        <f t="shared" ref="D13:F13" si="1">D6*-1</f>
        <v>52.63628799389501</v>
      </c>
      <c r="E13" s="138">
        <f t="shared" si="1"/>
        <v>46.798834052421036</v>
      </c>
      <c r="F13" s="138">
        <f t="shared" si="1"/>
        <v>20.899469933962038</v>
      </c>
    </row>
    <row r="14" spans="2:6">
      <c r="B14" s="136" t="s">
        <v>153</v>
      </c>
      <c r="C14" s="139">
        <v>-86.333899158153855</v>
      </c>
      <c r="D14" s="139">
        <v>-80.07614005434678</v>
      </c>
      <c r="E14" s="139">
        <v>-64.952295585003014</v>
      </c>
      <c r="F14" s="139">
        <v>-18.060164703279696</v>
      </c>
    </row>
  </sheetData>
  <mergeCells count="2">
    <mergeCell ref="C3:F3"/>
    <mergeCell ref="C10:F10"/>
  </mergeCells>
  <pageMargins left="0.7" right="0.7" top="0.75" bottom="0.75" header="0.3" footer="0.3"/>
  <headerFooter>
    <oddHeader>&amp;C&amp;"Aptos"&amp;10&amp;K000000 Intern (Internal)&amp;1#_x000D_</oddHeader>
  </headerFooter>
  <drawing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7EB6E-832E-4B35-AFA7-8C4BD8D6EC18}">
  <sheetPr codeName="Sheet82"/>
  <dimension ref="A18:BO33"/>
  <sheetViews>
    <sheetView workbookViewId="0">
      <selection activeCell="L27" sqref="L27"/>
    </sheetView>
  </sheetViews>
  <sheetFormatPr defaultColWidth="9.140625" defaultRowHeight="15"/>
  <cols>
    <col min="1" max="1" width="33.42578125" customWidth="1"/>
    <col min="6" max="6" width="16.5703125" customWidth="1"/>
  </cols>
  <sheetData>
    <row r="18" spans="1:67">
      <c r="H18" s="9"/>
      <c r="I18" s="9"/>
      <c r="J18" s="9"/>
      <c r="K18" s="9"/>
      <c r="L18" s="9"/>
      <c r="M18" s="9"/>
      <c r="N18" s="9"/>
      <c r="O18" s="9"/>
      <c r="P18" s="9"/>
      <c r="Q18" s="9"/>
      <c r="R18" s="9"/>
      <c r="S18" s="9"/>
      <c r="T18" s="9"/>
      <c r="U18" s="9"/>
      <c r="V18" s="9"/>
    </row>
    <row r="19" spans="1:67">
      <c r="A19" s="9"/>
      <c r="H19" s="9"/>
      <c r="I19" s="9"/>
      <c r="J19" s="9"/>
      <c r="K19" s="9"/>
      <c r="L19" s="9"/>
      <c r="M19" s="9"/>
      <c r="N19" s="9"/>
      <c r="O19" s="9"/>
      <c r="P19" s="9"/>
      <c r="Q19" s="9"/>
      <c r="R19" s="9"/>
      <c r="S19" s="9"/>
      <c r="T19" s="9"/>
      <c r="U19" s="9"/>
      <c r="V19" s="9"/>
    </row>
    <row r="26" spans="1:67">
      <c r="A26" s="122" t="s">
        <v>414</v>
      </c>
      <c r="B26" s="122" t="s">
        <v>415</v>
      </c>
      <c r="C26" s="122" t="s">
        <v>416</v>
      </c>
      <c r="D26" s="122" t="s">
        <v>417</v>
      </c>
      <c r="E26" s="122" t="s">
        <v>418</v>
      </c>
      <c r="F26" s="122" t="s">
        <v>419</v>
      </c>
      <c r="G26" s="122">
        <v>1990</v>
      </c>
      <c r="H26" s="122">
        <v>1991</v>
      </c>
      <c r="I26" s="122">
        <v>1992</v>
      </c>
      <c r="J26" s="122">
        <v>1993</v>
      </c>
      <c r="K26" s="122">
        <v>1994</v>
      </c>
      <c r="L26" s="122">
        <v>1995</v>
      </c>
      <c r="M26" s="122">
        <v>1996</v>
      </c>
      <c r="N26" s="122">
        <v>1997</v>
      </c>
      <c r="O26" s="122">
        <v>1998</v>
      </c>
      <c r="P26" s="122">
        <v>1999</v>
      </c>
      <c r="Q26" s="122">
        <v>2000</v>
      </c>
      <c r="R26" s="122">
        <v>2001</v>
      </c>
      <c r="S26" s="122">
        <v>2002</v>
      </c>
      <c r="T26" s="122">
        <v>2003</v>
      </c>
      <c r="U26" s="122">
        <v>2004</v>
      </c>
      <c r="V26" s="123">
        <v>2005</v>
      </c>
      <c r="W26" s="123">
        <v>2006</v>
      </c>
      <c r="X26" s="123">
        <v>2007</v>
      </c>
      <c r="Y26" s="123">
        <v>2008</v>
      </c>
      <c r="Z26" s="123">
        <v>2009</v>
      </c>
      <c r="AA26" s="123">
        <v>2010</v>
      </c>
      <c r="AB26" s="123">
        <v>2011</v>
      </c>
      <c r="AC26" s="123">
        <v>2012</v>
      </c>
      <c r="AD26" s="123">
        <v>2013</v>
      </c>
      <c r="AE26" s="124">
        <v>2014</v>
      </c>
      <c r="AF26" s="124">
        <v>2015</v>
      </c>
      <c r="AG26" s="124">
        <v>2016</v>
      </c>
      <c r="AH26" s="123">
        <v>2017</v>
      </c>
      <c r="AI26" s="123">
        <v>2018</v>
      </c>
      <c r="AJ26" s="123">
        <v>2019</v>
      </c>
      <c r="AK26" s="123">
        <v>2020</v>
      </c>
      <c r="AL26" s="123">
        <v>2021</v>
      </c>
      <c r="AM26" s="123">
        <v>2022</v>
      </c>
      <c r="AN26" s="123">
        <v>2023</v>
      </c>
      <c r="AO26" s="123">
        <v>2024</v>
      </c>
      <c r="AP26" s="123">
        <v>2025</v>
      </c>
      <c r="AQ26" s="123">
        <v>2026</v>
      </c>
      <c r="AR26" s="123">
        <v>2027</v>
      </c>
      <c r="AS26" s="123">
        <v>2028</v>
      </c>
      <c r="AT26" s="123">
        <v>2029</v>
      </c>
      <c r="AU26" s="123">
        <v>2030</v>
      </c>
      <c r="AV26" s="123">
        <v>2031</v>
      </c>
      <c r="AW26" s="123">
        <v>2032</v>
      </c>
      <c r="AX26" s="123">
        <v>2033</v>
      </c>
      <c r="AY26" s="123">
        <v>2034</v>
      </c>
      <c r="AZ26" s="123">
        <v>2035</v>
      </c>
      <c r="BA26" s="122">
        <v>2036</v>
      </c>
      <c r="BB26" s="122">
        <v>2037</v>
      </c>
      <c r="BC26" s="122">
        <v>2038</v>
      </c>
      <c r="BD26" s="122">
        <v>2039</v>
      </c>
      <c r="BE26" s="122">
        <v>2040</v>
      </c>
      <c r="BF26" s="122">
        <v>2041</v>
      </c>
      <c r="BG26" s="122">
        <v>2042</v>
      </c>
      <c r="BH26" s="122">
        <v>2043</v>
      </c>
      <c r="BI26" s="122">
        <v>2044</v>
      </c>
      <c r="BJ26" s="122">
        <v>2045</v>
      </c>
      <c r="BK26" s="122">
        <v>2046</v>
      </c>
      <c r="BL26" s="122">
        <v>2047</v>
      </c>
      <c r="BM26" s="122">
        <v>2048</v>
      </c>
      <c r="BN26" s="122">
        <v>2049</v>
      </c>
      <c r="BO26" s="122">
        <v>2050</v>
      </c>
    </row>
    <row r="27" spans="1:67">
      <c r="A27" s="125" t="s">
        <v>420</v>
      </c>
      <c r="B27" s="125" t="s">
        <v>421</v>
      </c>
      <c r="C27" s="125" t="s">
        <v>422</v>
      </c>
      <c r="D27" s="125" t="s">
        <v>423</v>
      </c>
      <c r="E27" s="126" t="s">
        <v>424</v>
      </c>
      <c r="F27" s="125"/>
      <c r="G27" s="127">
        <v>4726</v>
      </c>
      <c r="H27" s="127">
        <v>4534</v>
      </c>
      <c r="I27" s="127">
        <v>4411</v>
      </c>
      <c r="J27" s="127">
        <v>4318</v>
      </c>
      <c r="K27" s="127">
        <v>4304</v>
      </c>
      <c r="L27" s="127">
        <v>4343</v>
      </c>
      <c r="M27" s="127">
        <v>4416</v>
      </c>
      <c r="N27" s="127">
        <v>4353</v>
      </c>
      <c r="O27" s="127">
        <v>4299</v>
      </c>
      <c r="P27" s="127">
        <v>4220</v>
      </c>
      <c r="Q27" s="127">
        <v>4256</v>
      </c>
      <c r="R27" s="127">
        <v>4272</v>
      </c>
      <c r="S27" s="127">
        <v>4278</v>
      </c>
      <c r="T27" s="127">
        <v>4388</v>
      </c>
      <c r="U27" s="127">
        <v>4351</v>
      </c>
      <c r="V27" s="127">
        <v>4337</v>
      </c>
      <c r="W27" s="127">
        <v>4336</v>
      </c>
      <c r="X27" s="127">
        <v>4330</v>
      </c>
      <c r="Y27" s="127">
        <v>4208</v>
      </c>
      <c r="Z27" s="127">
        <v>3887</v>
      </c>
      <c r="AA27" s="127">
        <v>3970</v>
      </c>
      <c r="AB27" s="127">
        <v>3858</v>
      </c>
      <c r="AC27" s="127">
        <v>3789</v>
      </c>
      <c r="AD27" s="127">
        <v>3686</v>
      </c>
      <c r="AE27" s="127">
        <v>3561</v>
      </c>
      <c r="AF27" s="127">
        <v>3622</v>
      </c>
      <c r="AG27" s="127">
        <v>3628</v>
      </c>
      <c r="AH27" s="127">
        <v>3708</v>
      </c>
      <c r="AI27" s="127">
        <v>3693</v>
      </c>
      <c r="AJ27" s="127">
        <v>3544</v>
      </c>
      <c r="AK27" s="127">
        <v>3199</v>
      </c>
      <c r="AL27" s="127">
        <v>3375</v>
      </c>
      <c r="AM27" s="128">
        <v>3329</v>
      </c>
      <c r="AN27" s="129">
        <v>3046</v>
      </c>
      <c r="AO27" s="129">
        <v>2970</v>
      </c>
      <c r="AP27" s="129"/>
      <c r="AQ27" s="129"/>
      <c r="AR27" s="129"/>
      <c r="AS27" s="129"/>
      <c r="AT27" s="129"/>
      <c r="AU27" s="129"/>
      <c r="AV27" s="129"/>
      <c r="AW27" s="129"/>
      <c r="AX27" s="129"/>
      <c r="AY27" s="129"/>
      <c r="AZ27" s="129"/>
      <c r="BA27" s="125"/>
      <c r="BB27" s="125"/>
      <c r="BC27" s="125"/>
      <c r="BD27" s="125"/>
      <c r="BE27" s="125"/>
      <c r="BF27" s="125"/>
      <c r="BG27" s="125"/>
      <c r="BH27" s="125"/>
      <c r="BI27" s="125"/>
      <c r="BJ27" s="125"/>
      <c r="BK27" s="125"/>
      <c r="BL27" s="125"/>
      <c r="BM27" s="125"/>
      <c r="BN27" s="125"/>
      <c r="BO27" s="125"/>
    </row>
    <row r="28" spans="1:67">
      <c r="A28" s="125" t="s">
        <v>425</v>
      </c>
      <c r="H28" s="125"/>
      <c r="I28" s="125"/>
      <c r="J28" s="125"/>
      <c r="K28" s="125"/>
      <c r="L28" s="125"/>
      <c r="M28" s="125"/>
      <c r="N28" s="125"/>
      <c r="O28" s="125"/>
      <c r="P28" s="125"/>
      <c r="Q28" s="125"/>
      <c r="R28" s="125"/>
      <c r="S28" s="125"/>
      <c r="T28" s="125"/>
      <c r="U28" s="125"/>
      <c r="V28" s="129"/>
      <c r="W28" s="129"/>
      <c r="X28" s="129"/>
      <c r="Y28" s="129"/>
      <c r="Z28" s="129"/>
      <c r="AA28" s="128"/>
      <c r="AB28" s="128"/>
      <c r="AC28" s="128"/>
      <c r="AD28" s="128"/>
      <c r="AE28" s="128"/>
      <c r="AF28" s="130"/>
      <c r="AG28" s="130"/>
      <c r="AH28" s="128"/>
      <c r="AI28" s="128"/>
      <c r="AJ28" s="128"/>
      <c r="AK28" s="128"/>
      <c r="AL28" s="128"/>
      <c r="AM28" s="128"/>
      <c r="AN28" s="128"/>
      <c r="AO28" s="128"/>
      <c r="AP28" s="128"/>
      <c r="AQ28" s="128"/>
      <c r="AR28" s="128"/>
      <c r="AS28" s="128"/>
      <c r="AT28" s="128"/>
      <c r="AU28" s="128">
        <v>1590.6933398244378</v>
      </c>
      <c r="AV28" s="128">
        <v>1496.9656050061296</v>
      </c>
      <c r="AW28" s="128">
        <v>1403.2378701878213</v>
      </c>
      <c r="AX28" s="128">
        <v>1309.5101353695134</v>
      </c>
      <c r="AY28" s="128">
        <v>1215.7824005512045</v>
      </c>
      <c r="AZ28" s="128">
        <v>1122.0546657328964</v>
      </c>
      <c r="BA28" s="128">
        <v>1031.540119070904</v>
      </c>
      <c r="BB28" s="128">
        <v>941.02557240891224</v>
      </c>
      <c r="BC28" s="128">
        <v>850.51102574691993</v>
      </c>
      <c r="BD28" s="128">
        <v>759.99647908492796</v>
      </c>
      <c r="BE28" s="128">
        <v>666.02103840059658</v>
      </c>
      <c r="BF28" s="128">
        <v>616.38779960489842</v>
      </c>
      <c r="BG28" s="128">
        <v>566.75456080920071</v>
      </c>
      <c r="BH28" s="128">
        <v>517.12132201350289</v>
      </c>
      <c r="BI28" s="128">
        <v>467.48808321780541</v>
      </c>
      <c r="BJ28" s="128">
        <v>417.85484442210731</v>
      </c>
      <c r="BK28" s="128">
        <v>368.22160562640966</v>
      </c>
      <c r="BL28" s="128">
        <v>318.58836683071189</v>
      </c>
      <c r="BM28" s="128">
        <v>227.26647759139544</v>
      </c>
      <c r="BN28" s="128">
        <v>113.63323879569764</v>
      </c>
      <c r="BO28" s="128">
        <v>-4.9737991503207013E-14</v>
      </c>
    </row>
    <row r="29" spans="1:67">
      <c r="A29" s="125" t="s">
        <v>426</v>
      </c>
      <c r="H29" s="125"/>
      <c r="I29" s="125"/>
      <c r="J29" s="125"/>
      <c r="K29" s="125"/>
      <c r="L29" s="125"/>
      <c r="M29" s="125"/>
      <c r="N29" s="125"/>
      <c r="O29" s="125"/>
      <c r="P29" s="125"/>
      <c r="Q29" s="125"/>
      <c r="R29" s="125"/>
      <c r="S29" s="125"/>
      <c r="T29" s="125"/>
      <c r="U29" s="125"/>
      <c r="V29" s="129"/>
      <c r="W29" s="129"/>
      <c r="X29" s="129"/>
      <c r="Y29" s="129"/>
      <c r="Z29" s="129"/>
      <c r="AA29" s="128"/>
      <c r="AB29" s="128"/>
      <c r="AC29" s="128"/>
      <c r="AD29" s="128"/>
      <c r="AE29" s="128"/>
      <c r="AF29" s="130"/>
      <c r="AG29" s="130"/>
      <c r="AH29" s="128"/>
      <c r="AI29" s="128"/>
      <c r="AJ29" s="128"/>
      <c r="AK29" s="128"/>
      <c r="AL29" s="128"/>
      <c r="AM29" s="128"/>
      <c r="AN29" s="128"/>
      <c r="AO29" s="128">
        <f>AO27</f>
        <v>2970</v>
      </c>
      <c r="AP29" s="128">
        <f>AO27-($AO$27-$AU$28)/6</f>
        <v>2740.1155566374064</v>
      </c>
      <c r="AQ29" s="128">
        <f>AP29-($AO$27-$AU$28)/6</f>
        <v>2510.2311132748127</v>
      </c>
      <c r="AR29" s="128">
        <f>AQ29-($AO$27-$AU$28)/6</f>
        <v>2280.3466699122191</v>
      </c>
      <c r="AS29" s="128">
        <f>AR29-($AO$27-$AU$28)/6</f>
        <v>2050.4622265496255</v>
      </c>
      <c r="AT29" s="128">
        <f>AS29-($AO$27-$AU$28)/6</f>
        <v>1820.5777831870319</v>
      </c>
      <c r="AU29" s="128">
        <f>AU28</f>
        <v>1590.6933398244378</v>
      </c>
      <c r="AV29" s="128"/>
      <c r="AW29" s="128"/>
      <c r="AX29" s="128"/>
      <c r="AY29" s="128"/>
      <c r="AZ29" s="128"/>
      <c r="BA29" s="128"/>
      <c r="BB29" s="128"/>
      <c r="BC29" s="128"/>
      <c r="BD29" s="128"/>
      <c r="BE29" s="128"/>
      <c r="BF29" s="128"/>
      <c r="BG29" s="128"/>
      <c r="BH29" s="128"/>
      <c r="BI29" s="128"/>
      <c r="BJ29" s="128"/>
      <c r="BK29" s="128"/>
      <c r="BL29" s="128"/>
      <c r="BM29" s="128"/>
      <c r="BN29" s="128"/>
      <c r="BO29" s="128"/>
    </row>
    <row r="30" spans="1:67">
      <c r="A30" s="125" t="s">
        <v>427</v>
      </c>
      <c r="B30" s="125" t="s">
        <v>428</v>
      </c>
      <c r="C30" s="125" t="s">
        <v>422</v>
      </c>
      <c r="D30" s="125" t="s">
        <v>423</v>
      </c>
      <c r="E30" s="125" t="s">
        <v>429</v>
      </c>
      <c r="F30" s="131">
        <f>G27*0.45</f>
        <v>2126.7000000000003</v>
      </c>
      <c r="G30" s="127">
        <f>F30</f>
        <v>2126.7000000000003</v>
      </c>
      <c r="H30" s="127">
        <f t="shared" ref="H30:AM30" si="0">F30</f>
        <v>2126.7000000000003</v>
      </c>
      <c r="I30" s="127">
        <f t="shared" si="0"/>
        <v>2126.7000000000003</v>
      </c>
      <c r="J30" s="127">
        <f t="shared" si="0"/>
        <v>2126.7000000000003</v>
      </c>
      <c r="K30" s="127">
        <f t="shared" si="0"/>
        <v>2126.7000000000003</v>
      </c>
      <c r="L30" s="127">
        <f t="shared" si="0"/>
        <v>2126.7000000000003</v>
      </c>
      <c r="M30" s="127">
        <f t="shared" si="0"/>
        <v>2126.7000000000003</v>
      </c>
      <c r="N30" s="127">
        <f t="shared" si="0"/>
        <v>2126.7000000000003</v>
      </c>
      <c r="O30" s="127">
        <f t="shared" si="0"/>
        <v>2126.7000000000003</v>
      </c>
      <c r="P30" s="127">
        <f t="shared" si="0"/>
        <v>2126.7000000000003</v>
      </c>
      <c r="Q30" s="127">
        <f t="shared" si="0"/>
        <v>2126.7000000000003</v>
      </c>
      <c r="R30" s="127">
        <f t="shared" si="0"/>
        <v>2126.7000000000003</v>
      </c>
      <c r="S30" s="127">
        <f t="shared" si="0"/>
        <v>2126.7000000000003</v>
      </c>
      <c r="T30" s="127">
        <f t="shared" si="0"/>
        <v>2126.7000000000003</v>
      </c>
      <c r="U30" s="127">
        <f t="shared" si="0"/>
        <v>2126.7000000000003</v>
      </c>
      <c r="V30" s="127">
        <f t="shared" si="0"/>
        <v>2126.7000000000003</v>
      </c>
      <c r="W30" s="127">
        <f t="shared" si="0"/>
        <v>2126.7000000000003</v>
      </c>
      <c r="X30" s="127">
        <f t="shared" si="0"/>
        <v>2126.7000000000003</v>
      </c>
      <c r="Y30" s="127">
        <f t="shared" si="0"/>
        <v>2126.7000000000003</v>
      </c>
      <c r="Z30" s="127">
        <f t="shared" si="0"/>
        <v>2126.7000000000003</v>
      </c>
      <c r="AA30" s="127">
        <f t="shared" si="0"/>
        <v>2126.7000000000003</v>
      </c>
      <c r="AB30" s="127">
        <f t="shared" si="0"/>
        <v>2126.7000000000003</v>
      </c>
      <c r="AC30" s="127">
        <f t="shared" si="0"/>
        <v>2126.7000000000003</v>
      </c>
      <c r="AD30" s="127">
        <f t="shared" si="0"/>
        <v>2126.7000000000003</v>
      </c>
      <c r="AE30" s="127">
        <f t="shared" si="0"/>
        <v>2126.7000000000003</v>
      </c>
      <c r="AF30" s="127">
        <f t="shared" si="0"/>
        <v>2126.7000000000003</v>
      </c>
      <c r="AG30" s="127">
        <f t="shared" si="0"/>
        <v>2126.7000000000003</v>
      </c>
      <c r="AH30" s="127">
        <f t="shared" si="0"/>
        <v>2126.7000000000003</v>
      </c>
      <c r="AI30" s="127">
        <f t="shared" si="0"/>
        <v>2126.7000000000003</v>
      </c>
      <c r="AJ30" s="127">
        <f t="shared" si="0"/>
        <v>2126.7000000000003</v>
      </c>
      <c r="AK30" s="127">
        <f t="shared" si="0"/>
        <v>2126.7000000000003</v>
      </c>
      <c r="AL30" s="127">
        <f t="shared" si="0"/>
        <v>2126.7000000000003</v>
      </c>
      <c r="AM30" s="127">
        <f t="shared" si="0"/>
        <v>2126.7000000000003</v>
      </c>
      <c r="AN30" s="127">
        <f t="shared" ref="AN30:BO30" si="1">AL30</f>
        <v>2126.7000000000003</v>
      </c>
      <c r="AO30" s="127">
        <f t="shared" si="1"/>
        <v>2126.7000000000003</v>
      </c>
      <c r="AP30" s="127">
        <f t="shared" si="1"/>
        <v>2126.7000000000003</v>
      </c>
      <c r="AQ30" s="127">
        <f t="shared" si="1"/>
        <v>2126.7000000000003</v>
      </c>
      <c r="AR30" s="127">
        <f t="shared" si="1"/>
        <v>2126.7000000000003</v>
      </c>
      <c r="AS30" s="127">
        <f t="shared" si="1"/>
        <v>2126.7000000000003</v>
      </c>
      <c r="AT30" s="127">
        <f t="shared" si="1"/>
        <v>2126.7000000000003</v>
      </c>
      <c r="AU30" s="127">
        <f t="shared" si="1"/>
        <v>2126.7000000000003</v>
      </c>
      <c r="AV30" s="127">
        <f t="shared" si="1"/>
        <v>2126.7000000000003</v>
      </c>
      <c r="AW30" s="127">
        <f t="shared" si="1"/>
        <v>2126.7000000000003</v>
      </c>
      <c r="AX30" s="127">
        <f t="shared" si="1"/>
        <v>2126.7000000000003</v>
      </c>
      <c r="AY30" s="127">
        <f t="shared" si="1"/>
        <v>2126.7000000000003</v>
      </c>
      <c r="AZ30" s="127">
        <f t="shared" si="1"/>
        <v>2126.7000000000003</v>
      </c>
      <c r="BA30" s="127">
        <f t="shared" si="1"/>
        <v>2126.7000000000003</v>
      </c>
      <c r="BB30" s="127">
        <f t="shared" si="1"/>
        <v>2126.7000000000003</v>
      </c>
      <c r="BC30" s="127">
        <f t="shared" si="1"/>
        <v>2126.7000000000003</v>
      </c>
      <c r="BD30" s="127">
        <f t="shared" si="1"/>
        <v>2126.7000000000003</v>
      </c>
      <c r="BE30" s="127">
        <f t="shared" si="1"/>
        <v>2126.7000000000003</v>
      </c>
      <c r="BF30" s="127">
        <f t="shared" si="1"/>
        <v>2126.7000000000003</v>
      </c>
      <c r="BG30" s="127">
        <f t="shared" si="1"/>
        <v>2126.7000000000003</v>
      </c>
      <c r="BH30" s="127">
        <f t="shared" si="1"/>
        <v>2126.7000000000003</v>
      </c>
      <c r="BI30" s="127">
        <f t="shared" si="1"/>
        <v>2126.7000000000003</v>
      </c>
      <c r="BJ30" s="127">
        <f t="shared" si="1"/>
        <v>2126.7000000000003</v>
      </c>
      <c r="BK30" s="127">
        <f t="shared" si="1"/>
        <v>2126.7000000000003</v>
      </c>
      <c r="BL30" s="127">
        <f t="shared" si="1"/>
        <v>2126.7000000000003</v>
      </c>
      <c r="BM30" s="127">
        <f t="shared" si="1"/>
        <v>2126.7000000000003</v>
      </c>
      <c r="BN30" s="127">
        <f t="shared" si="1"/>
        <v>2126.7000000000003</v>
      </c>
      <c r="BO30" s="127">
        <f t="shared" si="1"/>
        <v>2126.7000000000003</v>
      </c>
    </row>
    <row r="31" spans="1:67">
      <c r="A31" s="132" t="s">
        <v>430</v>
      </c>
      <c r="B31" s="125" t="s">
        <v>431</v>
      </c>
      <c r="C31" s="132"/>
      <c r="D31" s="132"/>
      <c r="E31" s="132"/>
      <c r="F31" s="132">
        <f>G27*0.15</f>
        <v>708.9</v>
      </c>
      <c r="G31" s="132">
        <f>F31</f>
        <v>708.9</v>
      </c>
      <c r="H31" s="132">
        <f t="shared" ref="H31:AM31" si="2">G31</f>
        <v>708.9</v>
      </c>
      <c r="I31" s="132">
        <f t="shared" si="2"/>
        <v>708.9</v>
      </c>
      <c r="J31" s="132">
        <f t="shared" si="2"/>
        <v>708.9</v>
      </c>
      <c r="K31" s="132">
        <f t="shared" si="2"/>
        <v>708.9</v>
      </c>
      <c r="L31" s="132">
        <f t="shared" si="2"/>
        <v>708.9</v>
      </c>
      <c r="M31" s="132">
        <f t="shared" si="2"/>
        <v>708.9</v>
      </c>
      <c r="N31" s="132">
        <f t="shared" si="2"/>
        <v>708.9</v>
      </c>
      <c r="O31" s="132">
        <f t="shared" si="2"/>
        <v>708.9</v>
      </c>
      <c r="P31" s="132">
        <f t="shared" si="2"/>
        <v>708.9</v>
      </c>
      <c r="Q31" s="132">
        <f t="shared" si="2"/>
        <v>708.9</v>
      </c>
      <c r="R31" s="132">
        <f t="shared" si="2"/>
        <v>708.9</v>
      </c>
      <c r="S31" s="132">
        <f t="shared" si="2"/>
        <v>708.9</v>
      </c>
      <c r="T31" s="132">
        <f t="shared" si="2"/>
        <v>708.9</v>
      </c>
      <c r="U31" s="132">
        <f t="shared" si="2"/>
        <v>708.9</v>
      </c>
      <c r="V31" s="132">
        <f t="shared" si="2"/>
        <v>708.9</v>
      </c>
      <c r="W31" s="132">
        <f t="shared" si="2"/>
        <v>708.9</v>
      </c>
      <c r="X31" s="132">
        <f t="shared" si="2"/>
        <v>708.9</v>
      </c>
      <c r="Y31" s="132">
        <f t="shared" si="2"/>
        <v>708.9</v>
      </c>
      <c r="Z31" s="132">
        <f t="shared" si="2"/>
        <v>708.9</v>
      </c>
      <c r="AA31" s="132">
        <f t="shared" si="2"/>
        <v>708.9</v>
      </c>
      <c r="AB31" s="132">
        <f t="shared" si="2"/>
        <v>708.9</v>
      </c>
      <c r="AC31" s="132">
        <f t="shared" si="2"/>
        <v>708.9</v>
      </c>
      <c r="AD31" s="132">
        <f t="shared" si="2"/>
        <v>708.9</v>
      </c>
      <c r="AE31" s="132">
        <f t="shared" si="2"/>
        <v>708.9</v>
      </c>
      <c r="AF31" s="132">
        <f t="shared" si="2"/>
        <v>708.9</v>
      </c>
      <c r="AG31" s="132">
        <f t="shared" si="2"/>
        <v>708.9</v>
      </c>
      <c r="AH31" s="132">
        <f t="shared" si="2"/>
        <v>708.9</v>
      </c>
      <c r="AI31" s="132">
        <f t="shared" si="2"/>
        <v>708.9</v>
      </c>
      <c r="AJ31" s="132">
        <f t="shared" si="2"/>
        <v>708.9</v>
      </c>
      <c r="AK31" s="132">
        <f t="shared" si="2"/>
        <v>708.9</v>
      </c>
      <c r="AL31" s="132">
        <f t="shared" si="2"/>
        <v>708.9</v>
      </c>
      <c r="AM31" s="132">
        <f t="shared" si="2"/>
        <v>708.9</v>
      </c>
      <c r="AN31" s="132">
        <f t="shared" ref="AN31:BO31" si="3">AM31</f>
        <v>708.9</v>
      </c>
      <c r="AO31" s="132">
        <f t="shared" si="3"/>
        <v>708.9</v>
      </c>
      <c r="AP31" s="132">
        <f t="shared" si="3"/>
        <v>708.9</v>
      </c>
      <c r="AQ31" s="132">
        <f t="shared" si="3"/>
        <v>708.9</v>
      </c>
      <c r="AR31" s="132">
        <f t="shared" si="3"/>
        <v>708.9</v>
      </c>
      <c r="AS31" s="132">
        <f t="shared" si="3"/>
        <v>708.9</v>
      </c>
      <c r="AT31" s="132">
        <f t="shared" si="3"/>
        <v>708.9</v>
      </c>
      <c r="AU31" s="132">
        <f t="shared" si="3"/>
        <v>708.9</v>
      </c>
      <c r="AV31" s="132">
        <f t="shared" si="3"/>
        <v>708.9</v>
      </c>
      <c r="AW31" s="132">
        <f t="shared" si="3"/>
        <v>708.9</v>
      </c>
      <c r="AX31" s="132">
        <f t="shared" si="3"/>
        <v>708.9</v>
      </c>
      <c r="AY31" s="132">
        <f t="shared" si="3"/>
        <v>708.9</v>
      </c>
      <c r="AZ31" s="132">
        <f t="shared" si="3"/>
        <v>708.9</v>
      </c>
      <c r="BA31" s="132">
        <f t="shared" si="3"/>
        <v>708.9</v>
      </c>
      <c r="BB31" s="132">
        <f t="shared" si="3"/>
        <v>708.9</v>
      </c>
      <c r="BC31" s="132">
        <f t="shared" si="3"/>
        <v>708.9</v>
      </c>
      <c r="BD31" s="132">
        <f t="shared" si="3"/>
        <v>708.9</v>
      </c>
      <c r="BE31" s="132">
        <f t="shared" si="3"/>
        <v>708.9</v>
      </c>
      <c r="BF31" s="132">
        <f t="shared" si="3"/>
        <v>708.9</v>
      </c>
      <c r="BG31" s="132">
        <f t="shared" si="3"/>
        <v>708.9</v>
      </c>
      <c r="BH31" s="132">
        <f t="shared" si="3"/>
        <v>708.9</v>
      </c>
      <c r="BI31" s="132">
        <f t="shared" si="3"/>
        <v>708.9</v>
      </c>
      <c r="BJ31" s="132">
        <f t="shared" si="3"/>
        <v>708.9</v>
      </c>
      <c r="BK31" s="132">
        <f t="shared" si="3"/>
        <v>708.9</v>
      </c>
      <c r="BL31" s="132">
        <f t="shared" si="3"/>
        <v>708.9</v>
      </c>
      <c r="BM31" s="132">
        <f t="shared" si="3"/>
        <v>708.9</v>
      </c>
      <c r="BN31" s="132">
        <f t="shared" si="3"/>
        <v>708.9</v>
      </c>
      <c r="BO31" s="132">
        <f t="shared" si="3"/>
        <v>708.9</v>
      </c>
    </row>
    <row r="32" spans="1:67">
      <c r="A32" s="133"/>
      <c r="B32" s="133"/>
      <c r="C32" s="133"/>
      <c r="D32" s="133"/>
      <c r="E32" s="133"/>
      <c r="F32" s="133"/>
      <c r="G32" s="133"/>
      <c r="H32" s="125"/>
      <c r="I32" s="125"/>
      <c r="J32" s="125"/>
      <c r="K32" s="125"/>
      <c r="L32" s="125"/>
      <c r="M32" s="125"/>
      <c r="N32" s="125"/>
      <c r="O32" s="125"/>
      <c r="P32" s="125"/>
      <c r="Q32" s="125"/>
      <c r="R32" s="125"/>
      <c r="S32" s="125"/>
      <c r="T32" s="125"/>
      <c r="U32" s="125"/>
      <c r="V32" s="129"/>
      <c r="W32" s="129"/>
      <c r="X32" s="129"/>
      <c r="Y32" s="129"/>
      <c r="Z32" s="129"/>
      <c r="AA32" s="129"/>
      <c r="AB32" s="129"/>
      <c r="AC32" s="129"/>
      <c r="AD32" s="131"/>
      <c r="AE32" s="131"/>
      <c r="AF32" s="131"/>
      <c r="AG32" s="131"/>
      <c r="AH32" s="131"/>
      <c r="AI32" s="131"/>
      <c r="AJ32" s="131"/>
      <c r="AK32" s="131"/>
      <c r="AL32" s="129"/>
      <c r="AM32" s="129"/>
      <c r="AN32" s="129"/>
      <c r="AO32" s="129"/>
      <c r="AP32" s="129"/>
      <c r="AQ32" s="129"/>
      <c r="AR32" s="129"/>
      <c r="AS32" s="129"/>
      <c r="AT32" s="129"/>
      <c r="AU32" s="129"/>
      <c r="AV32" s="129"/>
      <c r="AW32" s="129"/>
      <c r="AX32" s="129"/>
      <c r="AY32" s="129"/>
      <c r="AZ32" s="129"/>
      <c r="BA32" s="133"/>
      <c r="BB32" s="133"/>
      <c r="BC32" s="133"/>
      <c r="BD32" s="133"/>
      <c r="BE32" s="133"/>
      <c r="BF32" s="133"/>
      <c r="BG32" s="133"/>
      <c r="BH32" s="133"/>
      <c r="BI32" s="133"/>
      <c r="BJ32" s="133"/>
      <c r="BK32" s="133"/>
      <c r="BL32" s="133"/>
      <c r="BM32" s="133"/>
      <c r="BN32" s="133"/>
      <c r="BO32" s="134">
        <v>245.58156500000041</v>
      </c>
    </row>
    <row r="33" spans="1:67">
      <c r="A33" s="133" t="s">
        <v>432</v>
      </c>
      <c r="B33" s="133"/>
      <c r="C33" s="133"/>
      <c r="D33" s="133"/>
      <c r="E33" s="133"/>
      <c r="F33" s="133"/>
      <c r="G33" s="133" t="e">
        <f>#REF!/G27-1</f>
        <v>#REF!</v>
      </c>
      <c r="H33" s="135"/>
      <c r="I33" s="133"/>
      <c r="J33" s="133"/>
      <c r="K33" s="133"/>
      <c r="L33" s="133"/>
      <c r="M33" s="133"/>
      <c r="N33" s="133"/>
      <c r="O33" s="133"/>
      <c r="P33" s="133"/>
      <c r="Q33" s="133"/>
      <c r="R33" s="133"/>
      <c r="S33" s="133"/>
      <c r="T33" s="133"/>
      <c r="U33" s="133"/>
      <c r="V33" s="133"/>
      <c r="W33" s="133"/>
      <c r="X33" s="133"/>
      <c r="Y33" s="133"/>
      <c r="Z33" s="133"/>
      <c r="AA33" s="133"/>
      <c r="AB33" s="133"/>
      <c r="AC33" s="133"/>
      <c r="AD33" s="133"/>
      <c r="AE33" s="135"/>
      <c r="AF33" s="135"/>
      <c r="AG33" s="135"/>
      <c r="AH33" s="135"/>
      <c r="AI33" s="135"/>
      <c r="AJ33" s="135"/>
      <c r="AK33" s="135"/>
      <c r="AL33" s="135"/>
      <c r="AM33" s="133"/>
      <c r="AN33" s="133"/>
      <c r="AO33" s="133"/>
      <c r="AP33" s="133"/>
      <c r="AQ33" s="133"/>
      <c r="AR33" s="133"/>
      <c r="AS33" s="133"/>
      <c r="AT33" s="133"/>
      <c r="AU33" s="133"/>
      <c r="AV33" s="133"/>
      <c r="AW33" s="133"/>
      <c r="AX33" s="133"/>
      <c r="AY33" s="133"/>
      <c r="AZ33" s="133"/>
      <c r="BA33" s="133"/>
      <c r="BB33" s="133"/>
      <c r="BC33" s="133"/>
      <c r="BD33" s="133"/>
      <c r="BE33" s="133"/>
      <c r="BF33" s="133"/>
      <c r="BG33" s="133"/>
      <c r="BH33" s="133"/>
      <c r="BI33" s="133"/>
      <c r="BJ33" s="133"/>
      <c r="BK33" s="133"/>
      <c r="BL33" s="133"/>
      <c r="BM33" s="133"/>
      <c r="BN33" s="133"/>
      <c r="BO33" s="134">
        <v>418</v>
      </c>
    </row>
  </sheetData>
  <hyperlinks>
    <hyperlink ref="E27" r:id="rId1" xr:uid="{C6277E95-9CF7-46F5-9C6D-53068F1B6AFB}"/>
  </hyperlinks>
  <pageMargins left="0.7" right="0.7" top="0.75" bottom="0.75" header="0.3" footer="0.3"/>
  <headerFooter>
    <oddHeader>&amp;C&amp;"Aptos"&amp;10&amp;K000000 Intern (Internal)&amp;1#_x000D_</oddHeader>
  </headerFooter>
  <drawing r:id="rId2"/>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7E6A6-AF87-4D56-BFD6-30BC8F718011}">
  <sheetPr codeName="Sheet83"/>
  <dimension ref="B1:W39"/>
  <sheetViews>
    <sheetView workbookViewId="0">
      <selection activeCell="N51" sqref="N51"/>
    </sheetView>
  </sheetViews>
  <sheetFormatPr defaultColWidth="9.140625" defaultRowHeight="15"/>
  <cols>
    <col min="1" max="1" width="9.5703125" bestFit="1" customWidth="1"/>
    <col min="2" max="2" width="52.42578125" customWidth="1"/>
    <col min="3" max="3" width="27.85546875" customWidth="1"/>
    <col min="8" max="8" width="13.42578125" customWidth="1"/>
    <col min="9" max="9" width="9.5703125" customWidth="1"/>
    <col min="13" max="13" width="10.85546875" bestFit="1" customWidth="1"/>
    <col min="22" max="22" width="14" customWidth="1"/>
    <col min="23" max="23" width="13.85546875" customWidth="1"/>
    <col min="24" max="24" width="16.5703125" customWidth="1"/>
  </cols>
  <sheetData>
    <row r="1" spans="2:23">
      <c r="B1" s="9"/>
      <c r="C1" s="9"/>
      <c r="D1" s="9"/>
      <c r="E1" s="9"/>
      <c r="F1" s="9"/>
      <c r="G1" s="9"/>
      <c r="H1" s="9"/>
      <c r="I1" s="9"/>
      <c r="J1" s="9"/>
      <c r="K1" s="9"/>
      <c r="L1" s="9"/>
      <c r="M1" s="9"/>
      <c r="N1" s="9"/>
      <c r="O1" s="9"/>
      <c r="P1" s="9"/>
      <c r="Q1" s="9"/>
      <c r="R1" s="9"/>
      <c r="S1" s="9"/>
      <c r="T1" s="9"/>
      <c r="U1" s="9"/>
      <c r="V1" s="9"/>
      <c r="W1" s="9"/>
    </row>
    <row r="2" spans="2:23">
      <c r="B2" s="114" t="s">
        <v>433</v>
      </c>
      <c r="C2" s="114">
        <v>2030</v>
      </c>
      <c r="D2" s="114">
        <v>2031</v>
      </c>
      <c r="E2" s="114">
        <v>2032</v>
      </c>
      <c r="F2" s="114">
        <v>2033</v>
      </c>
      <c r="G2" s="114">
        <v>2034</v>
      </c>
      <c r="H2" s="114">
        <v>2035</v>
      </c>
      <c r="I2" s="114">
        <v>2036</v>
      </c>
      <c r="J2" s="114">
        <v>2037</v>
      </c>
      <c r="K2" s="114">
        <v>2038</v>
      </c>
      <c r="L2" s="114">
        <v>2039</v>
      </c>
      <c r="M2" s="114">
        <v>2040</v>
      </c>
      <c r="N2" s="114">
        <v>2041</v>
      </c>
      <c r="O2" s="114">
        <v>2042</v>
      </c>
      <c r="P2" s="114">
        <v>2043</v>
      </c>
      <c r="Q2" s="114">
        <v>2044</v>
      </c>
      <c r="R2" s="114">
        <v>2045</v>
      </c>
      <c r="S2" s="114">
        <v>2046</v>
      </c>
      <c r="T2" s="114">
        <v>2047</v>
      </c>
      <c r="U2" s="114">
        <v>2048</v>
      </c>
      <c r="V2" s="114">
        <v>2049</v>
      </c>
      <c r="W2" s="114">
        <v>2050</v>
      </c>
    </row>
    <row r="3" spans="2:23">
      <c r="B3" s="113" t="s">
        <v>434</v>
      </c>
      <c r="C3" s="112">
        <v>1985.2556378028655</v>
      </c>
      <c r="D3" s="112">
        <v>3890.8010294824817</v>
      </c>
      <c r="E3" s="112">
        <v>5716.6361750388478</v>
      </c>
      <c r="F3" s="112">
        <v>7462.7610744719668</v>
      </c>
      <c r="G3" s="112">
        <v>9129.1757277818342</v>
      </c>
      <c r="H3" s="112">
        <v>10715.880134968453</v>
      </c>
      <c r="I3" s="112">
        <v>12216.984416450277</v>
      </c>
      <c r="J3" s="112">
        <v>13632.488572227303</v>
      </c>
      <c r="K3" s="112">
        <v>14962.392602299533</v>
      </c>
      <c r="L3" s="112">
        <v>16206.696506666965</v>
      </c>
      <c r="M3" s="112">
        <v>17365.400285329604</v>
      </c>
      <c r="N3" s="112">
        <v>18471.176631731043</v>
      </c>
      <c r="O3" s="112">
        <v>19524.025545871289</v>
      </c>
      <c r="P3" s="112">
        <v>20523.947027750335</v>
      </c>
      <c r="Q3" s="112">
        <v>21470.941077368188</v>
      </c>
      <c r="R3" s="112">
        <v>22365.007694724842</v>
      </c>
      <c r="S3" s="112">
        <v>23206.146879820302</v>
      </c>
      <c r="T3" s="112">
        <v>23994.358632654563</v>
      </c>
      <c r="U3" s="112">
        <v>24729.642953227631</v>
      </c>
      <c r="V3" s="112">
        <v>25411.999841539498</v>
      </c>
      <c r="W3" s="111">
        <v>26041.429297590174</v>
      </c>
    </row>
    <row r="4" spans="2:23">
      <c r="B4" s="110" t="s">
        <v>435</v>
      </c>
      <c r="C4" s="109">
        <v>1321.1674141002497</v>
      </c>
      <c r="D4" s="109">
        <v>2579.6544208101632</v>
      </c>
      <c r="E4" s="109">
        <v>3775.461020129741</v>
      </c>
      <c r="F4" s="109">
        <v>4908.5872120589838</v>
      </c>
      <c r="G4" s="109">
        <v>5979.0329965978908</v>
      </c>
      <c r="H4" s="109">
        <v>6986.7983737464619</v>
      </c>
      <c r="I4" s="109">
        <v>7925.9934639231496</v>
      </c>
      <c r="J4" s="109">
        <v>8796.6182671279548</v>
      </c>
      <c r="K4" s="109">
        <v>9598.6727833608766</v>
      </c>
      <c r="L4" s="109">
        <v>10332.157012621916</v>
      </c>
      <c r="M4" s="109">
        <v>10997.070954911072</v>
      </c>
      <c r="N4" s="109">
        <v>11615.079068111501</v>
      </c>
      <c r="O4" s="109">
        <v>12186.181352223202</v>
      </c>
      <c r="P4" s="109">
        <v>12710.377807246174</v>
      </c>
      <c r="Q4" s="109">
        <v>13187.668433180417</v>
      </c>
      <c r="R4" s="109">
        <v>13618.053230025933</v>
      </c>
      <c r="S4" s="109">
        <v>14001.532197782721</v>
      </c>
      <c r="T4" s="109">
        <v>14338.105336450779</v>
      </c>
      <c r="U4" s="109">
        <v>14627.772646030109</v>
      </c>
      <c r="V4" s="109">
        <v>14870.534126520712</v>
      </c>
      <c r="W4" s="108">
        <v>15066.389777922586</v>
      </c>
    </row>
    <row r="5" spans="2:23">
      <c r="B5" s="110" t="s">
        <v>436</v>
      </c>
      <c r="C5" s="109">
        <v>426.87229031398834</v>
      </c>
      <c r="D5" s="109">
        <v>845.53633523392591</v>
      </c>
      <c r="E5" s="109">
        <v>1255.9921347598126</v>
      </c>
      <c r="F5" s="109">
        <v>1658.2396888916487</v>
      </c>
      <c r="G5" s="109">
        <v>2052.2789976294339</v>
      </c>
      <c r="H5" s="109">
        <v>2438.1100609731684</v>
      </c>
      <c r="I5" s="109">
        <v>2815.7328789228523</v>
      </c>
      <c r="J5" s="109">
        <v>3185.147451478485</v>
      </c>
      <c r="K5" s="109">
        <v>3546.353778640067</v>
      </c>
      <c r="L5" s="109">
        <v>3899.3518604075985</v>
      </c>
      <c r="M5" s="109">
        <v>4244.1416967810783</v>
      </c>
      <c r="N5" s="109">
        <v>4583.8099299820906</v>
      </c>
      <c r="O5" s="109">
        <v>4918.3565600106349</v>
      </c>
      <c r="P5" s="109">
        <v>5247.7815868667112</v>
      </c>
      <c r="Q5" s="109">
        <v>5572.0850105503196</v>
      </c>
      <c r="R5" s="109">
        <v>5891.266831061459</v>
      </c>
      <c r="S5" s="109">
        <v>6205.3270484001305</v>
      </c>
      <c r="T5" s="109">
        <v>6514.265662566334</v>
      </c>
      <c r="U5" s="109">
        <v>6818.0826735600695</v>
      </c>
      <c r="V5" s="109">
        <v>7116.778081381337</v>
      </c>
      <c r="W5" s="108">
        <v>7410.3518860301365</v>
      </c>
    </row>
    <row r="6" spans="2:23">
      <c r="B6" s="110" t="s">
        <v>437</v>
      </c>
      <c r="C6" s="109">
        <v>237.21593338862755</v>
      </c>
      <c r="D6" s="109">
        <v>465.61027343839237</v>
      </c>
      <c r="E6" s="109">
        <v>685.18302014929441</v>
      </c>
      <c r="F6" s="109">
        <v>895.93417352133372</v>
      </c>
      <c r="G6" s="109">
        <v>1097.8637335545102</v>
      </c>
      <c r="H6" s="109">
        <v>1290.9717002488239</v>
      </c>
      <c r="I6" s="109">
        <v>1475.2580736042751</v>
      </c>
      <c r="J6" s="109">
        <v>1650.7228536208634</v>
      </c>
      <c r="K6" s="109">
        <v>1817.3660402985888</v>
      </c>
      <c r="L6" s="109">
        <v>1975.1876336374517</v>
      </c>
      <c r="M6" s="109">
        <v>2124.1876336374517</v>
      </c>
      <c r="N6" s="109">
        <v>2272.2876336374516</v>
      </c>
      <c r="O6" s="109">
        <v>2419.4876336374514</v>
      </c>
      <c r="P6" s="109">
        <v>2565.7876336374516</v>
      </c>
      <c r="Q6" s="109">
        <v>2711.1876336374517</v>
      </c>
      <c r="R6" s="109">
        <v>2855.6876336374517</v>
      </c>
      <c r="S6" s="109">
        <v>2999.2876336374516</v>
      </c>
      <c r="T6" s="109">
        <v>3141.9876336374518</v>
      </c>
      <c r="U6" s="109">
        <v>3283.787633637452</v>
      </c>
      <c r="V6" s="109">
        <v>3424.6876336374521</v>
      </c>
      <c r="W6" s="108">
        <v>3564.6876336374521</v>
      </c>
    </row>
    <row r="7" spans="2:23">
      <c r="B7" s="110" t="s">
        <v>438</v>
      </c>
      <c r="C7" s="109">
        <v>-306.38350352032495</v>
      </c>
      <c r="D7" s="109">
        <v>-627.78535831214913</v>
      </c>
      <c r="E7" s="109">
        <v>-964.20556437547259</v>
      </c>
      <c r="F7" s="109">
        <v>-1315.6441217102952</v>
      </c>
      <c r="G7" s="109">
        <v>-1682.1010303166172</v>
      </c>
      <c r="H7" s="109">
        <v>-2063.5762901944381</v>
      </c>
      <c r="I7" s="109">
        <v>-2452.6783171197585</v>
      </c>
      <c r="J7" s="109">
        <v>-2849.4071110925779</v>
      </c>
      <c r="K7" s="109">
        <v>-3253.7626721128968</v>
      </c>
      <c r="L7" s="109">
        <v>-3665.7450001807151</v>
      </c>
      <c r="M7" s="109">
        <v>-4088.8149893183713</v>
      </c>
      <c r="N7" s="109">
        <v>-4512.8518378769877</v>
      </c>
      <c r="O7" s="109">
        <v>-4937.8555458565634</v>
      </c>
      <c r="P7" s="109">
        <v>-5363.8261132570988</v>
      </c>
      <c r="Q7" s="109">
        <v>-5790.7635400785957</v>
      </c>
      <c r="R7" s="109">
        <v>-6218.6678263210506</v>
      </c>
      <c r="S7" s="109">
        <v>-6647.538971984467</v>
      </c>
      <c r="T7" s="109">
        <v>-7077.3769770688414</v>
      </c>
      <c r="U7" s="109">
        <v>-7549.8704920177952</v>
      </c>
      <c r="V7" s="109">
        <v>-8087.3308663877096</v>
      </c>
      <c r="W7" s="108">
        <v>-8689.7581001785838</v>
      </c>
    </row>
    <row r="8" spans="2:23">
      <c r="B8" s="110" t="s">
        <v>439</v>
      </c>
      <c r="C8" s="109">
        <v>-271.13956000000002</v>
      </c>
      <c r="D8" s="109">
        <v>-546.86516400000005</v>
      </c>
      <c r="E8" s="109">
        <v>-827.17681200000015</v>
      </c>
      <c r="F8" s="109">
        <v>-1112.0745040000002</v>
      </c>
      <c r="G8" s="109">
        <v>-1401.5582400000003</v>
      </c>
      <c r="H8" s="109">
        <v>-1695.6280200000003</v>
      </c>
      <c r="I8" s="109">
        <v>-1994.2838440000005</v>
      </c>
      <c r="J8" s="109">
        <v>-2297.5257120000006</v>
      </c>
      <c r="K8" s="109">
        <v>-2605.3536240000008</v>
      </c>
      <c r="L8" s="109">
        <v>-2917.7675800000011</v>
      </c>
      <c r="M8" s="109">
        <v>-3234.7675800000011</v>
      </c>
      <c r="N8" s="109">
        <v>-3553.367580000001</v>
      </c>
      <c r="O8" s="109">
        <v>-3873.5675800000008</v>
      </c>
      <c r="P8" s="109">
        <v>-4195.367580000001</v>
      </c>
      <c r="Q8" s="109">
        <v>-4518.7675800000015</v>
      </c>
      <c r="R8" s="109">
        <v>-4843.7675800000015</v>
      </c>
      <c r="S8" s="109">
        <v>-5170.3675800000019</v>
      </c>
      <c r="T8" s="109">
        <v>-5498.5675800000017</v>
      </c>
      <c r="U8" s="109">
        <v>-5828.3675800000019</v>
      </c>
      <c r="V8" s="109">
        <v>-6159.7675800000025</v>
      </c>
      <c r="W8" s="108">
        <v>-6492.7675800000025</v>
      </c>
    </row>
    <row r="9" spans="2:23">
      <c r="B9" s="110" t="s">
        <v>440</v>
      </c>
      <c r="C9" s="109">
        <v>-35.243943520324919</v>
      </c>
      <c r="D9" s="109">
        <v>-80.920194312149064</v>
      </c>
      <c r="E9" s="109">
        <v>-137.02875237547244</v>
      </c>
      <c r="F9" s="109">
        <v>-203.56961771029501</v>
      </c>
      <c r="G9" s="109">
        <v>-280.54279031661679</v>
      </c>
      <c r="H9" s="109">
        <v>-367.94827019443778</v>
      </c>
      <c r="I9" s="109">
        <v>-458.394473119758</v>
      </c>
      <c r="J9" s="109">
        <v>-551.88139909257745</v>
      </c>
      <c r="K9" s="109">
        <v>-648.40904811289613</v>
      </c>
      <c r="L9" s="109">
        <v>-747.97742018071403</v>
      </c>
      <c r="M9" s="109">
        <v>-854.04740931837023</v>
      </c>
      <c r="N9" s="109">
        <v>-959.48425787698636</v>
      </c>
      <c r="O9" s="109">
        <v>-1064.2879658565623</v>
      </c>
      <c r="P9" s="109">
        <v>-1168.4585332570982</v>
      </c>
      <c r="Q9" s="109">
        <v>-1271.995960078594</v>
      </c>
      <c r="R9" s="109">
        <v>-1374.9002463210495</v>
      </c>
      <c r="S9" s="109">
        <v>-1477.1713919844649</v>
      </c>
      <c r="T9" s="109">
        <v>-1578.8093970688401</v>
      </c>
      <c r="U9" s="109">
        <v>-1721.5029120177937</v>
      </c>
      <c r="V9" s="109">
        <v>-1927.5632863877072</v>
      </c>
      <c r="W9" s="108">
        <v>-2196.9905201785805</v>
      </c>
    </row>
    <row r="10" spans="2:23">
      <c r="B10" s="107" t="s">
        <v>441</v>
      </c>
      <c r="C10" s="106">
        <v>-88.178794458102772</v>
      </c>
      <c r="D10" s="106">
        <v>-175.35672633976526</v>
      </c>
      <c r="E10" s="106">
        <v>-261.53379564498749</v>
      </c>
      <c r="F10" s="106">
        <v>-346.71000237376944</v>
      </c>
      <c r="G10" s="106">
        <v>-430.88534652611111</v>
      </c>
      <c r="H10" s="106">
        <v>-514.05982810201249</v>
      </c>
      <c r="I10" s="106">
        <v>-594.52196358761057</v>
      </c>
      <c r="J10" s="106">
        <v>-672.27175298290535</v>
      </c>
      <c r="K10" s="106">
        <v>-747.30919628789673</v>
      </c>
      <c r="L10" s="106">
        <v>-819.6342935025848</v>
      </c>
      <c r="M10" s="106">
        <v>-889.24704462696945</v>
      </c>
      <c r="N10" s="106">
        <v>-954.59874286489571</v>
      </c>
      <c r="O10" s="106">
        <v>-1015.6893882163635</v>
      </c>
      <c r="P10" s="106">
        <v>-1072.5189806813728</v>
      </c>
      <c r="Q10" s="106">
        <v>-1125.0875202599236</v>
      </c>
      <c r="R10" s="106">
        <v>-1173.395006952016</v>
      </c>
      <c r="S10" s="106">
        <v>-1217.4414407576498</v>
      </c>
      <c r="T10" s="106">
        <v>-1257.2268216768252</v>
      </c>
      <c r="U10" s="106">
        <v>-1292.7511497095422</v>
      </c>
      <c r="V10" s="106">
        <v>-1324.0144248558008</v>
      </c>
      <c r="W10" s="105">
        <v>-1351.0166471156008</v>
      </c>
    </row>
    <row r="11" spans="2:23">
      <c r="B11" s="104" t="s">
        <v>442</v>
      </c>
      <c r="C11" s="103">
        <v>1590.6933398244378</v>
      </c>
      <c r="D11" s="103">
        <v>3087.6589448305672</v>
      </c>
      <c r="E11" s="103">
        <v>4490.8968150183873</v>
      </c>
      <c r="F11" s="103">
        <v>5800.4069503879018</v>
      </c>
      <c r="G11" s="103">
        <v>7016.1893509391066</v>
      </c>
      <c r="H11" s="103">
        <v>8138.2440166720025</v>
      </c>
      <c r="I11" s="103">
        <v>9169.7841357429079</v>
      </c>
      <c r="J11" s="103">
        <v>10110.809708151819</v>
      </c>
      <c r="K11" s="103">
        <v>10961.320733898739</v>
      </c>
      <c r="L11" s="103">
        <v>11721.317212983666</v>
      </c>
      <c r="M11" s="103">
        <v>12387.338251384264</v>
      </c>
      <c r="N11" s="103">
        <v>13003.72605098916</v>
      </c>
      <c r="O11" s="103">
        <v>13570.480611798361</v>
      </c>
      <c r="P11" s="103">
        <v>14087.601933811864</v>
      </c>
      <c r="Q11" s="103">
        <v>14555.09001702967</v>
      </c>
      <c r="R11" s="103">
        <v>14972.944861451775</v>
      </c>
      <c r="S11" s="103">
        <v>15341.166467078185</v>
      </c>
      <c r="T11" s="103">
        <v>15659.754833908897</v>
      </c>
      <c r="U11" s="103">
        <v>15887.021311500293</v>
      </c>
      <c r="V11" s="103">
        <v>16000.654550295987</v>
      </c>
      <c r="W11" s="102">
        <v>16000.654550295989</v>
      </c>
    </row>
    <row r="12" spans="2:23">
      <c r="B12" s="9"/>
      <c r="C12" s="9"/>
      <c r="D12" s="9"/>
      <c r="E12" s="9"/>
      <c r="F12" s="9"/>
      <c r="G12" s="9"/>
      <c r="H12" s="9"/>
      <c r="I12" s="9"/>
      <c r="J12" s="9"/>
      <c r="K12" s="9"/>
      <c r="L12" s="9"/>
      <c r="M12" s="9"/>
      <c r="N12" s="9"/>
      <c r="O12" s="9"/>
      <c r="P12" s="9"/>
      <c r="Q12" s="9"/>
      <c r="R12" s="9"/>
      <c r="S12" s="9"/>
      <c r="T12" s="9"/>
      <c r="U12" s="9"/>
      <c r="V12" s="9"/>
      <c r="W12" s="9"/>
    </row>
    <row r="13" spans="2:23">
      <c r="B13" s="101" t="s">
        <v>443</v>
      </c>
      <c r="C13" s="100">
        <v>16000</v>
      </c>
      <c r="D13" s="100">
        <v>16000</v>
      </c>
      <c r="E13" s="100">
        <v>16000</v>
      </c>
      <c r="F13" s="100">
        <v>16000</v>
      </c>
      <c r="G13" s="100">
        <v>16000</v>
      </c>
      <c r="H13" s="100">
        <v>16000</v>
      </c>
      <c r="I13" s="100">
        <v>16000</v>
      </c>
      <c r="J13" s="100">
        <v>16000</v>
      </c>
      <c r="K13" s="100">
        <v>16000</v>
      </c>
      <c r="L13" s="100">
        <v>16000</v>
      </c>
      <c r="M13" s="100">
        <v>16000</v>
      </c>
      <c r="N13" s="100">
        <v>16000</v>
      </c>
      <c r="O13" s="100">
        <v>16000</v>
      </c>
      <c r="P13" s="100">
        <v>16000</v>
      </c>
      <c r="Q13" s="100">
        <v>16000</v>
      </c>
      <c r="R13" s="100">
        <v>16000</v>
      </c>
      <c r="S13" s="100">
        <v>16000</v>
      </c>
      <c r="T13" s="100">
        <v>16000</v>
      </c>
      <c r="U13" s="100">
        <v>16000</v>
      </c>
      <c r="V13" s="100">
        <v>16000</v>
      </c>
      <c r="W13" s="99">
        <v>16000</v>
      </c>
    </row>
    <row r="14" spans="2:23">
      <c r="B14" s="9"/>
      <c r="C14" s="9"/>
      <c r="D14" s="9"/>
      <c r="E14" s="9"/>
      <c r="F14" s="9"/>
      <c r="G14" s="9"/>
      <c r="H14" s="9"/>
      <c r="I14" s="9"/>
      <c r="J14" s="9"/>
      <c r="K14" s="9"/>
      <c r="L14" s="9"/>
      <c r="M14" s="9"/>
      <c r="N14" s="9"/>
      <c r="O14" s="9"/>
      <c r="P14" s="9"/>
      <c r="Q14" s="9"/>
      <c r="R14" s="9"/>
      <c r="S14" s="9"/>
      <c r="T14" s="9"/>
      <c r="U14" s="9"/>
      <c r="V14" s="9"/>
      <c r="W14" s="9"/>
    </row>
    <row r="15" spans="2:23">
      <c r="W15" s="3"/>
    </row>
    <row r="38" spans="2:23">
      <c r="I38" s="9"/>
      <c r="J38" s="9"/>
      <c r="K38" s="9"/>
      <c r="L38" s="9"/>
      <c r="M38" s="9"/>
      <c r="N38" s="9"/>
      <c r="O38" s="9"/>
      <c r="P38" s="9"/>
      <c r="Q38" s="9"/>
      <c r="R38" s="9"/>
      <c r="S38" s="9"/>
      <c r="T38" s="9"/>
      <c r="U38" s="9"/>
      <c r="V38" s="9"/>
      <c r="W38" s="9"/>
    </row>
    <row r="39" spans="2:23">
      <c r="B39" s="9"/>
      <c r="I39" s="9"/>
      <c r="J39" s="9"/>
      <c r="K39" s="9"/>
      <c r="L39" s="9"/>
      <c r="M39" s="9"/>
      <c r="N39" s="9"/>
      <c r="O39" s="9"/>
      <c r="P39" s="9"/>
      <c r="Q39" s="9"/>
      <c r="R39" s="9"/>
      <c r="S39" s="9"/>
      <c r="T39" s="9"/>
      <c r="U39" s="9"/>
      <c r="V39" s="9"/>
      <c r="W39" s="9"/>
    </row>
  </sheetData>
  <pageMargins left="0.7" right="0.7" top="0.75" bottom="0.75" header="0.3" footer="0.3"/>
  <headerFooter>
    <oddHeader>&amp;C&amp;"Aptos"&amp;10&amp;K000000 Intern (Internal)&amp;1#_x000D_</oddHeader>
  </headerFooter>
  <drawing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7F1A3-C88D-4C12-BD61-FE04DBEE7240}">
  <sheetPr codeName="Sheet85"/>
  <dimension ref="B3:E14"/>
  <sheetViews>
    <sheetView topLeftCell="A7" zoomScale="121" zoomScaleNormal="90" workbookViewId="0">
      <selection activeCell="O27" sqref="O27"/>
    </sheetView>
  </sheetViews>
  <sheetFormatPr defaultColWidth="9.140625" defaultRowHeight="15"/>
  <cols>
    <col min="4" max="4" width="19" bestFit="1" customWidth="1"/>
  </cols>
  <sheetData>
    <row r="3" spans="2:5">
      <c r="B3" s="1" t="s">
        <v>444</v>
      </c>
      <c r="C3" s="155"/>
    </row>
    <row r="4" spans="2:5">
      <c r="C4" s="155"/>
      <c r="D4" s="186"/>
    </row>
    <row r="5" spans="2:5">
      <c r="B5" s="187" t="s">
        <v>204</v>
      </c>
      <c r="C5" s="120" t="s">
        <v>445</v>
      </c>
      <c r="D5" s="94" t="s">
        <v>446</v>
      </c>
    </row>
    <row r="6" spans="2:5">
      <c r="B6" s="188" t="s">
        <v>447</v>
      </c>
      <c r="C6" s="189">
        <v>1990</v>
      </c>
      <c r="D6" s="190">
        <v>1523</v>
      </c>
    </row>
    <row r="7" spans="2:5">
      <c r="B7" s="470" t="s">
        <v>159</v>
      </c>
      <c r="C7" s="189">
        <v>2030</v>
      </c>
      <c r="D7" s="190">
        <v>143.84</v>
      </c>
      <c r="E7" s="5"/>
    </row>
    <row r="8" spans="2:5">
      <c r="B8" s="471"/>
      <c r="C8" s="189">
        <v>2035</v>
      </c>
      <c r="D8" s="190">
        <v>56.34</v>
      </c>
    </row>
    <row r="9" spans="2:5">
      <c r="B9" s="471"/>
      <c r="C9" s="189">
        <v>2040</v>
      </c>
      <c r="D9" s="191">
        <v>29.59</v>
      </c>
    </row>
    <row r="10" spans="2:5">
      <c r="B10" s="472"/>
      <c r="C10" s="189">
        <v>2050</v>
      </c>
      <c r="D10" s="191">
        <v>9.06</v>
      </c>
    </row>
    <row r="11" spans="2:5">
      <c r="B11" s="470" t="s">
        <v>123</v>
      </c>
      <c r="C11" s="189">
        <v>2035</v>
      </c>
      <c r="D11" s="191">
        <v>102.31920035886458</v>
      </c>
    </row>
    <row r="12" spans="2:5">
      <c r="B12" s="472"/>
      <c r="C12" s="189">
        <v>2040</v>
      </c>
      <c r="D12" s="191">
        <v>59.128430962815486</v>
      </c>
    </row>
    <row r="13" spans="2:5">
      <c r="B13" s="473" t="s">
        <v>121</v>
      </c>
      <c r="C13" s="189">
        <v>2035</v>
      </c>
      <c r="D13">
        <v>29.080865813230535</v>
      </c>
    </row>
    <row r="14" spans="2:5">
      <c r="B14" s="418"/>
      <c r="C14" s="189">
        <v>2040</v>
      </c>
      <c r="D14">
        <v>10.391918193611865</v>
      </c>
    </row>
  </sheetData>
  <mergeCells count="3">
    <mergeCell ref="B7:B10"/>
    <mergeCell ref="B11:B12"/>
    <mergeCell ref="B13:B14"/>
  </mergeCells>
  <pageMargins left="0.7" right="0.7" top="0.75" bottom="0.75" header="0.3" footer="0.3"/>
  <headerFooter>
    <oddHeader>&amp;C&amp;"Aptos"&amp;10&amp;K000000 Intern (Internal)&amp;1#_x000D_</oddHeader>
  </headerFooter>
  <drawing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239F1-ECB9-4898-AEBB-743CE01A73C2}">
  <sheetPr codeName="Sheet86"/>
  <dimension ref="B3:J14"/>
  <sheetViews>
    <sheetView workbookViewId="0">
      <selection activeCell="N51" sqref="N51"/>
    </sheetView>
  </sheetViews>
  <sheetFormatPr defaultColWidth="9.140625" defaultRowHeight="15"/>
  <sheetData>
    <row r="3" spans="2:10">
      <c r="B3" t="s">
        <v>448</v>
      </c>
    </row>
    <row r="4" spans="2:10">
      <c r="C4" s="192">
        <v>1990</v>
      </c>
      <c r="D4" s="192">
        <v>2000</v>
      </c>
      <c r="E4" s="192">
        <v>2010</v>
      </c>
      <c r="F4" s="192">
        <v>2020</v>
      </c>
      <c r="G4" s="192">
        <v>2030</v>
      </c>
      <c r="H4" s="192">
        <v>2035</v>
      </c>
      <c r="I4" s="192">
        <v>2040</v>
      </c>
      <c r="J4" s="192">
        <v>2050</v>
      </c>
    </row>
    <row r="5" spans="2:10">
      <c r="B5" t="s">
        <v>449</v>
      </c>
      <c r="C5">
        <v>500.56</v>
      </c>
      <c r="D5">
        <v>393.39</v>
      </c>
      <c r="E5">
        <v>334.67</v>
      </c>
      <c r="F5">
        <v>226.64</v>
      </c>
    </row>
    <row r="6" spans="2:10">
      <c r="B6" t="s">
        <v>450</v>
      </c>
      <c r="G6">
        <v>110</v>
      </c>
    </row>
    <row r="7" spans="2:10">
      <c r="B7" t="s">
        <v>159</v>
      </c>
      <c r="G7">
        <v>42.526519944654027</v>
      </c>
      <c r="H7">
        <v>13.562373920955961</v>
      </c>
      <c r="I7">
        <v>5.9865338393933749</v>
      </c>
      <c r="J7">
        <v>1.4819612923487615</v>
      </c>
    </row>
    <row r="8" spans="2:10">
      <c r="B8" t="s">
        <v>123</v>
      </c>
      <c r="H8">
        <v>23.512974544582423</v>
      </c>
      <c r="I8">
        <v>11.514542623573568</v>
      </c>
    </row>
    <row r="9" spans="2:10">
      <c r="B9" t="s">
        <v>121</v>
      </c>
      <c r="H9">
        <v>7.3660420001405216</v>
      </c>
      <c r="I9">
        <v>2.1951849743717053</v>
      </c>
    </row>
    <row r="13" spans="2:10">
      <c r="D13">
        <v>500.56</v>
      </c>
    </row>
    <row r="14" spans="2:10">
      <c r="D14">
        <f>G7/C5</f>
        <v>8.495788705580555E-2</v>
      </c>
    </row>
  </sheetData>
  <pageMargins left="0.7" right="0.7" top="0.75" bottom="0.75" header="0.3" footer="0.3"/>
  <headerFooter>
    <oddHeader>&amp;C&amp;"Aptos"&amp;10&amp;K000000 Intern (Internal)&amp;1#_x000D_</oddHeader>
  </headerFooter>
  <drawing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FABD1-6888-4306-A3C0-72A69D2204FB}">
  <sheetPr codeName="Sheet87"/>
  <dimension ref="B3:D13"/>
  <sheetViews>
    <sheetView workbookViewId="0">
      <selection activeCell="E20" sqref="E20"/>
    </sheetView>
  </sheetViews>
  <sheetFormatPr defaultColWidth="9.140625" defaultRowHeight="15"/>
  <cols>
    <col min="4" max="4" width="10.140625" bestFit="1" customWidth="1"/>
  </cols>
  <sheetData>
    <row r="3" spans="2:4">
      <c r="B3" t="s">
        <v>451</v>
      </c>
    </row>
    <row r="5" spans="2:4">
      <c r="B5" t="s">
        <v>204</v>
      </c>
      <c r="C5" t="s">
        <v>445</v>
      </c>
      <c r="D5" t="s">
        <v>434</v>
      </c>
    </row>
    <row r="6" spans="2:4">
      <c r="B6" s="418" t="s">
        <v>159</v>
      </c>
      <c r="C6">
        <v>2030</v>
      </c>
      <c r="D6">
        <v>0.94</v>
      </c>
    </row>
    <row r="7" spans="2:4">
      <c r="B7" s="418"/>
      <c r="C7">
        <v>2035</v>
      </c>
      <c r="D7">
        <v>3.77</v>
      </c>
    </row>
    <row r="8" spans="2:4">
      <c r="B8" s="418"/>
      <c r="C8">
        <v>2040</v>
      </c>
      <c r="D8">
        <v>2.97</v>
      </c>
    </row>
    <row r="9" spans="2:4">
      <c r="B9" s="418"/>
      <c r="C9">
        <v>2050</v>
      </c>
      <c r="D9">
        <v>1.1599999999999999</v>
      </c>
    </row>
    <row r="10" spans="2:4">
      <c r="B10" s="418" t="s">
        <v>123</v>
      </c>
      <c r="C10">
        <v>2035</v>
      </c>
      <c r="D10">
        <v>7.28</v>
      </c>
    </row>
    <row r="11" spans="2:4">
      <c r="B11" s="418"/>
      <c r="C11">
        <v>2040</v>
      </c>
      <c r="D11">
        <v>5.04</v>
      </c>
    </row>
    <row r="12" spans="2:4">
      <c r="B12" s="418" t="s">
        <v>121</v>
      </c>
      <c r="C12">
        <v>2035</v>
      </c>
      <c r="D12">
        <v>0.56000000000000005</v>
      </c>
    </row>
    <row r="13" spans="2:4">
      <c r="B13" s="418"/>
      <c r="C13">
        <v>2040</v>
      </c>
      <c r="D13">
        <v>1.04</v>
      </c>
    </row>
  </sheetData>
  <mergeCells count="3">
    <mergeCell ref="B10:B11"/>
    <mergeCell ref="B12:B13"/>
    <mergeCell ref="B6:B9"/>
  </mergeCells>
  <pageMargins left="0.7" right="0.7" top="0.75" bottom="0.75" header="0.3" footer="0.3"/>
  <headerFooter>
    <oddHeader>&amp;C&amp;"Aptos"&amp;10&amp;K000000 Intern (Internal)&amp;1#_x000D_</oddHeader>
  </headerFooter>
  <drawing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EA10C-EAA1-4FC0-8BB3-A22BE0DFCB1D}">
  <sheetPr codeName="Sheet88"/>
  <dimension ref="B2:AH42"/>
  <sheetViews>
    <sheetView zoomScale="80" zoomScaleNormal="80" workbookViewId="0">
      <selection activeCell="M6" sqref="M6"/>
    </sheetView>
  </sheetViews>
  <sheetFormatPr defaultColWidth="9.140625" defaultRowHeight="15"/>
  <cols>
    <col min="4" max="4" width="10.140625" customWidth="1"/>
    <col min="5" max="5" width="9.42578125" bestFit="1" customWidth="1"/>
    <col min="6" max="7" width="11.42578125" bestFit="1" customWidth="1"/>
    <col min="8" max="8" width="9.42578125" bestFit="1" customWidth="1"/>
    <col min="9" max="9" width="13.7109375" customWidth="1"/>
    <col min="10" max="10" width="9.42578125" bestFit="1" customWidth="1"/>
    <col min="11" max="11" width="10.5703125" bestFit="1" customWidth="1"/>
    <col min="14" max="14" width="13.85546875" customWidth="1"/>
    <col min="24" max="24" width="13.85546875" customWidth="1"/>
    <col min="25" max="25" width="9.5703125" customWidth="1"/>
  </cols>
  <sheetData>
    <row r="2" spans="2:34">
      <c r="B2" s="90" t="s">
        <v>452</v>
      </c>
    </row>
    <row r="4" spans="2:34" ht="18">
      <c r="B4" s="116"/>
      <c r="C4" s="116"/>
      <c r="D4" s="150" t="s">
        <v>105</v>
      </c>
      <c r="E4" s="150" t="s">
        <v>106</v>
      </c>
      <c r="F4" s="150" t="s">
        <v>107</v>
      </c>
      <c r="G4" s="150" t="s">
        <v>111</v>
      </c>
      <c r="H4" s="150" t="s">
        <v>110</v>
      </c>
      <c r="I4" s="150" t="s">
        <v>453</v>
      </c>
      <c r="J4" s="150" t="s">
        <v>454</v>
      </c>
      <c r="K4" s="1" t="s">
        <v>109</v>
      </c>
      <c r="L4" s="150" t="s">
        <v>112</v>
      </c>
      <c r="M4" s="146"/>
      <c r="N4" s="146"/>
      <c r="O4" s="146"/>
      <c r="V4" s="1"/>
      <c r="W4" s="1"/>
      <c r="X4" s="1"/>
      <c r="Y4" s="1"/>
      <c r="Z4" s="1"/>
      <c r="AA4" s="1"/>
      <c r="AB4" s="1"/>
      <c r="AC4" s="1"/>
      <c r="AD4" s="1"/>
      <c r="AE4" s="1"/>
      <c r="AF4" s="1"/>
    </row>
    <row r="5" spans="2:34">
      <c r="B5" s="116">
        <v>2030</v>
      </c>
      <c r="C5" s="149" t="s">
        <v>159</v>
      </c>
      <c r="D5" s="148">
        <v>2920.9</v>
      </c>
      <c r="E5" s="148">
        <v>98.3</v>
      </c>
      <c r="F5" s="148">
        <v>1963.8</v>
      </c>
      <c r="G5" s="148">
        <v>2143.5</v>
      </c>
      <c r="H5" s="148">
        <v>28.1</v>
      </c>
      <c r="I5" s="148"/>
      <c r="J5" s="148">
        <v>523.70000000000005</v>
      </c>
      <c r="K5" s="148">
        <v>779.8</v>
      </c>
      <c r="L5" s="148">
        <f>0.1+57.3</f>
        <v>57.4</v>
      </c>
      <c r="V5" s="1"/>
      <c r="W5" s="1"/>
      <c r="X5" s="3"/>
      <c r="Y5" s="3"/>
      <c r="Z5" s="3"/>
      <c r="AA5" s="3"/>
      <c r="AB5" s="3"/>
      <c r="AC5" s="3"/>
      <c r="AD5" s="3"/>
      <c r="AE5" s="3"/>
      <c r="AF5" s="3"/>
    </row>
    <row r="6" spans="2:34" ht="18">
      <c r="B6" s="116"/>
      <c r="C6" s="149" t="s">
        <v>455</v>
      </c>
      <c r="D6" s="148">
        <f>226*11.63</f>
        <v>2628.38</v>
      </c>
      <c r="E6" s="148">
        <f>6*11.63</f>
        <v>69.78</v>
      </c>
      <c r="F6" s="148">
        <f>77*11.63</f>
        <v>895.5100000000001</v>
      </c>
      <c r="G6" s="148">
        <f>262*11.63</f>
        <v>3047.0600000000004</v>
      </c>
      <c r="H6" s="148">
        <f>30*11.63</f>
        <v>348.90000000000003</v>
      </c>
      <c r="I6" s="148">
        <f>2*11.63</f>
        <v>23.26</v>
      </c>
      <c r="J6" s="148">
        <f>44*11.63</f>
        <v>511.72</v>
      </c>
      <c r="K6" s="148">
        <f>157*11.63</f>
        <v>1825.91</v>
      </c>
      <c r="L6" s="3"/>
      <c r="M6" s="146"/>
      <c r="N6" s="181"/>
      <c r="O6" s="207"/>
      <c r="P6" s="207"/>
      <c r="Q6" s="207"/>
      <c r="R6" s="207"/>
      <c r="V6" s="1"/>
      <c r="W6" s="1"/>
      <c r="X6" s="3"/>
      <c r="Y6" s="3"/>
      <c r="Z6" s="3"/>
      <c r="AA6" s="3"/>
      <c r="AB6" s="3"/>
      <c r="AC6" s="3"/>
      <c r="AD6" s="3"/>
      <c r="AE6" s="3"/>
      <c r="AF6" s="3"/>
    </row>
    <row r="7" spans="2:34" ht="18">
      <c r="B7" s="116"/>
      <c r="C7" s="149" t="s">
        <v>456</v>
      </c>
      <c r="D7" s="286">
        <v>2787</v>
      </c>
      <c r="E7" s="286">
        <v>38</v>
      </c>
      <c r="F7" s="286">
        <v>1186</v>
      </c>
      <c r="G7" s="286">
        <v>3250</v>
      </c>
      <c r="H7" s="286">
        <v>151</v>
      </c>
      <c r="I7" s="286">
        <v>8</v>
      </c>
      <c r="J7" s="286">
        <v>474</v>
      </c>
      <c r="K7" s="286"/>
      <c r="L7" s="287">
        <v>977</v>
      </c>
      <c r="M7" s="146"/>
      <c r="N7" s="181"/>
      <c r="O7" s="207"/>
      <c r="P7" s="207"/>
      <c r="Q7" s="207"/>
      <c r="R7" s="207"/>
      <c r="V7" s="1"/>
      <c r="W7" s="1"/>
      <c r="X7" s="3"/>
      <c r="Y7" s="3"/>
      <c r="Z7" s="3"/>
      <c r="AA7" s="3"/>
      <c r="AB7" s="3"/>
      <c r="AC7" s="3"/>
      <c r="AD7" s="3"/>
      <c r="AE7" s="3"/>
      <c r="AF7" s="3"/>
    </row>
    <row r="8" spans="2:34" ht="18">
      <c r="B8" s="116">
        <v>2035</v>
      </c>
      <c r="C8" s="149" t="s">
        <v>159</v>
      </c>
      <c r="D8" s="148">
        <v>3327.2</v>
      </c>
      <c r="E8" s="148">
        <v>252.3</v>
      </c>
      <c r="F8" s="148">
        <v>1622.9</v>
      </c>
      <c r="G8" s="148">
        <v>1887.6</v>
      </c>
      <c r="H8" s="148">
        <v>19.8</v>
      </c>
      <c r="I8" s="148"/>
      <c r="J8" s="148">
        <v>518</v>
      </c>
      <c r="K8" s="148">
        <v>705.6</v>
      </c>
      <c r="L8" s="148">
        <f>0.4+72.9</f>
        <v>73.300000000000011</v>
      </c>
      <c r="M8" s="146"/>
      <c r="N8" s="181"/>
      <c r="O8" s="207"/>
      <c r="P8" s="207"/>
      <c r="Q8" s="207"/>
      <c r="R8" s="207"/>
      <c r="V8" s="1"/>
      <c r="W8" s="1"/>
      <c r="X8" s="3"/>
      <c r="Y8" s="3"/>
      <c r="Z8" s="3"/>
      <c r="AA8" s="3"/>
      <c r="AB8" s="3"/>
      <c r="AC8" s="3"/>
      <c r="AD8" s="3"/>
      <c r="AE8" s="3"/>
      <c r="AF8" s="3"/>
    </row>
    <row r="9" spans="2:34" ht="18">
      <c r="B9" s="116"/>
      <c r="C9" s="149" t="s">
        <v>455</v>
      </c>
      <c r="D9" s="148">
        <f>277*11.63</f>
        <v>3221.51</v>
      </c>
      <c r="E9" s="148">
        <f>6*11.63</f>
        <v>69.78</v>
      </c>
      <c r="F9" s="148">
        <f>38*11.63</f>
        <v>441.94000000000005</v>
      </c>
      <c r="G9" s="148">
        <f>138*11.63</f>
        <v>1604.94</v>
      </c>
      <c r="H9" s="148">
        <f>19*11.63</f>
        <v>220.97000000000003</v>
      </c>
      <c r="I9" s="148">
        <f>5*11.63</f>
        <v>58.150000000000006</v>
      </c>
      <c r="J9" s="148">
        <f>40*11.63</f>
        <v>465.20000000000005</v>
      </c>
      <c r="K9" s="148">
        <f>133*11.63</f>
        <v>1546.7900000000002</v>
      </c>
      <c r="L9" s="3"/>
      <c r="M9" s="146"/>
      <c r="N9" s="181"/>
      <c r="O9" s="207"/>
      <c r="P9" s="207"/>
      <c r="Q9" s="207"/>
      <c r="R9" s="207"/>
      <c r="V9" s="1"/>
      <c r="W9" s="1"/>
      <c r="X9" s="3"/>
      <c r="Y9" s="3"/>
      <c r="Z9" s="3"/>
      <c r="AA9" s="3"/>
      <c r="AB9" s="3"/>
      <c r="AC9" s="3"/>
      <c r="AD9" s="3"/>
      <c r="AE9" s="3"/>
      <c r="AF9" s="3"/>
    </row>
    <row r="10" spans="2:34" ht="18">
      <c r="B10" s="116">
        <v>2040</v>
      </c>
      <c r="C10" s="149" t="s">
        <v>159</v>
      </c>
      <c r="D10" s="148">
        <v>3706.4</v>
      </c>
      <c r="E10" s="148">
        <v>409.5</v>
      </c>
      <c r="F10" s="148">
        <v>1279.3</v>
      </c>
      <c r="G10" s="148">
        <v>1441.6</v>
      </c>
      <c r="H10" s="148">
        <v>13.4</v>
      </c>
      <c r="I10" s="148"/>
      <c r="J10" s="148">
        <v>517.1</v>
      </c>
      <c r="K10" s="148">
        <v>677.2</v>
      </c>
      <c r="L10" s="148">
        <f>1+106.5</f>
        <v>107.5</v>
      </c>
      <c r="M10" s="146"/>
      <c r="N10" s="181"/>
      <c r="O10" s="207"/>
      <c r="P10" s="207"/>
      <c r="Q10" s="207"/>
      <c r="R10" s="207"/>
      <c r="V10" s="1"/>
      <c r="W10" s="1"/>
      <c r="X10" s="3"/>
      <c r="Y10" s="3"/>
      <c r="Z10" s="3"/>
      <c r="AA10" s="3"/>
      <c r="AB10" s="3"/>
      <c r="AC10" s="3"/>
      <c r="AD10" s="3"/>
      <c r="AE10" s="3"/>
      <c r="AF10" s="3"/>
    </row>
    <row r="11" spans="2:34" ht="18">
      <c r="B11" s="116"/>
      <c r="C11" s="149" t="s">
        <v>455</v>
      </c>
      <c r="D11" s="148">
        <f>332*11.63</f>
        <v>3861.1600000000003</v>
      </c>
      <c r="E11" s="148">
        <f>7*11.63</f>
        <v>81.410000000000011</v>
      </c>
      <c r="F11" s="148">
        <f>19*11.63</f>
        <v>220.97000000000003</v>
      </c>
      <c r="G11" s="148">
        <f>58*11.63</f>
        <v>674.54000000000008</v>
      </c>
      <c r="H11" s="148">
        <f>11*11.63</f>
        <v>127.93</v>
      </c>
      <c r="I11" s="148">
        <f>5*11.63</f>
        <v>58.150000000000006</v>
      </c>
      <c r="J11" s="148">
        <f>37*11.63</f>
        <v>430.31</v>
      </c>
      <c r="K11" s="148">
        <f>105*11.63</f>
        <v>1221.1500000000001</v>
      </c>
      <c r="L11" s="3"/>
      <c r="M11" s="146"/>
      <c r="N11" s="181"/>
      <c r="O11" s="207"/>
      <c r="P11" s="207"/>
      <c r="Q11" s="207"/>
      <c r="R11" s="207"/>
      <c r="V11" s="1"/>
      <c r="W11" s="1"/>
      <c r="X11" s="3"/>
      <c r="Y11" s="3"/>
      <c r="Z11" s="3"/>
      <c r="AA11" s="3"/>
      <c r="AB11" s="3"/>
      <c r="AC11" s="3"/>
      <c r="AD11" s="3"/>
      <c r="AE11" s="3"/>
      <c r="AF11" s="3"/>
      <c r="AH11" s="3"/>
    </row>
    <row r="12" spans="2:34" ht="18">
      <c r="B12" s="116"/>
      <c r="C12" s="149" t="s">
        <v>457</v>
      </c>
      <c r="D12" s="148">
        <v>3333.9052601650737</v>
      </c>
      <c r="E12" s="148">
        <v>395.57934870801506</v>
      </c>
      <c r="F12" s="148">
        <v>466.35089800851716</v>
      </c>
      <c r="G12" s="148">
        <v>1138.0736114901047</v>
      </c>
      <c r="H12" s="148">
        <v>22.470358603910377</v>
      </c>
      <c r="I12" s="148">
        <v>160.30327991097869</v>
      </c>
      <c r="J12" s="148">
        <v>429.21120444772049</v>
      </c>
      <c r="K12" s="148">
        <v>1080</v>
      </c>
      <c r="L12" s="3"/>
      <c r="M12" s="146"/>
      <c r="N12" s="181"/>
      <c r="O12" s="207"/>
      <c r="P12" s="207"/>
      <c r="Q12" s="207"/>
      <c r="R12" s="207"/>
      <c r="V12" s="1"/>
      <c r="W12" s="1"/>
      <c r="X12" s="3"/>
      <c r="Y12" s="3"/>
      <c r="Z12" s="3"/>
      <c r="AA12" s="3"/>
      <c r="AB12" s="3"/>
      <c r="AC12" s="3"/>
      <c r="AD12" s="3"/>
      <c r="AE12" s="3"/>
      <c r="AF12" s="3"/>
      <c r="AH12" s="3"/>
    </row>
    <row r="13" spans="2:34" ht="18">
      <c r="B13" s="116">
        <v>2050</v>
      </c>
      <c r="C13" s="149" t="s">
        <v>159</v>
      </c>
      <c r="D13" s="148">
        <v>4221.7</v>
      </c>
      <c r="E13" s="148">
        <v>623.20000000000005</v>
      </c>
      <c r="F13" s="148">
        <v>842.6</v>
      </c>
      <c r="G13" s="148">
        <v>663.5</v>
      </c>
      <c r="H13" s="148">
        <v>10.4</v>
      </c>
      <c r="I13" s="148"/>
      <c r="J13" s="148">
        <v>536.29999999999995</v>
      </c>
      <c r="K13" s="148">
        <v>594.79999999999995</v>
      </c>
      <c r="L13" s="148">
        <f>9.9+125.1</f>
        <v>135</v>
      </c>
      <c r="M13" s="146"/>
      <c r="N13" s="181"/>
      <c r="O13" s="207"/>
      <c r="P13" s="207"/>
      <c r="Q13" s="207"/>
      <c r="R13" s="207"/>
      <c r="V13" s="1"/>
      <c r="W13" s="1"/>
      <c r="X13" s="3"/>
      <c r="Y13" s="3"/>
      <c r="Z13" s="3"/>
      <c r="AA13" s="3"/>
      <c r="AB13" s="3"/>
      <c r="AC13" s="3"/>
      <c r="AD13" s="3"/>
      <c r="AE13" s="3"/>
      <c r="AF13" s="3"/>
      <c r="AH13" s="3"/>
    </row>
    <row r="14" spans="2:34" ht="18">
      <c r="B14" s="116"/>
      <c r="C14" s="149" t="s">
        <v>455</v>
      </c>
      <c r="D14" s="148">
        <f>376*11.63</f>
        <v>4372.88</v>
      </c>
      <c r="E14" s="148">
        <f>19*11.63</f>
        <v>220.97000000000003</v>
      </c>
      <c r="F14" s="148">
        <f>7*11.63</f>
        <v>81.410000000000011</v>
      </c>
      <c r="G14" s="148">
        <f>20*11.63</f>
        <v>232.60000000000002</v>
      </c>
      <c r="H14" s="148">
        <f>5*11.63</f>
        <v>58.150000000000006</v>
      </c>
      <c r="I14" s="148">
        <f>8*11.63</f>
        <v>93.04</v>
      </c>
      <c r="J14" s="148">
        <f>37*11.63</f>
        <v>430.31</v>
      </c>
      <c r="K14" s="148">
        <f>72*11.63</f>
        <v>837.36</v>
      </c>
      <c r="L14" s="3"/>
      <c r="M14" s="146"/>
      <c r="N14" s="181"/>
      <c r="O14" s="207"/>
      <c r="P14" s="207"/>
      <c r="Q14" s="207"/>
      <c r="R14" s="207"/>
      <c r="V14" s="1"/>
      <c r="W14" s="1"/>
      <c r="X14" s="3"/>
      <c r="Y14" s="3"/>
      <c r="Z14" s="3"/>
      <c r="AA14" s="3"/>
      <c r="AB14" s="3"/>
      <c r="AC14" s="3"/>
      <c r="AD14" s="3"/>
      <c r="AE14" s="3"/>
      <c r="AF14" s="3"/>
      <c r="AH14" s="3"/>
    </row>
    <row r="15" spans="2:34" ht="18">
      <c r="B15" s="116"/>
      <c r="C15" s="149" t="s">
        <v>457</v>
      </c>
      <c r="D15" s="148">
        <v>3694.9163293378797</v>
      </c>
      <c r="E15" s="148">
        <v>660.93741152970154</v>
      </c>
      <c r="F15" s="148">
        <v>6.5440735169945761</v>
      </c>
      <c r="G15" s="148">
        <v>356.11664271640109</v>
      </c>
      <c r="H15" s="148">
        <v>1.6917680354530773</v>
      </c>
      <c r="I15" s="148">
        <v>449.43230971679208</v>
      </c>
      <c r="J15" s="148">
        <v>359.32195205382345</v>
      </c>
      <c r="K15" s="148"/>
      <c r="L15" s="148">
        <v>921</v>
      </c>
      <c r="M15" s="146"/>
      <c r="N15" s="181"/>
      <c r="O15" s="207"/>
      <c r="P15" s="207"/>
      <c r="Q15" s="207"/>
      <c r="R15" s="207"/>
      <c r="V15" s="1"/>
      <c r="W15" s="1"/>
      <c r="X15" s="3"/>
      <c r="Y15" s="3"/>
      <c r="Z15" s="3"/>
      <c r="AA15" s="3"/>
      <c r="AB15" s="3"/>
      <c r="AC15" s="3"/>
      <c r="AD15" s="3"/>
      <c r="AE15" s="3"/>
      <c r="AF15" s="3"/>
    </row>
    <row r="16" spans="2:34" ht="18">
      <c r="O16" s="151"/>
      <c r="P16" s="151"/>
      <c r="Q16" s="151"/>
      <c r="R16" s="151"/>
      <c r="S16" s="181"/>
    </row>
    <row r="17" spans="2:29" ht="18">
      <c r="R17" s="146"/>
      <c r="S17" s="181"/>
    </row>
    <row r="18" spans="2:29">
      <c r="M18" s="203"/>
      <c r="N18" s="203"/>
      <c r="O18" s="203"/>
      <c r="P18" s="203"/>
    </row>
    <row r="19" spans="2:29">
      <c r="B19" s="91" t="s">
        <v>458</v>
      </c>
      <c r="M19" s="204"/>
      <c r="N19" s="204"/>
      <c r="O19" s="204"/>
      <c r="P19" s="204"/>
      <c r="Q19" s="204"/>
      <c r="Y19" s="96"/>
    </row>
    <row r="20" spans="2:29">
      <c r="B20" s="91" t="s">
        <v>459</v>
      </c>
      <c r="M20" s="204"/>
      <c r="N20" s="204"/>
      <c r="O20" s="204"/>
      <c r="P20" s="204"/>
      <c r="Q20" s="204"/>
      <c r="Y20" s="96"/>
    </row>
    <row r="21" spans="2:29">
      <c r="B21" s="91" t="s">
        <v>460</v>
      </c>
      <c r="M21" s="204"/>
      <c r="N21" s="204"/>
      <c r="O21" s="204"/>
      <c r="P21" s="204"/>
      <c r="Q21" s="204"/>
      <c r="Y21" s="96"/>
    </row>
    <row r="22" spans="2:29">
      <c r="B22" s="91" t="s">
        <v>461</v>
      </c>
      <c r="M22" s="204"/>
      <c r="N22" s="204"/>
      <c r="O22" s="204"/>
      <c r="P22" s="204"/>
      <c r="Q22" s="204"/>
      <c r="Y22" s="96"/>
    </row>
    <row r="23" spans="2:29">
      <c r="B23" s="91"/>
      <c r="M23" s="204"/>
      <c r="N23" s="204"/>
      <c r="O23" s="204"/>
      <c r="P23" s="204"/>
      <c r="Q23" s="204"/>
      <c r="Y23" s="96"/>
    </row>
    <row r="24" spans="2:29">
      <c r="B24" s="92"/>
      <c r="M24" s="204"/>
      <c r="N24" s="204"/>
      <c r="O24" s="204"/>
      <c r="P24" s="204"/>
      <c r="Q24" s="204"/>
      <c r="Y24" s="96"/>
    </row>
    <row r="25" spans="2:29">
      <c r="M25" s="204"/>
      <c r="N25" s="204"/>
      <c r="O25" s="204"/>
      <c r="P25" s="204"/>
      <c r="Q25" s="204"/>
      <c r="Y25" s="96"/>
    </row>
    <row r="26" spans="2:29">
      <c r="M26" s="204"/>
      <c r="N26" s="204"/>
      <c r="O26" s="204"/>
      <c r="P26" s="204"/>
      <c r="Q26" s="204"/>
      <c r="Y26" s="96"/>
    </row>
    <row r="27" spans="2:29">
      <c r="O27" s="205"/>
      <c r="P27" s="205"/>
      <c r="Q27" s="205"/>
      <c r="Y27" s="97"/>
    </row>
    <row r="28" spans="2:29" ht="101.25" customHeight="1">
      <c r="M28" s="205"/>
      <c r="N28" s="205"/>
      <c r="O28" s="205"/>
    </row>
    <row r="29" spans="2:29" ht="18">
      <c r="M29" s="98"/>
      <c r="N29" s="98"/>
      <c r="O29" s="98"/>
      <c r="P29" s="98"/>
      <c r="R29" s="146"/>
      <c r="S29" s="181"/>
      <c r="Z29" s="98"/>
      <c r="AA29" s="98"/>
      <c r="AB29" s="98"/>
      <c r="AC29" s="98"/>
    </row>
    <row r="30" spans="2:29" ht="18">
      <c r="R30" s="146"/>
      <c r="S30" s="181"/>
      <c r="Z30" s="95"/>
      <c r="AA30" s="95"/>
      <c r="AB30" s="95"/>
      <c r="AC30" s="95"/>
    </row>
    <row r="31" spans="2:29" ht="18">
      <c r="R31" s="146"/>
      <c r="S31" s="181"/>
    </row>
    <row r="32" spans="2:29" ht="18">
      <c r="R32" s="146"/>
      <c r="S32" s="181"/>
    </row>
    <row r="33" spans="18:19" ht="18">
      <c r="R33" s="147"/>
      <c r="S33" s="181"/>
    </row>
    <row r="34" spans="18:19" ht="18">
      <c r="R34" s="146"/>
      <c r="S34" s="181"/>
    </row>
    <row r="35" spans="18:19" ht="18">
      <c r="R35" s="146"/>
      <c r="S35" s="181"/>
    </row>
    <row r="36" spans="18:19" ht="18">
      <c r="R36" s="146"/>
      <c r="S36" s="181"/>
    </row>
    <row r="37" spans="18:19" ht="18">
      <c r="R37" s="146"/>
      <c r="S37" s="181"/>
    </row>
    <row r="38" spans="18:19" ht="18">
      <c r="R38" s="146"/>
      <c r="S38" s="181"/>
    </row>
    <row r="39" spans="18:19" ht="18">
      <c r="R39" s="146"/>
      <c r="S39" s="181"/>
    </row>
    <row r="40" spans="18:19" ht="18">
      <c r="R40" s="146"/>
      <c r="S40" s="181"/>
    </row>
    <row r="41" spans="18:19" ht="18">
      <c r="R41" s="146"/>
      <c r="S41" s="181"/>
    </row>
    <row r="42" spans="18:19" ht="18">
      <c r="R42" s="147"/>
      <c r="S42" s="181"/>
    </row>
  </sheetData>
  <pageMargins left="0.7" right="0.7" top="0.75" bottom="0.75" header="0.3" footer="0.3"/>
  <headerFooter>
    <oddHeader>&amp;C&amp;"Aptos"&amp;10&amp;K000000 Intern (Internal)&amp;1#_x000D_</oddHeader>
  </headerFooter>
  <drawing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B7AEB-9754-4251-A2D8-2DA1C4FE488A}">
  <sheetPr codeName="Sheet89"/>
  <dimension ref="B2:O22"/>
  <sheetViews>
    <sheetView workbookViewId="0">
      <selection activeCell="J23" sqref="J23"/>
    </sheetView>
  </sheetViews>
  <sheetFormatPr defaultColWidth="9.140625" defaultRowHeight="15"/>
  <cols>
    <col min="2" max="2" width="12.5703125" customWidth="1"/>
    <col min="3" max="4" width="12.42578125" customWidth="1"/>
    <col min="5" max="5" width="12.140625" customWidth="1"/>
    <col min="6" max="6" width="12.42578125" customWidth="1"/>
    <col min="7" max="7" width="13.5703125" customWidth="1"/>
    <col min="9" max="9" width="12.5703125" customWidth="1"/>
    <col min="10" max="10" width="14.42578125" customWidth="1"/>
    <col min="12" max="12" width="14.5703125" customWidth="1"/>
  </cols>
  <sheetData>
    <row r="2" spans="2:15">
      <c r="B2" s="90" t="s">
        <v>462</v>
      </c>
    </row>
    <row r="4" spans="2:15">
      <c r="B4" s="2"/>
      <c r="C4" s="474">
        <v>2030</v>
      </c>
      <c r="D4" s="475"/>
      <c r="E4" s="476"/>
      <c r="F4" s="474">
        <v>2035</v>
      </c>
      <c r="G4" s="475"/>
      <c r="H4" s="476"/>
      <c r="I4" s="474">
        <v>2040</v>
      </c>
      <c r="J4" s="475"/>
      <c r="K4" s="476"/>
      <c r="L4" s="117">
        <v>2050</v>
      </c>
      <c r="M4" s="118"/>
      <c r="N4" s="119"/>
    </row>
    <row r="5" spans="2:15">
      <c r="B5" s="2"/>
      <c r="C5" s="94" t="s">
        <v>159</v>
      </c>
      <c r="D5" s="94" t="s">
        <v>455</v>
      </c>
      <c r="E5" s="94" t="s">
        <v>456</v>
      </c>
      <c r="F5" s="94" t="s">
        <v>159</v>
      </c>
      <c r="G5" s="94" t="s">
        <v>455</v>
      </c>
      <c r="H5" s="94" t="s">
        <v>457</v>
      </c>
      <c r="I5" s="94" t="s">
        <v>159</v>
      </c>
      <c r="J5" s="94" t="s">
        <v>455</v>
      </c>
      <c r="K5" s="94" t="s">
        <v>457</v>
      </c>
      <c r="L5" s="94" t="s">
        <v>159</v>
      </c>
      <c r="M5" s="94" t="s">
        <v>455</v>
      </c>
      <c r="N5" s="94" t="s">
        <v>457</v>
      </c>
    </row>
    <row r="6" spans="2:15">
      <c r="B6" s="2" t="s">
        <v>117</v>
      </c>
      <c r="C6" s="115">
        <v>1025</v>
      </c>
      <c r="D6" s="115">
        <f>82*11.63</f>
        <v>953.66000000000008</v>
      </c>
      <c r="E6" s="115">
        <v>965.79597754646898</v>
      </c>
      <c r="F6" s="115">
        <v>1097</v>
      </c>
      <c r="G6" s="115">
        <f>92*11.63</f>
        <v>1069.96</v>
      </c>
      <c r="H6" s="115"/>
      <c r="I6" s="115">
        <v>1201</v>
      </c>
      <c r="J6" s="115">
        <f>106*11.63</f>
        <v>1232.78</v>
      </c>
      <c r="K6" s="115">
        <v>1055.9684650196259</v>
      </c>
      <c r="L6" s="115">
        <v>1317</v>
      </c>
      <c r="M6" s="115">
        <f>126*11.63</f>
        <v>1465.38</v>
      </c>
      <c r="N6" s="115">
        <v>1291.3705917820344</v>
      </c>
    </row>
    <row r="7" spans="2:15">
      <c r="B7" s="2" t="s">
        <v>463</v>
      </c>
      <c r="C7" s="115">
        <v>1551</v>
      </c>
      <c r="D7" s="115">
        <f>114*11.63</f>
        <v>1325.8200000000002</v>
      </c>
      <c r="E7" s="115">
        <v>842.47356380426913</v>
      </c>
      <c r="F7" s="115">
        <v>1667</v>
      </c>
      <c r="G7" s="115">
        <f>126*11.63</f>
        <v>1465.38</v>
      </c>
      <c r="H7" s="115"/>
      <c r="I7" s="115">
        <v>1732</v>
      </c>
      <c r="J7" s="115">
        <f>143*11.63</f>
        <v>1663.0900000000001</v>
      </c>
      <c r="K7" s="115">
        <v>932.8525001702576</v>
      </c>
      <c r="L7" s="115">
        <v>1824</v>
      </c>
      <c r="M7" s="115">
        <f>160*11.63</f>
        <v>1860.8000000000002</v>
      </c>
      <c r="N7" s="115">
        <v>954.28252769369453</v>
      </c>
    </row>
    <row r="8" spans="2:15">
      <c r="B8" s="2" t="s">
        <v>118</v>
      </c>
      <c r="C8" s="115">
        <v>291</v>
      </c>
      <c r="D8" s="115">
        <f>25*11.63</f>
        <v>290.75</v>
      </c>
      <c r="E8" s="115">
        <v>506</v>
      </c>
      <c r="F8" s="115">
        <v>506</v>
      </c>
      <c r="G8" s="115">
        <f>53*11.63</f>
        <v>616.39</v>
      </c>
      <c r="H8" s="115"/>
      <c r="I8" s="115">
        <v>714</v>
      </c>
      <c r="J8" s="115">
        <f>75*11.63</f>
        <v>872.25000000000011</v>
      </c>
      <c r="K8" s="115">
        <v>507.35400526426844</v>
      </c>
      <c r="L8" s="115">
        <v>1017</v>
      </c>
      <c r="M8" s="115">
        <f>79*11.63</f>
        <v>918.7700000000001</v>
      </c>
      <c r="N8" s="115">
        <v>639.43539548533715</v>
      </c>
    </row>
    <row r="9" spans="2:15">
      <c r="B9" s="2" t="s">
        <v>464</v>
      </c>
      <c r="C9" s="115">
        <v>55</v>
      </c>
      <c r="D9" s="115">
        <f>6*11.63</f>
        <v>69.78</v>
      </c>
      <c r="E9" s="115">
        <v>823.18584246136925</v>
      </c>
      <c r="F9" s="115">
        <v>57</v>
      </c>
      <c r="G9" s="115">
        <f>7*11.63</f>
        <v>81.410000000000011</v>
      </c>
      <c r="H9" s="115"/>
      <c r="I9" s="115">
        <v>59</v>
      </c>
      <c r="J9" s="115">
        <f>8*11.63</f>
        <v>93.04</v>
      </c>
      <c r="K9" s="115">
        <v>844.75059323134326</v>
      </c>
      <c r="L9" s="115">
        <v>65</v>
      </c>
      <c r="M9" s="115">
        <f>11*11.63</f>
        <v>127.93</v>
      </c>
      <c r="N9" s="115">
        <v>873.46099855912439</v>
      </c>
    </row>
    <row r="10" spans="2:15">
      <c r="B10" s="116" t="s">
        <v>465</v>
      </c>
      <c r="C10" s="120">
        <f t="shared" ref="C10:E10" si="0">SUM(C6:C9)</f>
        <v>2922</v>
      </c>
      <c r="D10" s="120">
        <f t="shared" si="0"/>
        <v>2640.0100000000007</v>
      </c>
      <c r="E10" s="120">
        <f t="shared" si="0"/>
        <v>3137.4553838121074</v>
      </c>
      <c r="F10" s="120">
        <f t="shared" ref="F10:N10" si="1">SUM(F6:F9)</f>
        <v>3327</v>
      </c>
      <c r="G10" s="120">
        <f t="shared" si="1"/>
        <v>3233.14</v>
      </c>
      <c r="H10" s="120">
        <f t="shared" si="1"/>
        <v>0</v>
      </c>
      <c r="I10" s="120">
        <f t="shared" si="1"/>
        <v>3706</v>
      </c>
      <c r="J10" s="120">
        <f t="shared" si="1"/>
        <v>3861.16</v>
      </c>
      <c r="K10" s="120">
        <f t="shared" si="1"/>
        <v>3340.9255636854955</v>
      </c>
      <c r="L10" s="120">
        <f t="shared" si="1"/>
        <v>4223</v>
      </c>
      <c r="M10" s="120">
        <f t="shared" si="1"/>
        <v>4372.880000000001</v>
      </c>
      <c r="N10" s="120">
        <f t="shared" si="1"/>
        <v>3758.5495135201909</v>
      </c>
    </row>
    <row r="12" spans="2:15">
      <c r="B12" s="6" t="s">
        <v>466</v>
      </c>
    </row>
    <row r="13" spans="2:15">
      <c r="B13" s="121" t="s">
        <v>467</v>
      </c>
      <c r="C13" s="58"/>
      <c r="D13" s="58"/>
      <c r="F13" s="58"/>
      <c r="G13" t="s">
        <v>468</v>
      </c>
    </row>
    <row r="14" spans="2:15" ht="18">
      <c r="I14" s="21"/>
      <c r="J14" s="21"/>
      <c r="K14" s="21"/>
      <c r="L14" s="21"/>
      <c r="M14" s="21"/>
      <c r="N14" s="21"/>
      <c r="O14" s="89"/>
    </row>
    <row r="15" spans="2:15" ht="18">
      <c r="I15" s="21"/>
      <c r="J15" s="93"/>
      <c r="K15" s="93"/>
      <c r="L15" s="93"/>
      <c r="M15" s="93"/>
      <c r="N15" s="93"/>
      <c r="O15" s="21"/>
    </row>
    <row r="16" spans="2:15" ht="18">
      <c r="I16" s="21"/>
      <c r="J16" s="34"/>
      <c r="K16" s="34"/>
      <c r="L16" s="34"/>
      <c r="M16" s="34"/>
      <c r="N16" s="34"/>
      <c r="O16" s="22"/>
    </row>
    <row r="17" spans="9:15" ht="18">
      <c r="I17" s="21"/>
      <c r="J17" s="34"/>
      <c r="K17" s="34"/>
      <c r="L17" s="34"/>
      <c r="M17" s="34"/>
      <c r="N17" s="34"/>
      <c r="O17" s="22"/>
    </row>
    <row r="18" spans="9:15" ht="18">
      <c r="I18" s="21"/>
      <c r="J18" s="34"/>
      <c r="K18" s="34"/>
      <c r="L18" s="34"/>
      <c r="M18" s="34"/>
      <c r="N18" s="34"/>
      <c r="O18" s="22"/>
    </row>
    <row r="19" spans="9:15" ht="18">
      <c r="I19" s="21"/>
      <c r="J19" s="34"/>
      <c r="K19" s="34"/>
      <c r="L19" s="34"/>
      <c r="M19" s="34"/>
      <c r="N19" s="34"/>
      <c r="O19" s="22"/>
    </row>
    <row r="20" spans="9:15" ht="18">
      <c r="I20" s="21"/>
      <c r="J20" s="34"/>
      <c r="K20" s="34"/>
      <c r="L20" s="34"/>
      <c r="M20" s="34"/>
      <c r="N20" s="34"/>
      <c r="O20" s="22"/>
    </row>
    <row r="21" spans="9:15" ht="18">
      <c r="I21" s="21"/>
      <c r="J21" s="34"/>
      <c r="K21" s="34"/>
      <c r="L21" s="34"/>
      <c r="M21" s="34"/>
      <c r="N21" s="34"/>
      <c r="O21" s="22"/>
    </row>
    <row r="22" spans="9:15" ht="18">
      <c r="I22" s="21"/>
      <c r="J22" s="21"/>
      <c r="K22" s="21"/>
      <c r="L22" s="21"/>
      <c r="M22" s="21"/>
      <c r="N22" s="21"/>
      <c r="O22" s="21"/>
    </row>
  </sheetData>
  <mergeCells count="3">
    <mergeCell ref="C4:E4"/>
    <mergeCell ref="I4:K4"/>
    <mergeCell ref="F4:H4"/>
  </mergeCells>
  <pageMargins left="0.7" right="0.7" top="0.75" bottom="0.75" header="0.3" footer="0.3"/>
  <headerFooter>
    <oddHeader>&amp;C&amp;"Aptos"&amp;10&amp;K000000 Intern (Internal)&amp;1#_x000D_</oddHead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ebcdd9f-8e8a-4082-9087-afb1140160c2" xsi:nil="true"/>
    <lcf76f155ced4ddcb4097134ff3c332f xmlns="747bd86c-ce71-45ea-b8eb-b2faa30a321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2F167BEA0C28E478AD30C3D133B867E" ma:contentTypeVersion="15" ma:contentTypeDescription="Create a new document." ma:contentTypeScope="" ma:versionID="72440488b57d77dcb15969f1ae736f39">
  <xsd:schema xmlns:xsd="http://www.w3.org/2001/XMLSchema" xmlns:xs="http://www.w3.org/2001/XMLSchema" xmlns:p="http://schemas.microsoft.com/office/2006/metadata/properties" xmlns:ns2="747bd86c-ce71-45ea-b8eb-b2faa30a321f" xmlns:ns3="febcdd9f-8e8a-4082-9087-afb1140160c2" targetNamespace="http://schemas.microsoft.com/office/2006/metadata/properties" ma:root="true" ma:fieldsID="d279e1a9f247801148f7e42ff57576ea" ns2:_="" ns3:_="">
    <xsd:import namespace="747bd86c-ce71-45ea-b8eb-b2faa30a321f"/>
    <xsd:import namespace="febcdd9f-8e8a-4082-9087-afb1140160c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7bd86c-ce71-45ea-b8eb-b2faa30a321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79f341b7-1cc6-4f7d-a23c-d8e53df16cc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ebcdd9f-8e8a-4082-9087-afb1140160c2"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dbc146de-de01-462e-a035-c0def959c37b}" ma:internalName="TaxCatchAll" ma:showField="CatchAllData" ma:web="febcdd9f-8e8a-4082-9087-afb1140160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B8B1937-3E45-4785-AA02-257ACE0771E1}">
  <ds:schemaRefs>
    <ds:schemaRef ds:uri="http://purl.org/dc/terms/"/>
    <ds:schemaRef ds:uri="747bd86c-ce71-45ea-b8eb-b2faa30a321f"/>
    <ds:schemaRef ds:uri="http://www.w3.org/XML/1998/namespace"/>
    <ds:schemaRef ds:uri="http://purl.org/dc/dcmityp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febcdd9f-8e8a-4082-9087-afb1140160c2"/>
    <ds:schemaRef ds:uri="http://schemas.microsoft.com/office/2006/metadata/properties"/>
  </ds:schemaRefs>
</ds:datastoreItem>
</file>

<file path=customXml/itemProps2.xml><?xml version="1.0" encoding="utf-8"?>
<ds:datastoreItem xmlns:ds="http://schemas.openxmlformats.org/officeDocument/2006/customXml" ds:itemID="{F2607D73-6DDD-4818-AF0D-DF6851DE71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7bd86c-ce71-45ea-b8eb-b2faa30a321f"/>
    <ds:schemaRef ds:uri="febcdd9f-8e8a-4082-9087-afb1140160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BED92AD-6BD6-4480-A4E8-B38CD8BC4CD8}">
  <ds:schemaRefs>
    <ds:schemaRef ds:uri="http://schemas.microsoft.com/sharepoint/v3/contenttype/forms"/>
  </ds:schemaRefs>
</ds:datastoreItem>
</file>

<file path=docMetadata/LabelInfo.xml><?xml version="1.0" encoding="utf-8"?>
<clbl:labelList xmlns:clbl="http://schemas.microsoft.com/office/2020/mipLabelMetadata">
  <clbl:label id="{0b6350ac-a742-41fa-9153-5edc810a2895}" enabled="1" method="Privileged" siteId="{eccd734e-7022-4709-aba5-a5dd77929e27}" removed="0"/>
  <clbl:label id="{489738c2-04c6-4350-92ad-ce129e1deca5}" enabled="1" method="Privileged" siteId="{5a599c86-6e50-4562-81a7-1b85777f7db7}" removed="0"/>
  <clbl:label id="{810584fd-69f9-4137-a6a1-c0e33280b15c}" enabled="0" method="" siteId="{810584fd-69f9-4137-a6a1-c0e33280b15c}" removed="1"/>
  <clbl:label id="{9db52a6b-2547-4760-b094-34ba28eb8b4e}" enabled="1" method="Privileged" siteId="{19646c18-1578-452e-b5fb-8504eb919aaa}" removed="0"/>
  <clbl:label id="{eb769cfb-dd8b-4bb8-a400-4916379695bd}" enabled="1" method="Privileged" siteId="{d602ad75-52f3-4a9e-930c-683bb941493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116</vt:i4>
      </vt:variant>
    </vt:vector>
  </HeadingPairs>
  <TitlesOfParts>
    <vt:vector size="116" baseType="lpstr">
      <vt:lpstr>Content </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55</vt:lpstr>
      <vt:lpstr>56</vt:lpstr>
      <vt:lpstr>57</vt:lpstr>
      <vt:lpstr>58</vt:lpstr>
      <vt:lpstr>59</vt:lpstr>
      <vt:lpstr>60</vt:lpstr>
      <vt:lpstr>61</vt:lpstr>
      <vt:lpstr>62</vt:lpstr>
      <vt:lpstr>63</vt:lpstr>
      <vt:lpstr>64</vt:lpstr>
      <vt:lpstr>65</vt:lpstr>
      <vt:lpstr>66</vt:lpstr>
      <vt:lpstr>67</vt:lpstr>
      <vt:lpstr>68</vt:lpstr>
      <vt:lpstr>69</vt:lpstr>
      <vt:lpstr>70</vt:lpstr>
      <vt:lpstr>71</vt:lpstr>
      <vt:lpstr>72</vt:lpstr>
      <vt:lpstr>73</vt:lpstr>
      <vt:lpstr>74</vt:lpstr>
      <vt:lpstr>75</vt:lpstr>
      <vt:lpstr>76</vt:lpstr>
      <vt:lpstr>77</vt:lpstr>
      <vt:lpstr>78</vt:lpstr>
      <vt:lpstr>79</vt:lpstr>
      <vt:lpstr>80</vt:lpstr>
      <vt:lpstr>81</vt:lpstr>
      <vt:lpstr>82</vt:lpstr>
      <vt:lpstr>83</vt:lpstr>
      <vt:lpstr>84</vt:lpstr>
      <vt:lpstr>85</vt:lpstr>
      <vt:lpstr>86</vt:lpstr>
      <vt:lpstr>87</vt:lpstr>
      <vt:lpstr>88</vt:lpstr>
      <vt:lpstr>89</vt:lpstr>
      <vt:lpstr>90</vt:lpstr>
      <vt:lpstr>91</vt:lpstr>
      <vt:lpstr>92</vt:lpstr>
      <vt:lpstr>93</vt:lpstr>
      <vt:lpstr>94</vt:lpstr>
      <vt:lpstr>95</vt:lpstr>
      <vt:lpstr>96</vt:lpstr>
      <vt:lpstr>97</vt:lpstr>
      <vt:lpstr>98</vt:lpstr>
      <vt:lpstr>99</vt:lpstr>
      <vt:lpstr>100</vt:lpstr>
      <vt:lpstr>101</vt:lpstr>
      <vt:lpstr>102</vt:lpstr>
      <vt:lpstr>103</vt:lpstr>
      <vt:lpstr>104</vt:lpstr>
      <vt:lpstr>105</vt:lpstr>
      <vt:lpstr>106</vt:lpstr>
      <vt:lpstr>107</vt:lpstr>
      <vt:lpstr>108</vt:lpstr>
      <vt:lpstr>109</vt:lpstr>
      <vt:lpstr>110</vt:lpstr>
      <vt:lpstr>111</vt:lpstr>
      <vt:lpstr>112</vt:lpstr>
      <vt:lpstr>113</vt:lpstr>
      <vt:lpstr>114</vt:lpstr>
      <vt:lpstr>115</vt:lpstr>
      <vt:lpstr>ANNEX II (Innovation Roadmap)</vt:lpstr>
      <vt:lpstr>ANNEX III (Meeting ACER FG) </vt:lpstr>
      <vt:lpstr>ANNEX III (Opinion 05-2024)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Nalan Buyuk</dc:creator>
  <cp:keywords/>
  <dc:description/>
  <cp:lastModifiedBy>Pedro Sanchez</cp:lastModifiedBy>
  <cp:revision/>
  <dcterms:created xsi:type="dcterms:W3CDTF">2025-11-17T13:24:59Z</dcterms:created>
  <dcterms:modified xsi:type="dcterms:W3CDTF">2026-06-09T07:11:08Z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0x01010062F167BEA0C28E478AD30C3D133B867E</vt:lpwstr>
  </property>
  <property fmtid="{D5CDD505-2E9C-101B-9397-08002B2CF9AE}" pid="3" name="MediaServiceImageTags">
    <vt:lpwstr/>
  </property>
  <property fmtid="{D5CDD505-2E9C-101B-9397-08002B2CF9AE}" pid="4" name="MSIP_Label_9db52a6b-2547-4760-b094-34ba28eb8b4e_Enabled">
    <vt:lpwstr>true</vt:lpwstr>
  </property>
  <property fmtid="{D5CDD505-2E9C-101B-9397-08002B2CF9AE}" pid="5" name="MSIP_Label_9db52a6b-2547-4760-b094-34ba28eb8b4e_SetDate">
    <vt:lpwstr>2026-01-12T13:57:25Z</vt:lpwstr>
  </property>
  <property fmtid="{D5CDD505-2E9C-101B-9397-08002B2CF9AE}" pid="6" name="MSIP_Label_9db52a6b-2547-4760-b094-34ba28eb8b4e_Method">
    <vt:lpwstr>Privileged</vt:lpwstr>
  </property>
  <property fmtid="{D5CDD505-2E9C-101B-9397-08002B2CF9AE}" pid="7" name="MSIP_Label_9db52a6b-2547-4760-b094-34ba28eb8b4e_Name">
    <vt:lpwstr>Internal</vt:lpwstr>
  </property>
  <property fmtid="{D5CDD505-2E9C-101B-9397-08002B2CF9AE}" pid="8" name="MSIP_Label_9db52a6b-2547-4760-b094-34ba28eb8b4e_SiteId">
    <vt:lpwstr>19646c18-1578-452e-b5fb-8504eb919aaa</vt:lpwstr>
  </property>
  <property fmtid="{D5CDD505-2E9C-101B-9397-08002B2CF9AE}" pid="9" name="MSIP_Label_9db52a6b-2547-4760-b094-34ba28eb8b4e_ActionId">
    <vt:lpwstr>3b79d2dc-8c81-4ccf-a396-7b7ac4385db0</vt:lpwstr>
  </property>
  <property fmtid="{D5CDD505-2E9C-101B-9397-08002B2CF9AE}" pid="10" name="MSIP_Label_9db52a6b-2547-4760-b094-34ba28eb8b4e_ContentBits">
    <vt:lpwstr>2</vt:lpwstr>
  </property>
  <property fmtid="{D5CDD505-2E9C-101B-9397-08002B2CF9AE}" pid="11" name="MSIP_Label_9db52a6b-2547-4760-b094-34ba28eb8b4e_Tag">
    <vt:lpwstr>10, 0, 1, 1</vt:lpwstr>
  </property>
  <property fmtid="{D5CDD505-2E9C-101B-9397-08002B2CF9AE}" pid="12" name="WorkbookGuid">
    <vt:lpwstr>596ba5c1-7761-457a-a313-613dd5cbde6d</vt:lpwstr>
  </property>
  <property fmtid="{D5CDD505-2E9C-101B-9397-08002B2CF9AE}" pid="13" name="MSIP_Label_9749f7dc-8924-440f-ac98-6a919d980a44_Enabled">
    <vt:lpwstr>true</vt:lpwstr>
  </property>
  <property fmtid="{D5CDD505-2E9C-101B-9397-08002B2CF9AE}" pid="14" name="MSIP_Label_9749f7dc-8924-440f-ac98-6a919d980a44_SetDate">
    <vt:lpwstr>2026-03-04T12:14:59Z</vt:lpwstr>
  </property>
  <property fmtid="{D5CDD505-2E9C-101B-9397-08002B2CF9AE}" pid="15" name="MSIP_Label_9749f7dc-8924-440f-ac98-6a919d980a44_Method">
    <vt:lpwstr>Privileged</vt:lpwstr>
  </property>
  <property fmtid="{D5CDD505-2E9C-101B-9397-08002B2CF9AE}" pid="16" name="MSIP_Label_9749f7dc-8924-440f-ac98-6a919d980a44_Name">
    <vt:lpwstr>Inf_intern</vt:lpwstr>
  </property>
  <property fmtid="{D5CDD505-2E9C-101B-9397-08002B2CF9AE}" pid="17" name="MSIP_Label_9749f7dc-8924-440f-ac98-6a919d980a44_SiteId">
    <vt:lpwstr>0dba6fac-6971-48f3-9af1-d8a86d20e1ed</vt:lpwstr>
  </property>
  <property fmtid="{D5CDD505-2E9C-101B-9397-08002B2CF9AE}" pid="18" name="MSIP_Label_9749f7dc-8924-440f-ac98-6a919d980a44_ActionId">
    <vt:lpwstr>c3aa1250-f46d-4337-bb82-603ca87be6dd</vt:lpwstr>
  </property>
  <property fmtid="{D5CDD505-2E9C-101B-9397-08002B2CF9AE}" pid="19" name="MSIP_Label_9749f7dc-8924-440f-ac98-6a919d980a44_ContentBits">
    <vt:lpwstr>2</vt:lpwstr>
  </property>
  <property fmtid="{D5CDD505-2E9C-101B-9397-08002B2CF9AE}" pid="20" name="MSIP_Label_9749f7dc-8924-440f-ac98-6a919d980a44_Tag">
    <vt:lpwstr>10, 0, 1, 1</vt:lpwstr>
  </property>
  <property fmtid="{D5CDD505-2E9C-101B-9397-08002B2CF9AE}" pid="21" name="MSIP_Label_26326a25-05b5-4156-bd4d-89acce8cd3b1_Enabled">
    <vt:lpwstr>true</vt:lpwstr>
  </property>
  <property fmtid="{D5CDD505-2E9C-101B-9397-08002B2CF9AE}" pid="22" name="MSIP_Label_26326a25-05b5-4156-bd4d-89acce8cd3b1_SetDate">
    <vt:lpwstr>2026-04-16T13:01:34Z</vt:lpwstr>
  </property>
  <property fmtid="{D5CDD505-2E9C-101B-9397-08002B2CF9AE}" pid="23" name="MSIP_Label_26326a25-05b5-4156-bd4d-89acce8cd3b1_Method">
    <vt:lpwstr>Standard</vt:lpwstr>
  </property>
  <property fmtid="{D5CDD505-2E9C-101B-9397-08002B2CF9AE}" pid="24" name="MSIP_Label_26326a25-05b5-4156-bd4d-89acce8cd3b1_Name">
    <vt:lpwstr>Open within ENTSO-E</vt:lpwstr>
  </property>
  <property fmtid="{D5CDD505-2E9C-101B-9397-08002B2CF9AE}" pid="25" name="MSIP_Label_26326a25-05b5-4156-bd4d-89acce8cd3b1_SiteId">
    <vt:lpwstr>7ffbeccf-0c1b-496c-8978-89209c2d375d</vt:lpwstr>
  </property>
  <property fmtid="{D5CDD505-2E9C-101B-9397-08002B2CF9AE}" pid="26" name="MSIP_Label_26326a25-05b5-4156-bd4d-89acce8cd3b1_ActionId">
    <vt:lpwstr>9322e85d-b6dd-4ac0-90e6-5f28b0d382bc</vt:lpwstr>
  </property>
  <property fmtid="{D5CDD505-2E9C-101B-9397-08002B2CF9AE}" pid="27" name="MSIP_Label_26326a25-05b5-4156-bd4d-89acce8cd3b1_ContentBits">
    <vt:lpwstr>0</vt:lpwstr>
  </property>
</Properties>
</file>