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ntsogeu.sharepoint.com/sites/ExternalCollaboration/WG Scenario Building/2026 Scenarios/Public Consultation/Consultation Package - for approval/Supply part/"/>
    </mc:Choice>
  </mc:AlternateContent>
  <xr:revisionPtr revIDLastSave="627" documentId="8_{FD14A6AF-B2EF-4C26-9F2F-F8BE047B0F8B}" xr6:coauthVersionLast="47" xr6:coauthVersionMax="47" xr10:uidLastSave="{08D67BC1-C7A2-49DA-80AE-72E88A6F863E}"/>
  <bookViews>
    <workbookView xWindow="-120" yWindow="-120" windowWidth="38640" windowHeight="21120" xr2:uid="{468424BD-2773-4E8B-A82A-EF2D8586A14E}"/>
  </bookViews>
  <sheets>
    <sheet name="Carbon 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E68" i="1"/>
  <c r="K50" i="1"/>
  <c r="K48" i="1"/>
  <c r="K35" i="1"/>
  <c r="K34" i="1" s="1"/>
  <c r="N9" i="1"/>
  <c r="N7" i="1"/>
  <c r="N8" i="1"/>
  <c r="N6" i="1"/>
  <c r="K49" i="1" l="1"/>
  <c r="K59" i="1"/>
  <c r="L48" i="1"/>
  <c r="M48" i="1"/>
  <c r="N48" i="1"/>
  <c r="O48" i="1"/>
  <c r="P48" i="1"/>
  <c r="Q48" i="1"/>
  <c r="R48" i="1"/>
  <c r="S48" i="1"/>
  <c r="T48" i="1"/>
  <c r="U48" i="1"/>
  <c r="V48" i="1"/>
  <c r="W48" i="1"/>
  <c r="X48" i="1"/>
  <c r="Y48" i="1"/>
  <c r="Z48" i="1"/>
  <c r="AA48" i="1"/>
  <c r="AB48" i="1"/>
  <c r="AC48" i="1"/>
  <c r="AD48" i="1"/>
  <c r="AE48" i="1"/>
  <c r="U50" i="1"/>
  <c r="AE50" i="1"/>
  <c r="K57" i="1"/>
  <c r="L35" i="1"/>
  <c r="L34" i="1" s="1"/>
  <c r="M35" i="1"/>
  <c r="M34" i="1" s="1"/>
  <c r="N35" i="1"/>
  <c r="N34" i="1" s="1"/>
  <c r="O35" i="1"/>
  <c r="O34" i="1" s="1"/>
  <c r="P35" i="1"/>
  <c r="P34" i="1" s="1"/>
  <c r="Q35" i="1"/>
  <c r="Q34" i="1" s="1"/>
  <c r="R35" i="1"/>
  <c r="R34" i="1" s="1"/>
  <c r="S35" i="1"/>
  <c r="S34" i="1" s="1"/>
  <c r="T35" i="1"/>
  <c r="T34" i="1" s="1"/>
  <c r="U35" i="1"/>
  <c r="U34" i="1" s="1"/>
  <c r="V35" i="1"/>
  <c r="V34" i="1" s="1"/>
  <c r="W35" i="1"/>
  <c r="W34" i="1" s="1"/>
  <c r="X35" i="1"/>
  <c r="X34" i="1" s="1"/>
  <c r="Y35" i="1"/>
  <c r="Y34" i="1" s="1"/>
  <c r="Z35" i="1"/>
  <c r="Z34" i="1" s="1"/>
  <c r="AA35" i="1"/>
  <c r="AA34" i="1" s="1"/>
  <c r="AB35" i="1"/>
  <c r="AB34" i="1" s="1"/>
  <c r="AC35" i="1"/>
  <c r="AC34" i="1" s="1"/>
  <c r="AD35" i="1"/>
  <c r="AD34" i="1" s="1"/>
  <c r="AE35" i="1"/>
  <c r="AE34" i="1" s="1"/>
  <c r="V43" i="1"/>
  <c r="W43" i="1" s="1"/>
  <c r="X43" i="1" s="1"/>
  <c r="Y43" i="1" s="1"/>
  <c r="Z43" i="1" s="1"/>
  <c r="AA43" i="1" s="1"/>
  <c r="AB43" i="1" s="1"/>
  <c r="AC43" i="1" s="1"/>
  <c r="AD43" i="1" s="1"/>
  <c r="AD50" i="1" s="1"/>
  <c r="L43" i="1"/>
  <c r="M43" i="1" s="1"/>
  <c r="N43" i="1" s="1"/>
  <c r="O43" i="1" s="1"/>
  <c r="P43" i="1" s="1"/>
  <c r="Q43" i="1" s="1"/>
  <c r="R43" i="1" s="1"/>
  <c r="S43" i="1" s="1"/>
  <c r="T43" i="1" s="1"/>
  <c r="T50" i="1" s="1"/>
  <c r="N50" i="1" l="1"/>
  <c r="O50" i="1"/>
  <c r="M50" i="1"/>
  <c r="P50" i="1"/>
  <c r="V49" i="1"/>
  <c r="U49" i="1"/>
  <c r="T49" i="1"/>
  <c r="X50" i="1"/>
  <c r="V50" i="1"/>
  <c r="N49" i="1"/>
  <c r="AB50" i="1"/>
  <c r="L50" i="1"/>
  <c r="M49" i="1"/>
  <c r="W50" i="1"/>
  <c r="AC50" i="1"/>
  <c r="K60" i="1"/>
  <c r="AA50" i="1"/>
  <c r="S50" i="1"/>
  <c r="AD49" i="1"/>
  <c r="L49" i="1"/>
  <c r="Z50" i="1"/>
  <c r="R50" i="1"/>
  <c r="AC49" i="1"/>
  <c r="Y50" i="1"/>
  <c r="Q50" i="1"/>
  <c r="AB49" i="1"/>
  <c r="Z49" i="1"/>
  <c r="R49" i="1"/>
  <c r="AA49" i="1"/>
  <c r="Y49" i="1"/>
  <c r="Q49" i="1"/>
  <c r="X49" i="1"/>
  <c r="P49" i="1"/>
  <c r="S49" i="1"/>
  <c r="AE49" i="1"/>
  <c r="W49" i="1"/>
  <c r="O49" i="1"/>
  <c r="D70" i="1"/>
  <c r="E70" i="1" s="1"/>
  <c r="D71" i="1"/>
  <c r="E71" i="1" s="1"/>
  <c r="D72" i="1"/>
  <c r="E72" i="1" s="1"/>
  <c r="D73" i="1"/>
  <c r="E73" i="1" s="1"/>
  <c r="D74" i="1"/>
  <c r="C74" i="1"/>
  <c r="D68" i="1"/>
  <c r="D69" i="1"/>
  <c r="V25" i="1"/>
  <c r="W25" i="1" s="1"/>
  <c r="X25" i="1" s="1"/>
  <c r="Y25" i="1" s="1"/>
  <c r="Z25" i="1" s="1"/>
  <c r="AA25" i="1" s="1"/>
  <c r="AB25" i="1" s="1"/>
  <c r="AC25" i="1" s="1"/>
  <c r="AD25" i="1" s="1"/>
  <c r="V26" i="1"/>
  <c r="W26" i="1" s="1"/>
  <c r="X26" i="1" s="1"/>
  <c r="Y26" i="1" s="1"/>
  <c r="Z26" i="1" s="1"/>
  <c r="AA26" i="1" s="1"/>
  <c r="AB26" i="1" s="1"/>
  <c r="AC26" i="1" s="1"/>
  <c r="AD26" i="1" s="1"/>
  <c r="V24" i="1"/>
  <c r="W24" i="1" s="1"/>
  <c r="X24" i="1" s="1"/>
  <c r="Y24" i="1" s="1"/>
  <c r="Z24" i="1" s="1"/>
  <c r="AA24" i="1" s="1"/>
  <c r="AB24" i="1" s="1"/>
  <c r="AC24" i="1" s="1"/>
  <c r="AD24" i="1" s="1"/>
  <c r="L25" i="1"/>
  <c r="M25" i="1" s="1"/>
  <c r="N25" i="1" s="1"/>
  <c r="O25" i="1" s="1"/>
  <c r="P25" i="1" s="1"/>
  <c r="Q25" i="1" s="1"/>
  <c r="R25" i="1" s="1"/>
  <c r="S25" i="1" s="1"/>
  <c r="T25" i="1" s="1"/>
  <c r="L26" i="1"/>
  <c r="M26" i="1" s="1"/>
  <c r="N26" i="1" s="1"/>
  <c r="O26" i="1" s="1"/>
  <c r="P26" i="1" s="1"/>
  <c r="Q26" i="1" s="1"/>
  <c r="R26" i="1" s="1"/>
  <c r="S26" i="1" s="1"/>
  <c r="T26" i="1" s="1"/>
  <c r="L24" i="1"/>
  <c r="M24" i="1" s="1"/>
  <c r="N24" i="1" s="1"/>
  <c r="O24" i="1" s="1"/>
  <c r="P24" i="1" l="1"/>
  <c r="Q24" i="1" s="1"/>
  <c r="R24" i="1" s="1"/>
  <c r="S24" i="1" s="1"/>
  <c r="T24" i="1" s="1"/>
  <c r="L60" i="1"/>
  <c r="M60" i="1" s="1"/>
  <c r="N60" i="1" s="1"/>
  <c r="O60" i="1" s="1"/>
  <c r="P60" i="1" s="1"/>
  <c r="Q60" i="1" s="1"/>
  <c r="R60" i="1" s="1"/>
  <c r="S60" i="1" s="1"/>
  <c r="T60" i="1" s="1"/>
  <c r="U60" i="1" s="1"/>
  <c r="V60" i="1" s="1"/>
  <c r="W60" i="1" s="1"/>
  <c r="X60" i="1" s="1"/>
  <c r="Y60" i="1" s="1"/>
  <c r="Z60" i="1" s="1"/>
  <c r="AA60" i="1" s="1"/>
  <c r="AB60" i="1" s="1"/>
  <c r="AC60" i="1" s="1"/>
  <c r="AD60" i="1" s="1"/>
  <c r="AE60" i="1" s="1"/>
  <c r="K58" i="1"/>
  <c r="T6" i="1"/>
  <c r="U6" i="1"/>
  <c r="R6" i="1"/>
  <c r="K16" i="1" s="1"/>
  <c r="S6" i="1"/>
  <c r="E74" i="1"/>
  <c r="K8" i="1" s="1"/>
  <c r="E69" i="1"/>
  <c r="K7" i="1" s="1"/>
  <c r="L57" i="1"/>
  <c r="R7" i="1" l="1"/>
  <c r="T7" i="1"/>
  <c r="U7" i="1"/>
  <c r="S7" i="1"/>
  <c r="T8" i="1"/>
  <c r="U8" i="1"/>
  <c r="R8" i="1"/>
  <c r="S8" i="1"/>
  <c r="M57" i="1"/>
  <c r="N57" i="1" s="1"/>
  <c r="O57" i="1" s="1"/>
  <c r="P57" i="1" s="1"/>
  <c r="Q57" i="1" l="1"/>
  <c r="R57" i="1" s="1"/>
  <c r="AE27" i="1"/>
  <c r="AE47" i="1" s="1"/>
  <c r="AD27" i="1"/>
  <c r="AD47" i="1" s="1"/>
  <c r="AC27" i="1"/>
  <c r="AC47" i="1" s="1"/>
  <c r="AB27" i="1"/>
  <c r="AB47" i="1" s="1"/>
  <c r="AA27" i="1"/>
  <c r="AA47" i="1" s="1"/>
  <c r="Z27" i="1"/>
  <c r="Z47" i="1" s="1"/>
  <c r="Y27" i="1"/>
  <c r="Y47" i="1" s="1"/>
  <c r="X27" i="1"/>
  <c r="X47" i="1" s="1"/>
  <c r="W27" i="1"/>
  <c r="W47" i="1" s="1"/>
  <c r="V27" i="1"/>
  <c r="V47" i="1" s="1"/>
  <c r="U27" i="1"/>
  <c r="U47" i="1" s="1"/>
  <c r="T27" i="1"/>
  <c r="T47" i="1" s="1"/>
  <c r="S27" i="1"/>
  <c r="S47" i="1" s="1"/>
  <c r="R27" i="1"/>
  <c r="R47" i="1" s="1"/>
  <c r="Q27" i="1"/>
  <c r="Q47" i="1" s="1"/>
  <c r="P27" i="1"/>
  <c r="P47" i="1" s="1"/>
  <c r="O27" i="1"/>
  <c r="O47" i="1" s="1"/>
  <c r="N27" i="1"/>
  <c r="N47" i="1" s="1"/>
  <c r="M27" i="1"/>
  <c r="M47" i="1" s="1"/>
  <c r="L27" i="1"/>
  <c r="L47" i="1" s="1"/>
  <c r="K27" i="1"/>
  <c r="K9" i="1"/>
  <c r="AE18" i="1"/>
  <c r="U18" i="1"/>
  <c r="K18" i="1"/>
  <c r="AE17" i="1"/>
  <c r="U17" i="1"/>
  <c r="K17" i="1"/>
  <c r="AE16" i="1"/>
  <c r="U16" i="1"/>
  <c r="L16" i="1" s="1"/>
  <c r="K47" i="1" l="1"/>
  <c r="K56" i="1" s="1"/>
  <c r="L56" i="1" s="1"/>
  <c r="T9" i="1"/>
  <c r="U19" i="1" s="1"/>
  <c r="U20" i="1" s="1"/>
  <c r="U46" i="1" s="1"/>
  <c r="U9" i="1"/>
  <c r="AE19" i="1" s="1"/>
  <c r="R9" i="1"/>
  <c r="K19" i="1" s="1"/>
  <c r="K20" i="1" s="1"/>
  <c r="K46" i="1" s="1"/>
  <c r="S9" i="1"/>
  <c r="V16" i="1"/>
  <c r="W16" i="1" s="1"/>
  <c r="M16" i="1"/>
  <c r="N16" i="1" s="1"/>
  <c r="O16" i="1" s="1"/>
  <c r="P16" i="1" s="1"/>
  <c r="S57" i="1"/>
  <c r="V18" i="1"/>
  <c r="W18" i="1" s="1"/>
  <c r="X18" i="1" s="1"/>
  <c r="Y18" i="1" s="1"/>
  <c r="Z18" i="1" s="1"/>
  <c r="AA18" i="1" s="1"/>
  <c r="AB18" i="1" s="1"/>
  <c r="AC18" i="1" s="1"/>
  <c r="AD18" i="1" s="1"/>
  <c r="V17" i="1"/>
  <c r="W17" i="1" s="1"/>
  <c r="X17" i="1" s="1"/>
  <c r="Y17" i="1" s="1"/>
  <c r="Z17" i="1" s="1"/>
  <c r="AA17" i="1" s="1"/>
  <c r="AB17" i="1" s="1"/>
  <c r="AC17" i="1" s="1"/>
  <c r="AD17" i="1" s="1"/>
  <c r="L17" i="1"/>
  <c r="M17" i="1" s="1"/>
  <c r="N17" i="1" s="1"/>
  <c r="O17" i="1" s="1"/>
  <c r="P17" i="1" s="1"/>
  <c r="Q17" i="1" s="1"/>
  <c r="R17" i="1" s="1"/>
  <c r="S17" i="1" s="1"/>
  <c r="T17" i="1" s="1"/>
  <c r="L18" i="1"/>
  <c r="M18" i="1" s="1"/>
  <c r="N18" i="1" s="1"/>
  <c r="O18" i="1" s="1"/>
  <c r="P18" i="1" s="1"/>
  <c r="Q18" i="1" s="1"/>
  <c r="R18" i="1" s="1"/>
  <c r="S18" i="1" s="1"/>
  <c r="T18" i="1" s="1"/>
  <c r="L19" i="1" l="1"/>
  <c r="M19" i="1" s="1"/>
  <c r="N19" i="1" s="1"/>
  <c r="O19" i="1" s="1"/>
  <c r="P19" i="1" s="1"/>
  <c r="Q19" i="1" s="1"/>
  <c r="R19" i="1" s="1"/>
  <c r="S19" i="1" s="1"/>
  <c r="T19" i="1" s="1"/>
  <c r="V19" i="1"/>
  <c r="W19" i="1" s="1"/>
  <c r="X19" i="1" s="1"/>
  <c r="Y19" i="1" s="1"/>
  <c r="Z19" i="1" s="1"/>
  <c r="AA19" i="1" s="1"/>
  <c r="AB19" i="1" s="1"/>
  <c r="AC19" i="1" s="1"/>
  <c r="AD19" i="1" s="1"/>
  <c r="AE20" i="1"/>
  <c r="AE46" i="1" s="1"/>
  <c r="K51" i="1"/>
  <c r="K67" i="1" s="1"/>
  <c r="K55" i="1"/>
  <c r="K54" i="1" s="1"/>
  <c r="T57" i="1"/>
  <c r="U57" i="1" s="1"/>
  <c r="V57" i="1" s="1"/>
  <c r="W57" i="1" s="1"/>
  <c r="X57" i="1" s="1"/>
  <c r="Y57" i="1" s="1"/>
  <c r="Z57" i="1" s="1"/>
  <c r="AA57" i="1" s="1"/>
  <c r="AB57" i="1" s="1"/>
  <c r="AC57" i="1" s="1"/>
  <c r="AD57" i="1" s="1"/>
  <c r="AE57" i="1" s="1"/>
  <c r="M20" i="1"/>
  <c r="M46" i="1" s="1"/>
  <c r="L20" i="1"/>
  <c r="L46" i="1" s="1"/>
  <c r="M56" i="1"/>
  <c r="N56" i="1" s="1"/>
  <c r="O56" i="1" s="1"/>
  <c r="P56" i="1" s="1"/>
  <c r="Q56" i="1" s="1"/>
  <c r="R56" i="1" s="1"/>
  <c r="S56" i="1" s="1"/>
  <c r="T56" i="1" s="1"/>
  <c r="U56" i="1" s="1"/>
  <c r="X16" i="1"/>
  <c r="N20" i="1"/>
  <c r="N46" i="1" s="1"/>
  <c r="V20" i="1" l="1"/>
  <c r="V46" i="1" s="1"/>
  <c r="W20" i="1"/>
  <c r="W46" i="1" s="1"/>
  <c r="O20" i="1"/>
  <c r="O46" i="1" s="1"/>
  <c r="V56" i="1"/>
  <c r="W56" i="1" s="1"/>
  <c r="X56" i="1" s="1"/>
  <c r="Y56" i="1" s="1"/>
  <c r="Z56" i="1" s="1"/>
  <c r="AA56" i="1" s="1"/>
  <c r="AB56" i="1" s="1"/>
  <c r="AC56" i="1" s="1"/>
  <c r="AD56" i="1" s="1"/>
  <c r="AE56" i="1" s="1"/>
  <c r="Y16" i="1"/>
  <c r="X20" i="1"/>
  <c r="X46" i="1" s="1"/>
  <c r="Z16" i="1" l="1"/>
  <c r="Y20" i="1"/>
  <c r="Y46" i="1" s="1"/>
  <c r="Q16" i="1"/>
  <c r="P20" i="1"/>
  <c r="P46" i="1" s="1"/>
  <c r="AA16" i="1" l="1"/>
  <c r="Z20" i="1"/>
  <c r="Z46" i="1" s="1"/>
  <c r="R16" i="1"/>
  <c r="Q20" i="1"/>
  <c r="Q46" i="1" s="1"/>
  <c r="AB16" i="1" l="1"/>
  <c r="AA20" i="1"/>
  <c r="AA46" i="1" s="1"/>
  <c r="L59" i="1"/>
  <c r="S16" i="1"/>
  <c r="R20" i="1"/>
  <c r="R46" i="1" s="1"/>
  <c r="M59" i="1" l="1"/>
  <c r="AC16" i="1"/>
  <c r="AB20" i="1"/>
  <c r="AB46" i="1" s="1"/>
  <c r="T16" i="1"/>
  <c r="T20" i="1" s="1"/>
  <c r="T46" i="1" s="1"/>
  <c r="S20" i="1"/>
  <c r="S46" i="1" s="1"/>
  <c r="AC20" i="1" l="1"/>
  <c r="AC46" i="1" s="1"/>
  <c r="AD16" i="1"/>
  <c r="AD20" i="1" s="1"/>
  <c r="AD46" i="1" s="1"/>
  <c r="N59" i="1"/>
  <c r="O59" i="1" l="1"/>
  <c r="P59" i="1" l="1"/>
  <c r="L55" i="1" l="1"/>
  <c r="L54" i="1" s="1"/>
  <c r="L58" i="1"/>
  <c r="Q59" i="1"/>
  <c r="K61" i="1" l="1"/>
  <c r="M55" i="1"/>
  <c r="M54" i="1" s="1"/>
  <c r="L61" i="1"/>
  <c r="R59" i="1"/>
  <c r="M58" i="1"/>
  <c r="N58" i="1" l="1"/>
  <c r="S59" i="1"/>
  <c r="N55" i="1"/>
  <c r="N54" i="1" s="1"/>
  <c r="M61" i="1"/>
  <c r="O55" i="1" l="1"/>
  <c r="O54" i="1" s="1"/>
  <c r="N61" i="1"/>
  <c r="O58" i="1"/>
  <c r="T59" i="1"/>
  <c r="P58" i="1" l="1"/>
  <c r="O61" i="1"/>
  <c r="P55" i="1"/>
  <c r="P54" i="1" s="1"/>
  <c r="U59" i="1"/>
  <c r="V59" i="1" l="1"/>
  <c r="P61" i="1"/>
  <c r="Q55" i="1"/>
  <c r="Q54" i="1" s="1"/>
  <c r="Q58" i="1"/>
  <c r="W59" i="1" l="1"/>
  <c r="R55" i="1"/>
  <c r="R54" i="1" s="1"/>
  <c r="Q61" i="1"/>
  <c r="R58" i="1"/>
  <c r="S55" i="1" l="1"/>
  <c r="S54" i="1" s="1"/>
  <c r="R61" i="1"/>
  <c r="X59" i="1"/>
  <c r="S58" i="1"/>
  <c r="T58" i="1" l="1"/>
  <c r="Y59" i="1"/>
  <c r="T55" i="1"/>
  <c r="T54" i="1" s="1"/>
  <c r="S61" i="1"/>
  <c r="Z59" i="1" l="1"/>
  <c r="T61" i="1"/>
  <c r="U55" i="1"/>
  <c r="U54" i="1" s="1"/>
  <c r="U58" i="1"/>
  <c r="V55" i="1" l="1"/>
  <c r="V54" i="1" s="1"/>
  <c r="U61" i="1"/>
  <c r="AA59" i="1"/>
  <c r="V58" i="1"/>
  <c r="W58" i="1" l="1"/>
  <c r="AB59" i="1"/>
  <c r="V61" i="1"/>
  <c r="W55" i="1"/>
  <c r="W54" i="1" s="1"/>
  <c r="X58" i="1" l="1"/>
  <c r="W61" i="1"/>
  <c r="X55" i="1"/>
  <c r="X54" i="1" s="1"/>
  <c r="AC59" i="1"/>
  <c r="Y58" i="1" l="1"/>
  <c r="AD59" i="1"/>
  <c r="X61" i="1"/>
  <c r="Y55" i="1"/>
  <c r="Y54" i="1" s="1"/>
  <c r="AE59" i="1" l="1"/>
  <c r="Z55" i="1"/>
  <c r="Z54" i="1" s="1"/>
  <c r="Y61" i="1"/>
  <c r="Z58" i="1"/>
  <c r="AA58" i="1" l="1"/>
  <c r="AA55" i="1"/>
  <c r="AA54" i="1" s="1"/>
  <c r="Z61" i="1"/>
  <c r="AA61" i="1" l="1"/>
  <c r="AB55" i="1"/>
  <c r="AB54" i="1" s="1"/>
  <c r="AB58" i="1"/>
  <c r="AC58" i="1" l="1"/>
  <c r="AC55" i="1"/>
  <c r="AC54" i="1" s="1"/>
  <c r="AB61" i="1"/>
  <c r="AD58" i="1" l="1"/>
  <c r="AD55" i="1"/>
  <c r="AD54" i="1" s="1"/>
  <c r="AC61" i="1"/>
  <c r="AE55" i="1" l="1"/>
  <c r="AE54" i="1" s="1"/>
  <c r="AD61" i="1"/>
  <c r="AE58" i="1"/>
  <c r="AE61" i="1" l="1"/>
  <c r="AE51" i="1" l="1"/>
  <c r="U51" i="1" l="1"/>
  <c r="V51" i="1" l="1"/>
  <c r="L51" i="1"/>
  <c r="M51" i="1" l="1"/>
  <c r="W51" i="1"/>
  <c r="N51" i="1" l="1"/>
  <c r="X51" i="1"/>
  <c r="Y51" i="1" l="1"/>
  <c r="O51" i="1"/>
  <c r="P51" i="1" l="1"/>
  <c r="Z51" i="1"/>
  <c r="AA51" i="1" l="1"/>
  <c r="Q51" i="1"/>
  <c r="R51" i="1" l="1"/>
  <c r="AB51" i="1"/>
  <c r="AC51" i="1" l="1"/>
  <c r="S51" i="1"/>
  <c r="AD51" i="1" l="1"/>
  <c r="T51" i="1"/>
</calcChain>
</file>

<file path=xl/sharedStrings.xml><?xml version="1.0" encoding="utf-8"?>
<sst xmlns="http://schemas.openxmlformats.org/spreadsheetml/2006/main" count="94" uniqueCount="73">
  <si>
    <t xml:space="preserve">NB Data from 2024 scenarios </t>
  </si>
  <si>
    <t>IPCC Emission Factors</t>
  </si>
  <si>
    <t xml:space="preserve"> -------------------------Scenario outputs (TWh) -------------------------</t>
  </si>
  <si>
    <t>Calculated emissions (Mt)</t>
  </si>
  <si>
    <t>Calculating the CO2 Emissions</t>
  </si>
  <si>
    <t>CO2_factor [tCO2 / MWh]</t>
  </si>
  <si>
    <t>Natural Gas</t>
  </si>
  <si>
    <t>Oil</t>
  </si>
  <si>
    <t>Solids (including waste)</t>
  </si>
  <si>
    <t>From SMR (CCS and no CCS)</t>
  </si>
  <si>
    <t>Source</t>
  </si>
  <si>
    <t>NT+</t>
  </si>
  <si>
    <t>-----------------Interpolation ------------------------</t>
  </si>
  <si>
    <t xml:space="preserve"> ------------------------------------------------ Interpolation ------------------------------------------------</t>
  </si>
  <si>
    <t>CO2 emissions per carrier year (Mt)</t>
  </si>
  <si>
    <t>Solids</t>
  </si>
  <si>
    <t>From SMR</t>
  </si>
  <si>
    <t>Total Emissions</t>
  </si>
  <si>
    <t>IA Fig. 13</t>
  </si>
  <si>
    <t>IA - S3 Fig. 13</t>
  </si>
  <si>
    <t>Other emissions (Mt)</t>
  </si>
  <si>
    <t xml:space="preserve">       CH4</t>
  </si>
  <si>
    <t xml:space="preserve">       N2O</t>
  </si>
  <si>
    <t xml:space="preserve">       F-gases</t>
  </si>
  <si>
    <t>Total other emissions</t>
  </si>
  <si>
    <t>IA Fig. 53</t>
  </si>
  <si>
    <t>IA -S3 Fig. 53</t>
  </si>
  <si>
    <t>IA - S3 Fig. 53</t>
  </si>
  <si>
    <t xml:space="preserve">Non energy related emmissions </t>
  </si>
  <si>
    <t>Industry</t>
  </si>
  <si>
    <t>Calculated from IA data. Numbers in Figure 9 and 55 is used to show the emmisions before CCS/CCU is deducted</t>
  </si>
  <si>
    <t>CCS/CCUS</t>
  </si>
  <si>
    <t>Total captured CO2 (CCS + CCU)</t>
  </si>
  <si>
    <t>Total stored CO2 (CCS)</t>
  </si>
  <si>
    <t>CCS in powerplants and SMR</t>
  </si>
  <si>
    <t>CCS in industry (materials)</t>
  </si>
  <si>
    <t>From IA Fig. 9</t>
  </si>
  <si>
    <t>Adjustable CCS (not specified)</t>
  </si>
  <si>
    <t xml:space="preserve">    CCU</t>
  </si>
  <si>
    <t>IA Fig. 95</t>
  </si>
  <si>
    <t>Negative emissions (Mt)</t>
  </si>
  <si>
    <t>LULUCF</t>
  </si>
  <si>
    <t>Net emissions (Mt)</t>
  </si>
  <si>
    <t>CO2 emissions</t>
  </si>
  <si>
    <t>Others emisions</t>
  </si>
  <si>
    <t>CCS</t>
  </si>
  <si>
    <t>Total net emissions</t>
  </si>
  <si>
    <t>Cumulative emissions (Mt)</t>
  </si>
  <si>
    <t>Emissions</t>
  </si>
  <si>
    <t xml:space="preserve">        CO2</t>
  </si>
  <si>
    <t>Other emmsions</t>
  </si>
  <si>
    <t>Non energyrelated emisions from industry</t>
  </si>
  <si>
    <t>Negative emissions</t>
  </si>
  <si>
    <t xml:space="preserve">        LULUCF</t>
  </si>
  <si>
    <t xml:space="preserve">        CCS</t>
  </si>
  <si>
    <t>Net emissions</t>
  </si>
  <si>
    <t>Max budget in 2050</t>
  </si>
  <si>
    <t>From IPCC</t>
  </si>
  <si>
    <t>EU targets</t>
  </si>
  <si>
    <t>Reduction targets (to 1990 level)</t>
  </si>
  <si>
    <t>Emission Factors</t>
  </si>
  <si>
    <t>Effective CO2 emission factor (kg/TJ)</t>
  </si>
  <si>
    <t>Conversion Factor kg/TJ -&gt; t/MWh</t>
  </si>
  <si>
    <t>EF t/MWh</t>
  </si>
  <si>
    <t>Reduction</t>
  </si>
  <si>
    <t xml:space="preserve">Natural Gas </t>
  </si>
  <si>
    <t>Crude Oil</t>
  </si>
  <si>
    <t>anthracite</t>
  </si>
  <si>
    <t>lignite</t>
  </si>
  <si>
    <t>MSW</t>
  </si>
  <si>
    <t>Solid Biofuels</t>
  </si>
  <si>
    <t xml:space="preserve">Simple Average Solids </t>
  </si>
  <si>
    <t>EU Emission 1990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</si>
</sst>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5" tint="-0.249977111117893"/>
      <name val="Aptos Narrow"/>
      <family val="2"/>
      <scheme val="minor"/>
    </font>
    <font>
      <sz val="11"/>
      <name val="Aptos Narrow"/>
      <family val="2"/>
      <scheme val="minor"/>
    </font>
    <font>
      <b/>
      <sz val="11"/>
      <name val="Aptos Narrow"/>
      <family val="2"/>
      <scheme val="minor"/>
    </font>
    <font>
      <b/>
      <sz val="14"/>
      <color theme="1"/>
      <name val="Aptos Narrow"/>
      <family val="2"/>
      <scheme val="minor"/>
    </font>
    <font>
      <b/>
      <sz val="16"/>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6600"/>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1" tint="0.499984740745262"/>
      </left>
      <right style="thin">
        <color theme="0"/>
      </right>
      <top style="thin">
        <color theme="1" tint="0.499984740745262"/>
      </top>
      <bottom style="thin">
        <color theme="0"/>
      </bottom>
      <diagonal/>
    </border>
    <border>
      <left style="thin">
        <color theme="0"/>
      </left>
      <right style="thin">
        <color theme="0"/>
      </right>
      <top style="thin">
        <color theme="1" tint="0.499984740745262"/>
      </top>
      <bottom style="thin">
        <color theme="0"/>
      </bottom>
      <diagonal/>
    </border>
    <border>
      <left style="thin">
        <color theme="1" tint="0.499984740745262"/>
      </left>
      <right style="thin">
        <color theme="0"/>
      </right>
      <top style="thin">
        <color theme="0"/>
      </top>
      <bottom style="thin">
        <color theme="0"/>
      </bottom>
      <diagonal/>
    </border>
    <border>
      <left style="thin">
        <color theme="1" tint="0.499984740745262"/>
      </left>
      <right style="thin">
        <color theme="0"/>
      </right>
      <top style="thin">
        <color theme="0"/>
      </top>
      <bottom style="thin">
        <color theme="1" tint="0.499984740745262"/>
      </bottom>
      <diagonal/>
    </border>
    <border>
      <left style="thin">
        <color theme="0"/>
      </left>
      <right style="thin">
        <color theme="0"/>
      </right>
      <top style="thin">
        <color theme="0"/>
      </top>
      <bottom style="thin">
        <color theme="1" tint="0.499984740745262"/>
      </bottom>
      <diagonal/>
    </border>
    <border>
      <left style="thin">
        <color theme="1" tint="0.499984740745262"/>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bottom style="thin">
        <color theme="0"/>
      </bottom>
      <diagonal/>
    </border>
    <border>
      <left style="thin">
        <color indexed="64"/>
      </left>
      <right style="thin">
        <color indexed="64"/>
      </right>
      <top/>
      <bottom style="thin">
        <color theme="0"/>
      </bottom>
      <diagonal/>
    </border>
    <border>
      <left style="thin">
        <color theme="0"/>
      </left>
      <right style="thin">
        <color theme="0"/>
      </right>
      <top/>
      <bottom style="thin">
        <color theme="0"/>
      </bottom>
      <diagonal/>
    </border>
    <border>
      <left/>
      <right style="thin">
        <color indexed="64"/>
      </right>
      <top style="thin">
        <color indexed="64"/>
      </top>
      <bottom style="thin">
        <color theme="0"/>
      </bottom>
      <diagonal/>
    </border>
    <border>
      <left style="thin">
        <color theme="0"/>
      </left>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right/>
      <top style="thin">
        <color theme="1"/>
      </top>
      <bottom style="thin">
        <color theme="1"/>
      </bottom>
      <diagonal/>
    </border>
    <border>
      <left style="thin">
        <color indexed="64"/>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indexed="64"/>
      </right>
      <top style="thin">
        <color theme="0"/>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right/>
      <top style="thin">
        <color indexed="64"/>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0" fillId="2" borderId="0" xfId="0" applyFill="1"/>
    <xf numFmtId="0" fontId="0" fillId="2" borderId="1" xfId="0" applyFill="1" applyBorder="1"/>
    <xf numFmtId="0" fontId="0" fillId="2" borderId="0" xfId="0" applyFill="1" applyAlignment="1">
      <alignment horizontal="left"/>
    </xf>
    <xf numFmtId="0" fontId="2" fillId="2" borderId="0" xfId="0" applyFont="1" applyFill="1"/>
    <xf numFmtId="0" fontId="2" fillId="2" borderId="2" xfId="0" applyFont="1" applyFill="1" applyBorder="1"/>
    <xf numFmtId="0" fontId="0" fillId="3" borderId="3" xfId="0" applyFill="1" applyBorder="1"/>
    <xf numFmtId="164" fontId="0" fillId="3" borderId="4" xfId="0" applyNumberFormat="1" applyFill="1" applyBorder="1"/>
    <xf numFmtId="1" fontId="0" fillId="3" borderId="4" xfId="0" applyNumberFormat="1" applyFill="1" applyBorder="1"/>
    <xf numFmtId="1" fontId="0" fillId="3" borderId="5" xfId="0" applyNumberFormat="1" applyFill="1" applyBorder="1"/>
    <xf numFmtId="0" fontId="4" fillId="2" borderId="0" xfId="0" applyFont="1" applyFill="1"/>
    <xf numFmtId="0" fontId="0" fillId="3" borderId="6" xfId="0" applyFill="1" applyBorder="1"/>
    <xf numFmtId="1" fontId="0" fillId="3" borderId="7" xfId="0" applyNumberFormat="1" applyFill="1" applyBorder="1"/>
    <xf numFmtId="1" fontId="0" fillId="3" borderId="8" xfId="0" applyNumberFormat="1" applyFill="1" applyBorder="1"/>
    <xf numFmtId="1" fontId="0" fillId="3" borderId="9" xfId="0" applyNumberFormat="1" applyFill="1" applyBorder="1"/>
    <xf numFmtId="0" fontId="0" fillId="3" borderId="10" xfId="0" applyFill="1" applyBorder="1"/>
    <xf numFmtId="164" fontId="0" fillId="3" borderId="11" xfId="0" applyNumberFormat="1" applyFill="1" applyBorder="1"/>
    <xf numFmtId="1" fontId="0" fillId="3" borderId="11" xfId="0" applyNumberFormat="1" applyFill="1" applyBorder="1"/>
    <xf numFmtId="1" fontId="0" fillId="3" borderId="12" xfId="0" applyNumberFormat="1" applyFill="1" applyBorder="1"/>
    <xf numFmtId="0" fontId="0" fillId="3" borderId="13" xfId="0" applyFill="1" applyBorder="1"/>
    <xf numFmtId="1" fontId="0" fillId="3" borderId="14" xfId="0" applyNumberFormat="1" applyFill="1" applyBorder="1"/>
    <xf numFmtId="1" fontId="0" fillId="3" borderId="15" xfId="0" applyNumberFormat="1" applyFill="1" applyBorder="1"/>
    <xf numFmtId="1" fontId="0" fillId="3" borderId="16" xfId="0" applyNumberFormat="1" applyFill="1" applyBorder="1"/>
    <xf numFmtId="0" fontId="0" fillId="3" borderId="17" xfId="0" applyFill="1" applyBorder="1"/>
    <xf numFmtId="164" fontId="0" fillId="3" borderId="18" xfId="0" applyNumberFormat="1" applyFill="1" applyBorder="1"/>
    <xf numFmtId="1" fontId="0" fillId="3" borderId="18" xfId="0" applyNumberFormat="1" applyFill="1" applyBorder="1"/>
    <xf numFmtId="1" fontId="0" fillId="3" borderId="19" xfId="0" applyNumberFormat="1" applyFill="1" applyBorder="1"/>
    <xf numFmtId="1" fontId="0" fillId="3" borderId="22" xfId="0" applyNumberFormat="1" applyFill="1" applyBorder="1"/>
    <xf numFmtId="1" fontId="0" fillId="3" borderId="23" xfId="0" applyNumberFormat="1" applyFill="1" applyBorder="1"/>
    <xf numFmtId="1" fontId="0" fillId="2" borderId="0" xfId="0" applyNumberFormat="1" applyFill="1"/>
    <xf numFmtId="1" fontId="0" fillId="2" borderId="1" xfId="0" applyNumberFormat="1" applyFill="1" applyBorder="1"/>
    <xf numFmtId="0" fontId="0" fillId="3" borderId="24" xfId="0" applyFill="1" applyBorder="1"/>
    <xf numFmtId="1" fontId="4" fillId="2" borderId="0" xfId="0" applyNumberFormat="1" applyFont="1" applyFill="1"/>
    <xf numFmtId="0" fontId="0" fillId="3" borderId="26" xfId="0" applyFill="1" applyBorder="1"/>
    <xf numFmtId="1" fontId="0" fillId="3" borderId="25" xfId="0" applyNumberFormat="1" applyFill="1" applyBorder="1"/>
    <xf numFmtId="0" fontId="0" fillId="3" borderId="27" xfId="0" applyFill="1" applyBorder="1"/>
    <xf numFmtId="0" fontId="3" fillId="0" borderId="0" xfId="2"/>
    <xf numFmtId="1" fontId="0" fillId="3" borderId="28" xfId="0" applyNumberFormat="1" applyFill="1" applyBorder="1"/>
    <xf numFmtId="0" fontId="0" fillId="3" borderId="29" xfId="0" applyFill="1" applyBorder="1"/>
    <xf numFmtId="1" fontId="0" fillId="3" borderId="30" xfId="0" applyNumberFormat="1" applyFill="1" applyBorder="1"/>
    <xf numFmtId="1" fontId="0" fillId="3" borderId="31" xfId="0" applyNumberFormat="1" applyFill="1" applyBorder="1"/>
    <xf numFmtId="1" fontId="0" fillId="3" borderId="32" xfId="0" applyNumberFormat="1" applyFill="1" applyBorder="1"/>
    <xf numFmtId="1" fontId="0" fillId="3" borderId="33" xfId="0" applyNumberFormat="1" applyFill="1" applyBorder="1"/>
    <xf numFmtId="0" fontId="0" fillId="2" borderId="0" xfId="0" quotePrefix="1" applyFill="1"/>
    <xf numFmtId="0" fontId="0" fillId="4" borderId="0" xfId="0" applyFill="1"/>
    <xf numFmtId="1" fontId="6" fillId="2" borderId="0" xfId="0" applyNumberFormat="1" applyFont="1" applyFill="1"/>
    <xf numFmtId="1" fontId="0" fillId="5" borderId="14" xfId="0" applyNumberFormat="1" applyFill="1" applyBorder="1"/>
    <xf numFmtId="1" fontId="0" fillId="3" borderId="36" xfId="0" applyNumberFormat="1" applyFill="1" applyBorder="1"/>
    <xf numFmtId="1" fontId="0" fillId="3" borderId="37" xfId="0" applyNumberFormat="1" applyFill="1" applyBorder="1"/>
    <xf numFmtId="1" fontId="0" fillId="3" borderId="38" xfId="0" applyNumberFormat="1" applyFill="1" applyBorder="1"/>
    <xf numFmtId="1" fontId="0" fillId="3" borderId="39" xfId="0" applyNumberFormat="1" applyFill="1" applyBorder="1"/>
    <xf numFmtId="2" fontId="0" fillId="0" borderId="0" xfId="0" applyNumberFormat="1"/>
    <xf numFmtId="164" fontId="0" fillId="3" borderId="38" xfId="0" applyNumberFormat="1" applyFill="1" applyBorder="1"/>
    <xf numFmtId="0" fontId="2" fillId="3" borderId="20" xfId="0" applyFont="1" applyFill="1" applyBorder="1"/>
    <xf numFmtId="1" fontId="2" fillId="3" borderId="21" xfId="0" applyNumberFormat="1" applyFont="1" applyFill="1" applyBorder="1"/>
    <xf numFmtId="1" fontId="2" fillId="3" borderId="22" xfId="0" applyNumberFormat="1" applyFont="1" applyFill="1" applyBorder="1"/>
    <xf numFmtId="1" fontId="2" fillId="3" borderId="18" xfId="0" applyNumberFormat="1" applyFont="1" applyFill="1" applyBorder="1"/>
    <xf numFmtId="1" fontId="2" fillId="3" borderId="23" xfId="0" applyNumberFormat="1" applyFont="1" applyFill="1" applyBorder="1"/>
    <xf numFmtId="1" fontId="2" fillId="3" borderId="40" xfId="0" applyNumberFormat="1" applyFont="1" applyFill="1" applyBorder="1"/>
    <xf numFmtId="1" fontId="2" fillId="3" borderId="41" xfId="0" applyNumberFormat="1" applyFont="1" applyFill="1" applyBorder="1"/>
    <xf numFmtId="1" fontId="2" fillId="3" borderId="42" xfId="0" applyNumberFormat="1" applyFont="1" applyFill="1" applyBorder="1"/>
    <xf numFmtId="1" fontId="2" fillId="3" borderId="43" xfId="0" applyNumberFormat="1" applyFont="1" applyFill="1" applyBorder="1"/>
    <xf numFmtId="1" fontId="5" fillId="2" borderId="0" xfId="0" applyNumberFormat="1" applyFont="1" applyFill="1"/>
    <xf numFmtId="1" fontId="0" fillId="3" borderId="45" xfId="0" applyNumberFormat="1" applyFill="1" applyBorder="1"/>
    <xf numFmtId="1" fontId="0" fillId="3" borderId="44" xfId="0" applyNumberFormat="1" applyFill="1" applyBorder="1"/>
    <xf numFmtId="0" fontId="2" fillId="3" borderId="34" xfId="0" applyFont="1" applyFill="1" applyBorder="1"/>
    <xf numFmtId="1" fontId="2" fillId="3" borderId="46" xfId="0" applyNumberFormat="1" applyFont="1" applyFill="1" applyBorder="1"/>
    <xf numFmtId="1" fontId="2" fillId="3" borderId="44" xfId="0" applyNumberFormat="1" applyFont="1" applyFill="1" applyBorder="1"/>
    <xf numFmtId="0" fontId="0" fillId="3" borderId="34" xfId="0" applyFill="1" applyBorder="1"/>
    <xf numFmtId="1" fontId="0" fillId="3" borderId="35" xfId="0" applyNumberFormat="1" applyFill="1" applyBorder="1"/>
    <xf numFmtId="0" fontId="0" fillId="3" borderId="47" xfId="0" applyFill="1" applyBorder="1"/>
    <xf numFmtId="1" fontId="0" fillId="3" borderId="48" xfId="0" applyNumberFormat="1" applyFill="1" applyBorder="1"/>
    <xf numFmtId="1" fontId="0" fillId="3" borderId="49" xfId="0" applyNumberFormat="1" applyFill="1" applyBorder="1"/>
    <xf numFmtId="1" fontId="0" fillId="3" borderId="50" xfId="0" applyNumberFormat="1" applyFill="1" applyBorder="1"/>
    <xf numFmtId="0" fontId="0" fillId="3" borderId="51" xfId="0" applyFill="1" applyBorder="1"/>
    <xf numFmtId="1" fontId="0" fillId="3" borderId="52" xfId="0" applyNumberFormat="1" applyFill="1" applyBorder="1"/>
    <xf numFmtId="9" fontId="0" fillId="3" borderId="11" xfId="1" applyFont="1" applyFill="1" applyBorder="1"/>
    <xf numFmtId="9" fontId="0" fillId="3" borderId="28" xfId="1" applyFont="1" applyFill="1" applyBorder="1"/>
    <xf numFmtId="165" fontId="0" fillId="0" borderId="0" xfId="0" applyNumberFormat="1"/>
    <xf numFmtId="1" fontId="0" fillId="3" borderId="53" xfId="0" applyNumberFormat="1" applyFill="1" applyBorder="1"/>
    <xf numFmtId="1" fontId="0" fillId="3" borderId="54" xfId="0" applyNumberFormat="1" applyFill="1" applyBorder="1"/>
    <xf numFmtId="1" fontId="0" fillId="3" borderId="55" xfId="0" applyNumberFormat="1" applyFill="1" applyBorder="1"/>
    <xf numFmtId="1" fontId="0" fillId="3" borderId="56" xfId="0" applyNumberFormat="1" applyFill="1" applyBorder="1"/>
    <xf numFmtId="0" fontId="0" fillId="6" borderId="0" xfId="0" applyFill="1"/>
    <xf numFmtId="0" fontId="2" fillId="6" borderId="0" xfId="0" applyFont="1" applyFill="1"/>
    <xf numFmtId="1" fontId="0" fillId="6" borderId="8" xfId="0" applyNumberFormat="1" applyFill="1" applyBorder="1"/>
    <xf numFmtId="1" fontId="0" fillId="6" borderId="11" xfId="0" applyNumberFormat="1" applyFill="1" applyBorder="1"/>
    <xf numFmtId="1" fontId="0" fillId="6" borderId="18" xfId="0" applyNumberFormat="1" applyFill="1" applyBorder="1"/>
    <xf numFmtId="0" fontId="7" fillId="6" borderId="0" xfId="0" applyFont="1" applyFill="1"/>
    <xf numFmtId="0" fontId="8" fillId="6" borderId="0" xfId="0" applyFont="1" applyFill="1"/>
    <xf numFmtId="0" fontId="0" fillId="6" borderId="0" xfId="0" applyFill="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398693</xdr:colOff>
      <xdr:row>81</xdr:row>
      <xdr:rowOff>97652</xdr:rowOff>
    </xdr:from>
    <xdr:to>
      <xdr:col>17</xdr:col>
      <xdr:colOff>61174</xdr:colOff>
      <xdr:row>115</xdr:row>
      <xdr:rowOff>184293</xdr:rowOff>
    </xdr:to>
    <xdr:pic>
      <xdr:nvPicPr>
        <xdr:cNvPr id="4" name="Picture 3">
          <a:extLst>
            <a:ext uri="{FF2B5EF4-FFF2-40B4-BE49-F238E27FC236}">
              <a16:creationId xmlns:a16="http://schemas.microsoft.com/office/drawing/2014/main" id="{1A5A3B7E-F139-4D56-8CD6-C29AB68E9568}"/>
            </a:ext>
          </a:extLst>
        </xdr:cNvPr>
        <xdr:cNvPicPr>
          <a:picLocks noChangeAspect="1"/>
        </xdr:cNvPicPr>
      </xdr:nvPicPr>
      <xdr:blipFill>
        <a:blip xmlns:r="http://schemas.openxmlformats.org/officeDocument/2006/relationships" r:embed="rId1"/>
        <a:stretch>
          <a:fillRect/>
        </a:stretch>
      </xdr:blipFill>
      <xdr:spPr>
        <a:xfrm>
          <a:off x="11044281" y="15685034"/>
          <a:ext cx="7629864" cy="6563641"/>
        </a:xfrm>
        <a:prstGeom prst="rect">
          <a:avLst/>
        </a:prstGeom>
      </xdr:spPr>
    </xdr:pic>
    <xdr:clientData/>
  </xdr:twoCellAnchor>
  <xdr:twoCellAnchor editAs="oneCell">
    <xdr:from>
      <xdr:col>18</xdr:col>
      <xdr:colOff>44824</xdr:colOff>
      <xdr:row>81</xdr:row>
      <xdr:rowOff>190499</xdr:rowOff>
    </xdr:from>
    <xdr:to>
      <xdr:col>29</xdr:col>
      <xdr:colOff>556250</xdr:colOff>
      <xdr:row>126</xdr:row>
      <xdr:rowOff>134538</xdr:rowOff>
    </xdr:to>
    <xdr:pic>
      <xdr:nvPicPr>
        <xdr:cNvPr id="7" name="Picture 6">
          <a:extLst>
            <a:ext uri="{FF2B5EF4-FFF2-40B4-BE49-F238E27FC236}">
              <a16:creationId xmlns:a16="http://schemas.microsoft.com/office/drawing/2014/main" id="{90AA1BAD-C535-086A-7898-57ED30317A8D}"/>
            </a:ext>
          </a:extLst>
        </xdr:cNvPr>
        <xdr:cNvPicPr>
          <a:picLocks noChangeAspect="1"/>
        </xdr:cNvPicPr>
      </xdr:nvPicPr>
      <xdr:blipFill>
        <a:blip xmlns:r="http://schemas.openxmlformats.org/officeDocument/2006/relationships" r:embed="rId2"/>
        <a:stretch>
          <a:fillRect/>
        </a:stretch>
      </xdr:blipFill>
      <xdr:spPr>
        <a:xfrm>
          <a:off x="20405912" y="12953999"/>
          <a:ext cx="7234956" cy="8516539"/>
        </a:xfrm>
        <a:prstGeom prst="rect">
          <a:avLst/>
        </a:prstGeom>
      </xdr:spPr>
    </xdr:pic>
    <xdr:clientData/>
  </xdr:twoCellAnchor>
  <xdr:twoCellAnchor editAs="oneCell">
    <xdr:from>
      <xdr:col>30</xdr:col>
      <xdr:colOff>704850</xdr:colOff>
      <xdr:row>82</xdr:row>
      <xdr:rowOff>28575</xdr:rowOff>
    </xdr:from>
    <xdr:to>
      <xdr:col>43</xdr:col>
      <xdr:colOff>373696</xdr:colOff>
      <xdr:row>120</xdr:row>
      <xdr:rowOff>105796</xdr:rowOff>
    </xdr:to>
    <xdr:pic>
      <xdr:nvPicPr>
        <xdr:cNvPr id="6" name="Picture 5">
          <a:extLst>
            <a:ext uri="{FF2B5EF4-FFF2-40B4-BE49-F238E27FC236}">
              <a16:creationId xmlns:a16="http://schemas.microsoft.com/office/drawing/2014/main" id="{3330D5B4-1669-A3D4-53C8-53F02E79B120}"/>
            </a:ext>
            <a:ext uri="{147F2762-F138-4A5C-976F-8EAC2B608ADB}">
              <a16:predDERef xmlns:a16="http://schemas.microsoft.com/office/drawing/2014/main" pred="{90AA1BAD-C535-086A-7898-57ED30317A8D}"/>
            </a:ext>
          </a:extLst>
        </xdr:cNvPr>
        <xdr:cNvPicPr>
          <a:picLocks noChangeAspect="1"/>
        </xdr:cNvPicPr>
      </xdr:nvPicPr>
      <xdr:blipFill>
        <a:blip xmlns:r="http://schemas.openxmlformats.org/officeDocument/2006/relationships" r:embed="rId3"/>
        <a:stretch>
          <a:fillRect/>
        </a:stretch>
      </xdr:blipFill>
      <xdr:spPr>
        <a:xfrm>
          <a:off x="27327225" y="15801975"/>
          <a:ext cx="7946071" cy="7316221"/>
        </a:xfrm>
        <a:prstGeom prst="rect">
          <a:avLst/>
        </a:prstGeom>
      </xdr:spPr>
    </xdr:pic>
    <xdr:clientData/>
  </xdr:twoCellAnchor>
  <xdr:twoCellAnchor>
    <xdr:from>
      <xdr:col>1</xdr:col>
      <xdr:colOff>314325</xdr:colOff>
      <xdr:row>3</xdr:row>
      <xdr:rowOff>161926</xdr:rowOff>
    </xdr:from>
    <xdr:to>
      <xdr:col>8</xdr:col>
      <xdr:colOff>47625</xdr:colOff>
      <xdr:row>53</xdr:row>
      <xdr:rowOff>22413</xdr:rowOff>
    </xdr:to>
    <xdr:sp macro="" textlink="">
      <xdr:nvSpPr>
        <xdr:cNvPr id="32" name="TextBox 4">
          <a:extLst>
            <a:ext uri="{FF2B5EF4-FFF2-40B4-BE49-F238E27FC236}">
              <a16:creationId xmlns:a16="http://schemas.microsoft.com/office/drawing/2014/main" id="{EEB02170-B4DE-44E2-8CF9-02D21C0D3879}"/>
            </a:ext>
            <a:ext uri="{147F2762-F138-4A5C-976F-8EAC2B608ADB}">
              <a16:predDERef xmlns:a16="http://schemas.microsoft.com/office/drawing/2014/main" pred="{3330D5B4-1669-A3D4-53C8-53F02E79B120}"/>
            </a:ext>
          </a:extLst>
        </xdr:cNvPr>
        <xdr:cNvSpPr txBox="1"/>
      </xdr:nvSpPr>
      <xdr:spPr>
        <a:xfrm>
          <a:off x="919443" y="811867"/>
          <a:ext cx="9135035" cy="9463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Carbon budget</a:t>
          </a:r>
          <a:endParaRPr lang="en-BE" sz="1400">
            <a:solidFill>
              <a:schemeClr val="dk1"/>
            </a:solidFill>
            <a:effectLst/>
            <a:latin typeface="+mn-lt"/>
            <a:ea typeface="+mn-ea"/>
            <a:cs typeface="+mn-cs"/>
          </a:endParaRPr>
        </a:p>
        <a:p>
          <a:r>
            <a:rPr lang="en-US" sz="1400" b="0">
              <a:solidFill>
                <a:schemeClr val="dk1"/>
              </a:solidFill>
              <a:effectLst/>
              <a:latin typeface="+mn-lt"/>
              <a:ea typeface="+mn-ea"/>
              <a:cs typeface="+mn-cs"/>
            </a:rPr>
            <a:t>To  the right the draft carbon budget methodology is displayed and below the different input parameters are described.</a:t>
          </a:r>
          <a:endParaRPr lang="en-BE" sz="1400" b="0">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rgbClr val="FF0000"/>
              </a:solidFill>
              <a:effectLst/>
              <a:latin typeface="+mn-lt"/>
              <a:ea typeface="+mn-ea"/>
              <a:cs typeface="+mn-cs"/>
            </a:rPr>
            <a:t>Be aware: Since the final scenario data is not ready the values presented are from the 2024 scenarios.  </a:t>
          </a:r>
          <a:endParaRPr lang="en-BE" sz="1400">
            <a:solidFill>
              <a:srgbClr val="FF0000"/>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CO2 emission per carrier: </a:t>
          </a:r>
          <a:r>
            <a:rPr lang="en-US" sz="1400">
              <a:solidFill>
                <a:schemeClr val="dk1"/>
              </a:solidFill>
              <a:effectLst/>
              <a:latin typeface="+mn-lt"/>
              <a:ea typeface="+mn-ea"/>
              <a:cs typeface="+mn-cs"/>
            </a:rPr>
            <a:t>Stipulates the emissions for the TYNDP 2026 scenarios. The emissions are calculated based on the consumption of energy carriers. The emissions are calculated by its emission factor given by IPCC.   </a:t>
          </a:r>
          <a:endParaRPr lang="en-BE" sz="1400">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Other emissions: </a:t>
          </a:r>
          <a:r>
            <a:rPr lang="en-US" sz="1400">
              <a:solidFill>
                <a:schemeClr val="dk1"/>
              </a:solidFill>
              <a:effectLst/>
              <a:latin typeface="+mn-lt"/>
              <a:ea typeface="+mn-ea"/>
              <a:cs typeface="+mn-cs"/>
            </a:rPr>
            <a:t>The other emissions are CH4, N2O and F-gasses. These emissions are from non-energy related sources - mainly agriculture. The numbers are sourced from the Impact assessment report by EC (2024)</a:t>
          </a:r>
          <a:endParaRPr lang="en-BE" sz="1400">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Non energy related emission from industry. </a:t>
          </a:r>
          <a:r>
            <a:rPr lang="en-US" sz="1400">
              <a:solidFill>
                <a:schemeClr val="dk1"/>
              </a:solidFill>
              <a:effectLst/>
              <a:latin typeface="+mn-lt"/>
              <a:ea typeface="+mn-ea"/>
              <a:cs typeface="+mn-cs"/>
            </a:rPr>
            <a:t>These emissions are from processes e.g. cement and chemical production. These emissions are not calculated in the scenarios. The numbers are sourced from the Impact assessment report by EC (2024). Numbers in Figure 9 and 55 is used to show the emissions before CCS/CCU is deducted from the emissions from materials.</a:t>
          </a:r>
          <a:endParaRPr lang="en-BE" sz="1400">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CCS is divided into three categories:</a:t>
          </a:r>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 CCS from powerplants and SMRs - these values can be estimated after the model has run</a:t>
          </a:r>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 CCS in materials is coming from the impact assessment scenario S3 (Figure 9)</a:t>
          </a:r>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 CCS adjustable  - is adjusted in the end to comply with the target. The final level of this will be discussed and compared to available sources for CCS  use in Europe. The adjustable CCS value used to reach the carbon budget will also be compared to the threshold given by ESABCC and EC.</a:t>
          </a:r>
          <a:endParaRPr lang="en-BE" sz="1400">
            <a:solidFill>
              <a:schemeClr val="dk1"/>
            </a:solidFill>
            <a:effectLst/>
            <a:latin typeface="+mn-lt"/>
            <a:ea typeface="+mn-ea"/>
            <a:cs typeface="+mn-cs"/>
          </a:endParaRPr>
        </a:p>
        <a:p>
          <a:r>
            <a:rPr lang="en-BE" sz="1400">
              <a:solidFill>
                <a:schemeClr val="dk1"/>
              </a:solidFill>
              <a:effectLst/>
              <a:latin typeface="+mn-lt"/>
              <a:ea typeface="+mn-ea"/>
              <a:cs typeface="+mn-cs"/>
            </a:rPr>
            <a:t> </a:t>
          </a:r>
        </a:p>
        <a:p>
          <a:r>
            <a:rPr lang="en-US" sz="1400">
              <a:solidFill>
                <a:schemeClr val="dk1"/>
              </a:solidFill>
              <a:effectLst/>
              <a:latin typeface="+mn-lt"/>
              <a:ea typeface="+mn-ea"/>
              <a:cs typeface="+mn-cs"/>
            </a:rPr>
            <a:t>CCS thresholds:</a:t>
          </a:r>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ESABCC 425 MtCO2e/year</a:t>
          </a:r>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EC: 500 MtCO2e/year</a:t>
          </a:r>
          <a:endParaRPr lang="en-BE" sz="1400">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CCU: </a:t>
          </a:r>
          <a:r>
            <a:rPr lang="en-US" sz="1400">
              <a:solidFill>
                <a:schemeClr val="dk1"/>
              </a:solidFill>
              <a:effectLst/>
              <a:latin typeface="+mn-lt"/>
              <a:ea typeface="+mn-ea"/>
              <a:cs typeface="+mn-cs"/>
            </a:rPr>
            <a:t>This value is based on the CO2 needed for synthetic fuels. Calculation is based on the total synfuels produced in Europe. </a:t>
          </a:r>
          <a:endParaRPr lang="en-BE" sz="1400">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LULUCF (Land Use, Land Use Change and Forestry): </a:t>
          </a:r>
          <a:r>
            <a:rPr lang="en-GB" sz="1400">
              <a:solidFill>
                <a:schemeClr val="dk1"/>
              </a:solidFill>
              <a:effectLst/>
              <a:latin typeface="+mn-lt"/>
              <a:ea typeface="+mn-ea"/>
              <a:cs typeface="+mn-cs"/>
            </a:rPr>
            <a:t>The LULUCF sector mainly corresponds to CO2 fluxes (i.e., emissions and removals) between soils, biomass and the atmosphere; With the LULUCF regulation and binding national targets set by EU, there will be a net removal of CO2 from LULUCF. The reductions coming from LULUCF er estimated in the Impact Assessment.  </a:t>
          </a:r>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    </a:t>
          </a:r>
          <a:endParaRPr lang="en-BE" sz="1400">
            <a:solidFill>
              <a:schemeClr val="dk1"/>
            </a:solidFill>
            <a:effectLst/>
            <a:latin typeface="+mn-lt"/>
            <a:ea typeface="+mn-ea"/>
            <a:cs typeface="+mn-cs"/>
          </a:endParaRPr>
        </a:p>
        <a:p>
          <a:r>
            <a:rPr lang="en-US" sz="1400" b="1">
              <a:solidFill>
                <a:schemeClr val="dk1"/>
              </a:solidFill>
              <a:effectLst/>
              <a:latin typeface="+mn-lt"/>
              <a:ea typeface="+mn-ea"/>
              <a:cs typeface="+mn-cs"/>
            </a:rPr>
            <a:t>Carbon budget and targets: </a:t>
          </a:r>
          <a:r>
            <a:rPr lang="en-US" sz="1400">
              <a:solidFill>
                <a:schemeClr val="dk1"/>
              </a:solidFill>
              <a:effectLst/>
              <a:latin typeface="+mn-lt"/>
              <a:ea typeface="+mn-ea"/>
              <a:cs typeface="+mn-cs"/>
            </a:rPr>
            <a:t>The carbon budget for the scenarios is set to 16 GtCO2-eq in the period from 2030 to 2050. This values is estimated in the Impact Assessment to be consistent with the European climate law and to be fully compatible with the Paris agreement. The Carbon budget includes domestic EU emissions, international intra-EU aviation, international intra-EU maritime, and 50% of international extra-EU maritime under the MRV.  The TYNDP scenarios also checks if the reduction targets for 2030 and 2050 are achieved. </a:t>
          </a:r>
        </a:p>
        <a:p>
          <a:endParaRPr lang="en-BE" sz="1400">
            <a:solidFill>
              <a:schemeClr val="dk1"/>
            </a:solidFill>
            <a:effectLst/>
            <a:latin typeface="+mn-lt"/>
            <a:ea typeface="+mn-ea"/>
            <a:cs typeface="+mn-cs"/>
          </a:endParaRPr>
        </a:p>
        <a:p>
          <a:r>
            <a:rPr lang="en-US" sz="1400">
              <a:solidFill>
                <a:schemeClr val="dk1"/>
              </a:solidFill>
              <a:effectLst/>
              <a:latin typeface="+mn-lt"/>
              <a:ea typeface="+mn-ea"/>
              <a:cs typeface="+mn-cs"/>
            </a:rPr>
            <a:t>Reason for selection of S3: Consistency with last cycle. Represents the recommended scenario by ESABCC to stay aligned with the European climate goals.</a:t>
          </a:r>
          <a:endParaRPr lang="en-BE" sz="1400">
            <a:solidFill>
              <a:schemeClr val="dk1"/>
            </a:solidFill>
            <a:effectLst/>
            <a:latin typeface="+mn-lt"/>
            <a:ea typeface="+mn-ea"/>
            <a:cs typeface="+mn-cs"/>
          </a:endParaRPr>
        </a:p>
        <a:p>
          <a:endParaRPr lang="da-DK" sz="1400" b="0" baseline="0"/>
        </a:p>
        <a:p>
          <a:endParaRPr lang="da-DK" sz="1400" b="0" baseline="0"/>
        </a:p>
        <a:p>
          <a:endParaRPr lang="da-DK" sz="1400" b="0" baseline="0"/>
        </a:p>
        <a:p>
          <a:endParaRPr lang="da-DK" sz="1400" b="0" baseline="0">
            <a:solidFill>
              <a:schemeClr val="dk1"/>
            </a:solidFill>
            <a:effectLst/>
            <a:latin typeface="+mn-lt"/>
            <a:ea typeface="+mn-ea"/>
            <a:cs typeface="+mn-cs"/>
          </a:endParaRPr>
        </a:p>
        <a:p>
          <a:endParaRPr lang="da-DK" sz="1400" b="0" baseline="0"/>
        </a:p>
        <a:p>
          <a:endParaRPr lang="da-DK" sz="1400" b="0" baseline="0"/>
        </a:p>
        <a:p>
          <a:endParaRPr lang="da-DK" sz="1400" b="0" baseline="0"/>
        </a:p>
        <a:p>
          <a:endParaRPr lang="en-BE" sz="1100" b="0"/>
        </a:p>
      </xdr:txBody>
    </xdr:sp>
    <xdr:clientData/>
  </xdr:twoCellAnchor>
  <xdr:twoCellAnchor>
    <xdr:from>
      <xdr:col>24</xdr:col>
      <xdr:colOff>459441</xdr:colOff>
      <xdr:row>5</xdr:row>
      <xdr:rowOff>78441</xdr:rowOff>
    </xdr:from>
    <xdr:to>
      <xdr:col>31</xdr:col>
      <xdr:colOff>212911</xdr:colOff>
      <xdr:row>8</xdr:row>
      <xdr:rowOff>179294</xdr:rowOff>
    </xdr:to>
    <xdr:sp macro="" textlink="">
      <xdr:nvSpPr>
        <xdr:cNvPr id="12" name="TextBox 11">
          <a:extLst>
            <a:ext uri="{FF2B5EF4-FFF2-40B4-BE49-F238E27FC236}">
              <a16:creationId xmlns:a16="http://schemas.microsoft.com/office/drawing/2014/main" id="{BF504467-734A-5535-CAD1-7107D2BB20FF}"/>
            </a:ext>
          </a:extLst>
        </xdr:cNvPr>
        <xdr:cNvSpPr txBox="1"/>
      </xdr:nvSpPr>
      <xdr:spPr>
        <a:xfrm>
          <a:off x="23375470" y="1030941"/>
          <a:ext cx="4347882" cy="67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SMR emissions</a:t>
          </a:r>
          <a:r>
            <a:rPr lang="en-GB" sz="1100" b="0" i="0" u="none" strike="noStrike" baseline="0">
              <a:solidFill>
                <a:schemeClr val="dk1"/>
              </a:solidFill>
              <a:effectLst/>
              <a:latin typeface="+mn-lt"/>
              <a:ea typeface="+mn-ea"/>
              <a:cs typeface="+mn-cs"/>
            </a:rPr>
            <a:t> and efficiencies</a:t>
          </a:r>
          <a:endParaRPr lang="en-GB" sz="1100" b="0" i="0" u="none" strike="noStrike">
            <a:solidFill>
              <a:schemeClr val="dk1"/>
            </a:solidFill>
            <a:effectLst/>
            <a:latin typeface="+mn-lt"/>
            <a:ea typeface="+mn-ea"/>
            <a:cs typeface="+mn-cs"/>
          </a:endParaRPr>
        </a:p>
        <a:p>
          <a:r>
            <a:rPr lang="en-GB" sz="1100" b="0" i="0" u="none" strike="noStrike">
              <a:solidFill>
                <a:schemeClr val="dk1"/>
              </a:solidFill>
              <a:effectLst/>
              <a:latin typeface="+mn-lt"/>
              <a:ea typeface="+mn-ea"/>
              <a:cs typeface="+mn-cs"/>
            </a:rPr>
            <a:t>SMR efficiency is considered as 70%</a:t>
          </a:r>
          <a:r>
            <a:rPr lang="en-GB"/>
            <a:t> </a:t>
          </a:r>
          <a:endParaRPr lang="en-GB" sz="1100" b="0" i="0" u="none" strike="noStrike">
            <a:solidFill>
              <a:schemeClr val="dk1"/>
            </a:solidFill>
            <a:effectLst/>
            <a:latin typeface="+mn-lt"/>
            <a:ea typeface="+mn-ea"/>
            <a:cs typeface="+mn-cs"/>
          </a:endParaRPr>
        </a:p>
        <a:p>
          <a:r>
            <a:rPr lang="en-GB" sz="1100" b="0" i="0" u="none" strike="noStrike">
              <a:solidFill>
                <a:schemeClr val="dk1"/>
              </a:solidFill>
              <a:effectLst/>
              <a:latin typeface="+mn-lt"/>
              <a:ea typeface="+mn-ea"/>
              <a:cs typeface="+mn-cs"/>
            </a:rPr>
            <a:t>Blue H2 from SMR is still considered to have 10% emmisions</a:t>
          </a:r>
          <a:r>
            <a:rPr lang="en-GB"/>
            <a:t> </a:t>
          </a:r>
          <a:endParaRPr lang="en-B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pcc-nggip.iges.or.jp/public/2006gl/pdf/2_Volume2/V2_1_Ch1_Introduction.pdf" TargetMode="External"/><Relationship Id="rId1" Type="http://schemas.openxmlformats.org/officeDocument/2006/relationships/hyperlink" Target="https://www.ipcc-nggip.iges.or.jp/public/2006gl/pdf/2_Volume2/V2_1_Ch1_Introduction.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E760-E289-497E-B2A8-312F3CF1E41B}">
  <dimension ref="B2:AH95"/>
  <sheetViews>
    <sheetView tabSelected="1" zoomScale="85" zoomScaleNormal="85" workbookViewId="0">
      <selection activeCell="B58" sqref="B58"/>
    </sheetView>
  </sheetViews>
  <sheetFormatPr defaultColWidth="9.140625" defaultRowHeight="15" outlineLevelRow="2" x14ac:dyDescent="0.25"/>
  <cols>
    <col min="2" max="2" width="50.5703125" bestFit="1" customWidth="1"/>
    <col min="3" max="3" width="23.7109375" bestFit="1" customWidth="1"/>
    <col min="4" max="4" width="17" bestFit="1" customWidth="1"/>
    <col min="5" max="8" width="12.42578125" customWidth="1"/>
    <col min="9" max="9" width="9.5703125" bestFit="1" customWidth="1"/>
    <col min="10" max="10" width="42.140625" bestFit="1" customWidth="1"/>
    <col min="11" max="11" width="22.28515625" customWidth="1"/>
    <col min="17" max="17" width="9.5703125" customWidth="1"/>
    <col min="21" max="21" width="10.140625" customWidth="1"/>
    <col min="31" max="31" width="14.42578125" bestFit="1" customWidth="1"/>
  </cols>
  <sheetData>
    <row r="2" spans="10:31" ht="21" x14ac:dyDescent="0.35">
      <c r="M2" s="89" t="s">
        <v>0</v>
      </c>
      <c r="N2" s="88"/>
      <c r="O2" s="88"/>
      <c r="P2" s="83"/>
    </row>
    <row r="3" spans="10:31" x14ac:dyDescent="0.25">
      <c r="M3" s="83"/>
      <c r="N3" s="83"/>
      <c r="O3" s="83"/>
      <c r="P3" s="83"/>
    </row>
    <row r="4" spans="10:31" outlineLevel="2" x14ac:dyDescent="0.25">
      <c r="K4" t="s">
        <v>1</v>
      </c>
      <c r="M4" s="90" t="s">
        <v>2</v>
      </c>
      <c r="N4" s="90"/>
      <c r="O4" s="90"/>
      <c r="P4" s="90"/>
      <c r="R4" t="s">
        <v>3</v>
      </c>
    </row>
    <row r="5" spans="10:31" outlineLevel="2" x14ac:dyDescent="0.25">
      <c r="J5" s="4" t="s">
        <v>4</v>
      </c>
      <c r="K5" s="3" t="s">
        <v>5</v>
      </c>
      <c r="L5" s="4"/>
      <c r="M5" s="84">
        <v>2030</v>
      </c>
      <c r="N5" s="84">
        <v>2035</v>
      </c>
      <c r="O5" s="84">
        <v>2040</v>
      </c>
      <c r="P5" s="84">
        <v>2050</v>
      </c>
      <c r="Q5" s="4"/>
      <c r="R5" s="4">
        <v>2030</v>
      </c>
      <c r="S5" s="4">
        <v>2035</v>
      </c>
      <c r="T5" s="4">
        <v>2040</v>
      </c>
      <c r="U5" s="4">
        <v>2050</v>
      </c>
    </row>
    <row r="6" spans="10:31" outlineLevel="2" x14ac:dyDescent="0.25">
      <c r="J6" s="6" t="s">
        <v>6</v>
      </c>
      <c r="K6" s="7">
        <f>E68</f>
        <v>0.20195911137990993</v>
      </c>
      <c r="L6" s="13"/>
      <c r="M6" s="85">
        <v>2815.1161333726645</v>
      </c>
      <c r="N6" s="85">
        <f>(M6+O6)/2</f>
        <v>1955.4469755996515</v>
      </c>
      <c r="O6" s="85">
        <v>1095.7778178266385</v>
      </c>
      <c r="P6" s="85">
        <v>0</v>
      </c>
      <c r="Q6" s="13"/>
      <c r="R6" s="13">
        <f>M6*$K6</f>
        <v>568.5383527271913</v>
      </c>
      <c r="S6" s="13">
        <f t="shared" ref="S6:U9" si="0">N6*$K6</f>
        <v>394.92033354263805</v>
      </c>
      <c r="T6" s="13">
        <f t="shared" si="0"/>
        <v>221.30231435808474</v>
      </c>
      <c r="U6" s="50">
        <f t="shared" si="0"/>
        <v>0</v>
      </c>
    </row>
    <row r="7" spans="10:31" outlineLevel="2" x14ac:dyDescent="0.25">
      <c r="J7" s="15" t="s">
        <v>7</v>
      </c>
      <c r="K7" s="52">
        <f>E69</f>
        <v>0.26387883893310871</v>
      </c>
      <c r="L7" s="17"/>
      <c r="M7" s="86">
        <v>3293.6076109232727</v>
      </c>
      <c r="N7" s="86">
        <f t="shared" ref="N7:N9" si="1">(M7+O7)/2</f>
        <v>2506.7822426131061</v>
      </c>
      <c r="O7" s="86">
        <v>1719.9568743029392</v>
      </c>
      <c r="P7" s="86">
        <v>501.65466319045782</v>
      </c>
      <c r="Q7" s="17"/>
      <c r="R7" s="17">
        <f t="shared" ref="R7:R8" si="2">M7*$K7</f>
        <v>869.1133522716832</v>
      </c>
      <c r="S7" s="17">
        <f t="shared" si="0"/>
        <v>661.48678763888086</v>
      </c>
      <c r="T7" s="17">
        <f t="shared" si="0"/>
        <v>453.8602230060784</v>
      </c>
      <c r="U7" s="18">
        <f t="shared" si="0"/>
        <v>132.37605006807772</v>
      </c>
    </row>
    <row r="8" spans="10:31" outlineLevel="1" x14ac:dyDescent="0.25">
      <c r="J8" s="15" t="s">
        <v>8</v>
      </c>
      <c r="K8" s="16">
        <f>E74</f>
        <v>0.35624093253989686</v>
      </c>
      <c r="L8" s="17"/>
      <c r="M8" s="86">
        <v>318.28163786885034</v>
      </c>
      <c r="N8" s="86">
        <f t="shared" si="1"/>
        <v>250.58439461121128</v>
      </c>
      <c r="O8" s="86">
        <v>182.88715135357219</v>
      </c>
      <c r="P8" s="86">
        <v>102.53701348344694</v>
      </c>
      <c r="Q8" s="17"/>
      <c r="R8" s="17">
        <f t="shared" si="2"/>
        <v>113.38494748472499</v>
      </c>
      <c r="S8" s="17">
        <f t="shared" si="0"/>
        <v>89.268418416243406</v>
      </c>
      <c r="T8" s="17">
        <f t="shared" si="0"/>
        <v>65.151889347761824</v>
      </c>
      <c r="U8" s="18">
        <f t="shared" si="0"/>
        <v>36.527881303199116</v>
      </c>
    </row>
    <row r="9" spans="10:31" outlineLevel="1" x14ac:dyDescent="0.25">
      <c r="J9" s="23" t="s">
        <v>9</v>
      </c>
      <c r="K9" s="24">
        <f>K6</f>
        <v>0.20195911137990993</v>
      </c>
      <c r="L9" s="25"/>
      <c r="M9" s="87">
        <v>6.9549399028891443</v>
      </c>
      <c r="N9" s="87">
        <f t="shared" si="1"/>
        <v>33.236216175058061</v>
      </c>
      <c r="O9" s="87">
        <v>59.517492447226978</v>
      </c>
      <c r="P9" s="87">
        <v>0.87068136910904692</v>
      </c>
      <c r="Q9" s="25"/>
      <c r="R9" s="25">
        <f>M9*$K9</f>
        <v>1.4046134824881686</v>
      </c>
      <c r="S9" s="25">
        <f t="shared" si="0"/>
        <v>6.7123566843453153</v>
      </c>
      <c r="T9" s="25">
        <f t="shared" si="0"/>
        <v>12.020099886202461</v>
      </c>
      <c r="U9" s="26">
        <f t="shared" si="0"/>
        <v>0.17584203560030648</v>
      </c>
    </row>
    <row r="10" spans="10:31" x14ac:dyDescent="0.25">
      <c r="J10" s="1"/>
      <c r="K10" s="1"/>
      <c r="L10" s="1"/>
      <c r="M10" s="83"/>
      <c r="N10" s="83"/>
      <c r="O10" s="83"/>
      <c r="P10" s="83"/>
    </row>
    <row r="11" spans="10:31" ht="21" outlineLevel="1" x14ac:dyDescent="0.35">
      <c r="M11" s="89" t="s">
        <v>0</v>
      </c>
      <c r="N11" s="83"/>
      <c r="O11" s="83"/>
      <c r="P11" s="83"/>
    </row>
    <row r="12" spans="10:31" outlineLevel="1" x14ac:dyDescent="0.25">
      <c r="M12" s="83"/>
      <c r="N12" s="83"/>
      <c r="O12" s="83"/>
      <c r="P12" s="83"/>
    </row>
    <row r="14" spans="10:31" x14ac:dyDescent="0.25">
      <c r="J14" t="s">
        <v>10</v>
      </c>
      <c r="K14" s="2" t="s">
        <v>11</v>
      </c>
      <c r="L14" s="43" t="s">
        <v>12</v>
      </c>
      <c r="M14" s="1"/>
      <c r="N14" s="1"/>
      <c r="O14" s="1"/>
      <c r="P14" s="2" t="s">
        <v>11</v>
      </c>
      <c r="Q14" s="43" t="s">
        <v>12</v>
      </c>
      <c r="R14" s="1"/>
      <c r="S14" s="1"/>
      <c r="T14" s="1"/>
      <c r="U14" s="2" t="s">
        <v>11</v>
      </c>
      <c r="V14" s="1" t="s">
        <v>13</v>
      </c>
      <c r="W14" s="1"/>
      <c r="X14" s="1"/>
      <c r="Y14" s="1"/>
      <c r="Z14" s="1"/>
      <c r="AA14" s="1"/>
      <c r="AB14" s="1"/>
      <c r="AC14" s="1"/>
      <c r="AD14" s="1"/>
      <c r="AE14" s="2" t="s">
        <v>11</v>
      </c>
    </row>
    <row r="15" spans="10:31" x14ac:dyDescent="0.25">
      <c r="J15" s="4" t="s">
        <v>14</v>
      </c>
      <c r="K15" s="5">
        <v>2030</v>
      </c>
      <c r="L15" s="4">
        <v>2031</v>
      </c>
      <c r="M15" s="4">
        <v>2032</v>
      </c>
      <c r="N15" s="4">
        <v>2033</v>
      </c>
      <c r="O15" s="4">
        <v>2034</v>
      </c>
      <c r="P15" s="5">
        <v>2035</v>
      </c>
      <c r="Q15" s="4">
        <v>2036</v>
      </c>
      <c r="R15" s="4">
        <v>2037</v>
      </c>
      <c r="S15" s="4">
        <v>2038</v>
      </c>
      <c r="T15" s="4">
        <v>2039</v>
      </c>
      <c r="U15" s="5">
        <v>2040</v>
      </c>
      <c r="V15" s="4">
        <v>2041</v>
      </c>
      <c r="W15" s="4">
        <v>2042</v>
      </c>
      <c r="X15" s="4">
        <v>2043</v>
      </c>
      <c r="Y15" s="4">
        <v>2044</v>
      </c>
      <c r="Z15" s="4">
        <v>2045</v>
      </c>
      <c r="AA15" s="4">
        <v>2046</v>
      </c>
      <c r="AB15" s="4">
        <v>2047</v>
      </c>
      <c r="AC15" s="4">
        <v>2048</v>
      </c>
      <c r="AD15" s="4">
        <v>2049</v>
      </c>
      <c r="AE15" s="5">
        <v>2050</v>
      </c>
    </row>
    <row r="16" spans="10:31" x14ac:dyDescent="0.25">
      <c r="J16" s="11" t="s">
        <v>6</v>
      </c>
      <c r="K16" s="12">
        <f>R6</f>
        <v>568.5383527271913</v>
      </c>
      <c r="L16" s="13">
        <f>K16-(($K16-$U16)/10)</f>
        <v>533.81474889028061</v>
      </c>
      <c r="M16" s="8">
        <f t="shared" ref="M16:T16" si="3">L16-(($K16-$U16)/10)</f>
        <v>499.09114505336993</v>
      </c>
      <c r="N16" s="8">
        <f t="shared" si="3"/>
        <v>464.36754121645924</v>
      </c>
      <c r="O16" s="14">
        <f>N16-(($K16-$U16)/10)</f>
        <v>429.64393737954856</v>
      </c>
      <c r="P16" s="12">
        <f>O16-(($K16-$U16)/10)</f>
        <v>394.92033354263788</v>
      </c>
      <c r="Q16" s="13">
        <f t="shared" si="3"/>
        <v>360.19672970572719</v>
      </c>
      <c r="R16" s="8">
        <f t="shared" si="3"/>
        <v>325.47312586881651</v>
      </c>
      <c r="S16" s="8">
        <f t="shared" si="3"/>
        <v>290.74952203190583</v>
      </c>
      <c r="T16" s="14">
        <f t="shared" si="3"/>
        <v>256.02591819499514</v>
      </c>
      <c r="U16" s="12">
        <f>T6</f>
        <v>221.30231435808474</v>
      </c>
      <c r="V16" s="13">
        <f>U16-(($U16-$AE16)/10)</f>
        <v>199.17208292227627</v>
      </c>
      <c r="W16" s="8">
        <f t="shared" ref="W16:AD16" si="4">V16-(($U16-$AE16)/10)</f>
        <v>177.04185148646781</v>
      </c>
      <c r="X16" s="8">
        <f t="shared" si="4"/>
        <v>154.91162005065934</v>
      </c>
      <c r="Y16" s="8">
        <f t="shared" si="4"/>
        <v>132.78138861485087</v>
      </c>
      <c r="Z16" s="8">
        <f t="shared" si="4"/>
        <v>110.6511571790424</v>
      </c>
      <c r="AA16" s="8">
        <f t="shared" si="4"/>
        <v>88.520925743233931</v>
      </c>
      <c r="AB16" s="8">
        <f t="shared" si="4"/>
        <v>66.390694307425463</v>
      </c>
      <c r="AC16" s="8">
        <f t="shared" si="4"/>
        <v>44.260462871616987</v>
      </c>
      <c r="AD16" s="14">
        <f t="shared" si="4"/>
        <v>22.130231435808511</v>
      </c>
      <c r="AE16" s="12">
        <f>U6</f>
        <v>0</v>
      </c>
    </row>
    <row r="17" spans="10:34" x14ac:dyDescent="0.25">
      <c r="J17" s="19" t="s">
        <v>7</v>
      </c>
      <c r="K17" s="20">
        <f>R7</f>
        <v>869.1133522716832</v>
      </c>
      <c r="L17" s="21">
        <f t="shared" ref="L17:T19" si="5">K17-(($K17-$U17)/10)</f>
        <v>827.58803934512275</v>
      </c>
      <c r="M17" s="17">
        <f t="shared" si="5"/>
        <v>786.06272641856231</v>
      </c>
      <c r="N17" s="17">
        <f t="shared" si="5"/>
        <v>744.53741349200186</v>
      </c>
      <c r="O17" s="22">
        <f t="shared" si="5"/>
        <v>703.01210056544141</v>
      </c>
      <c r="P17" s="20">
        <f t="shared" si="5"/>
        <v>661.48678763888097</v>
      </c>
      <c r="Q17" s="21">
        <f t="shared" si="5"/>
        <v>619.96147471232052</v>
      </c>
      <c r="R17" s="17">
        <f t="shared" si="5"/>
        <v>578.43616178576008</v>
      </c>
      <c r="S17" s="17">
        <f t="shared" si="5"/>
        <v>536.91084885919963</v>
      </c>
      <c r="T17" s="22">
        <f t="shared" si="5"/>
        <v>495.38553593263913</v>
      </c>
      <c r="U17" s="20">
        <f>T7</f>
        <v>453.8602230060784</v>
      </c>
      <c r="V17" s="21">
        <f t="shared" ref="V17:AD19" si="6">U17-(($U17-$AE17)/10)</f>
        <v>421.71180571227831</v>
      </c>
      <c r="W17" s="17">
        <f t="shared" si="6"/>
        <v>389.56338841847821</v>
      </c>
      <c r="X17" s="17">
        <f t="shared" si="6"/>
        <v>357.41497112467812</v>
      </c>
      <c r="Y17" s="17">
        <f t="shared" si="6"/>
        <v>325.26655383087802</v>
      </c>
      <c r="Z17" s="17">
        <f t="shared" si="6"/>
        <v>293.11813653707793</v>
      </c>
      <c r="AA17" s="17">
        <f t="shared" si="6"/>
        <v>260.96971924327784</v>
      </c>
      <c r="AB17" s="17">
        <f t="shared" si="6"/>
        <v>228.82130194947777</v>
      </c>
      <c r="AC17" s="17">
        <f t="shared" si="6"/>
        <v>196.67288465567771</v>
      </c>
      <c r="AD17" s="22">
        <f t="shared" si="6"/>
        <v>164.52446736187764</v>
      </c>
      <c r="AE17" s="20">
        <f>U7</f>
        <v>132.37605006807772</v>
      </c>
    </row>
    <row r="18" spans="10:34" x14ac:dyDescent="0.25">
      <c r="J18" s="19" t="s">
        <v>15</v>
      </c>
      <c r="K18" s="20">
        <f>R8</f>
        <v>113.38494748472499</v>
      </c>
      <c r="L18" s="21">
        <f t="shared" si="5"/>
        <v>108.56164167102867</v>
      </c>
      <c r="M18" s="17">
        <f t="shared" si="5"/>
        <v>103.73833585733234</v>
      </c>
      <c r="N18" s="17">
        <f t="shared" si="5"/>
        <v>98.915030043636023</v>
      </c>
      <c r="O18" s="22">
        <f t="shared" si="5"/>
        <v>94.0917242299397</v>
      </c>
      <c r="P18" s="20">
        <f t="shared" si="5"/>
        <v>89.268418416243378</v>
      </c>
      <c r="Q18" s="21">
        <f t="shared" si="5"/>
        <v>84.445112602547056</v>
      </c>
      <c r="R18" s="17">
        <f t="shared" si="5"/>
        <v>79.621806788850733</v>
      </c>
      <c r="S18" s="17">
        <f t="shared" si="5"/>
        <v>74.798500975154411</v>
      </c>
      <c r="T18" s="22">
        <f t="shared" si="5"/>
        <v>69.975195161458089</v>
      </c>
      <c r="U18" s="20">
        <f>T8</f>
        <v>65.151889347761824</v>
      </c>
      <c r="V18" s="21">
        <f t="shared" si="6"/>
        <v>62.289488543305552</v>
      </c>
      <c r="W18" s="17">
        <f t="shared" si="6"/>
        <v>59.427087738849281</v>
      </c>
      <c r="X18" s="17">
        <f t="shared" si="6"/>
        <v>56.564686934393009</v>
      </c>
      <c r="Y18" s="17">
        <f t="shared" si="6"/>
        <v>53.702286129936738</v>
      </c>
      <c r="Z18" s="17">
        <f t="shared" si="6"/>
        <v>50.839885325480466</v>
      </c>
      <c r="AA18" s="17">
        <f t="shared" si="6"/>
        <v>47.977484521024195</v>
      </c>
      <c r="AB18" s="17">
        <f t="shared" si="6"/>
        <v>45.115083716567923</v>
      </c>
      <c r="AC18" s="17">
        <f t="shared" si="6"/>
        <v>42.252682912111652</v>
      </c>
      <c r="AD18" s="22">
        <f t="shared" si="6"/>
        <v>39.390282107655381</v>
      </c>
      <c r="AE18" s="20">
        <f>U8</f>
        <v>36.527881303199116</v>
      </c>
    </row>
    <row r="19" spans="10:34" x14ac:dyDescent="0.25">
      <c r="J19" s="19" t="s">
        <v>16</v>
      </c>
      <c r="K19" s="20">
        <f>R9</f>
        <v>1.4046134824881686</v>
      </c>
      <c r="L19" s="21">
        <f t="shared" si="5"/>
        <v>2.4661621228595978</v>
      </c>
      <c r="M19" s="17">
        <f t="shared" si="5"/>
        <v>3.5277107632310272</v>
      </c>
      <c r="N19" s="17">
        <f t="shared" si="5"/>
        <v>4.5892594036024565</v>
      </c>
      <c r="O19" s="22">
        <f t="shared" si="5"/>
        <v>5.6508080439738855</v>
      </c>
      <c r="P19" s="20">
        <f t="shared" si="5"/>
        <v>6.7123566843453144</v>
      </c>
      <c r="Q19" s="21">
        <f t="shared" si="5"/>
        <v>7.7739053247167433</v>
      </c>
      <c r="R19" s="17">
        <f t="shared" si="5"/>
        <v>8.8354539650881723</v>
      </c>
      <c r="S19" s="17">
        <f t="shared" si="5"/>
        <v>9.8970026054596012</v>
      </c>
      <c r="T19" s="22">
        <f t="shared" si="5"/>
        <v>10.95855124583103</v>
      </c>
      <c r="U19" s="20">
        <f>T9</f>
        <v>12.020099886202461</v>
      </c>
      <c r="V19" s="21">
        <f>U19-(($U19-$AE19)/10)</f>
        <v>10.835674101142246</v>
      </c>
      <c r="W19" s="17">
        <f t="shared" si="6"/>
        <v>9.6512483160820306</v>
      </c>
      <c r="X19" s="17">
        <f t="shared" si="6"/>
        <v>8.4668225310218155</v>
      </c>
      <c r="Y19" s="17">
        <f t="shared" si="6"/>
        <v>7.2823967459616004</v>
      </c>
      <c r="Z19" s="17">
        <f t="shared" si="6"/>
        <v>6.0979709609013852</v>
      </c>
      <c r="AA19" s="17">
        <f t="shared" si="6"/>
        <v>4.9135451758411701</v>
      </c>
      <c r="AB19" s="17">
        <f t="shared" si="6"/>
        <v>3.7291193907809546</v>
      </c>
      <c r="AC19" s="17">
        <f t="shared" si="6"/>
        <v>2.544693605720739</v>
      </c>
      <c r="AD19" s="22">
        <f t="shared" si="6"/>
        <v>1.3602678206605234</v>
      </c>
      <c r="AE19" s="20">
        <f>U9</f>
        <v>0.17584203560030648</v>
      </c>
    </row>
    <row r="20" spans="10:34" x14ac:dyDescent="0.25">
      <c r="J20" s="53" t="s">
        <v>17</v>
      </c>
      <c r="K20" s="54">
        <f>SUM(K16:K19)</f>
        <v>1552.4412659660877</v>
      </c>
      <c r="L20" s="55">
        <f t="shared" ref="L20:AE20" si="7">SUM(L16:L19)</f>
        <v>1472.4305920292916</v>
      </c>
      <c r="M20" s="56">
        <f t="shared" si="7"/>
        <v>1392.4199180924957</v>
      </c>
      <c r="N20" s="56">
        <f t="shared" si="7"/>
        <v>1312.4092441556995</v>
      </c>
      <c r="O20" s="57">
        <f t="shared" si="7"/>
        <v>1232.3985702189036</v>
      </c>
      <c r="P20" s="54">
        <f t="shared" si="7"/>
        <v>1152.3878962821077</v>
      </c>
      <c r="Q20" s="55">
        <f t="shared" si="7"/>
        <v>1072.3772223453113</v>
      </c>
      <c r="R20" s="56">
        <f t="shared" si="7"/>
        <v>992.36654840851543</v>
      </c>
      <c r="S20" s="56">
        <f t="shared" si="7"/>
        <v>912.35587447171952</v>
      </c>
      <c r="T20" s="57">
        <f t="shared" si="7"/>
        <v>832.34520053492326</v>
      </c>
      <c r="U20" s="54">
        <f t="shared" si="7"/>
        <v>752.33452659812758</v>
      </c>
      <c r="V20" s="55">
        <f t="shared" si="7"/>
        <v>694.00905127900228</v>
      </c>
      <c r="W20" s="56">
        <f t="shared" si="7"/>
        <v>635.68357595987743</v>
      </c>
      <c r="X20" s="56">
        <f t="shared" si="7"/>
        <v>577.35810064075213</v>
      </c>
      <c r="Y20" s="56">
        <f t="shared" si="7"/>
        <v>519.03262532162728</v>
      </c>
      <c r="Z20" s="56">
        <f t="shared" si="7"/>
        <v>460.70715000250215</v>
      </c>
      <c r="AA20" s="56">
        <f t="shared" si="7"/>
        <v>402.38167468337718</v>
      </c>
      <c r="AB20" s="56">
        <f t="shared" si="7"/>
        <v>344.05619936425217</v>
      </c>
      <c r="AC20" s="56">
        <f t="shared" si="7"/>
        <v>285.73072404512709</v>
      </c>
      <c r="AD20" s="57">
        <f t="shared" si="7"/>
        <v>227.40524872600201</v>
      </c>
      <c r="AE20" s="54">
        <f t="shared" si="7"/>
        <v>169.07977340687714</v>
      </c>
    </row>
    <row r="21" spans="10:34" x14ac:dyDescent="0.25">
      <c r="J21" s="1"/>
      <c r="K21" s="29"/>
      <c r="L21" s="29"/>
      <c r="M21" s="29"/>
      <c r="N21" s="29"/>
      <c r="O21" s="29"/>
      <c r="P21" s="29"/>
      <c r="Q21" s="29"/>
      <c r="R21" s="29"/>
      <c r="S21" s="29"/>
      <c r="T21" s="29"/>
      <c r="U21" s="29"/>
      <c r="V21" s="29"/>
      <c r="W21" s="29"/>
      <c r="X21" s="29"/>
      <c r="Y21" s="29"/>
      <c r="Z21" s="29"/>
      <c r="AA21" s="29"/>
      <c r="AB21" s="29"/>
      <c r="AC21" s="29"/>
      <c r="AD21" s="29"/>
      <c r="AE21" s="29"/>
    </row>
    <row r="22" spans="10:34" x14ac:dyDescent="0.25">
      <c r="J22" s="1" t="s">
        <v>10</v>
      </c>
      <c r="K22" s="30" t="s">
        <v>18</v>
      </c>
      <c r="L22" s="1" t="s">
        <v>13</v>
      </c>
      <c r="M22" s="29"/>
      <c r="N22" s="29"/>
      <c r="O22" s="29"/>
      <c r="P22" s="29"/>
      <c r="Q22" s="29"/>
      <c r="R22" s="29"/>
      <c r="S22" s="29"/>
      <c r="T22" s="29"/>
      <c r="U22" s="30" t="s">
        <v>19</v>
      </c>
      <c r="V22" s="1" t="s">
        <v>13</v>
      </c>
      <c r="W22" s="29"/>
      <c r="X22" s="29"/>
      <c r="Y22" s="29"/>
      <c r="Z22" s="29"/>
      <c r="AA22" s="29"/>
      <c r="AB22" s="29"/>
      <c r="AC22" s="29"/>
      <c r="AD22" s="29"/>
      <c r="AE22" s="30" t="s">
        <v>19</v>
      </c>
    </row>
    <row r="23" spans="10:34" x14ac:dyDescent="0.25">
      <c r="J23" s="4" t="s">
        <v>20</v>
      </c>
      <c r="K23" s="5">
        <v>2030</v>
      </c>
      <c r="L23" s="4">
        <v>2031</v>
      </c>
      <c r="M23" s="4">
        <v>2032</v>
      </c>
      <c r="N23" s="4">
        <v>2033</v>
      </c>
      <c r="O23" s="4">
        <v>2034</v>
      </c>
      <c r="P23" s="4">
        <v>2035</v>
      </c>
      <c r="Q23" s="4">
        <v>2036</v>
      </c>
      <c r="R23" s="4">
        <v>2037</v>
      </c>
      <c r="S23" s="4">
        <v>2038</v>
      </c>
      <c r="T23" s="4">
        <v>2039</v>
      </c>
      <c r="U23" s="5">
        <v>2040</v>
      </c>
      <c r="V23" s="4">
        <v>2041</v>
      </c>
      <c r="W23" s="4">
        <v>2042</v>
      </c>
      <c r="X23" s="4">
        <v>2043</v>
      </c>
      <c r="Y23" s="4">
        <v>2044</v>
      </c>
      <c r="Z23" s="4">
        <v>2045</v>
      </c>
      <c r="AA23" s="4">
        <v>2046</v>
      </c>
      <c r="AB23" s="4">
        <v>2047</v>
      </c>
      <c r="AC23" s="4">
        <v>2048</v>
      </c>
      <c r="AD23" s="4">
        <v>2049</v>
      </c>
      <c r="AE23" s="5">
        <v>2050</v>
      </c>
    </row>
    <row r="24" spans="10:34" x14ac:dyDescent="0.25">
      <c r="J24" s="11" t="s">
        <v>21</v>
      </c>
      <c r="K24" s="12">
        <v>338.16269094449302</v>
      </c>
      <c r="L24" s="13">
        <f>K24-(($K24-$U24)/10)</f>
        <v>328.38314745797425</v>
      </c>
      <c r="M24" s="13">
        <f t="shared" ref="M24:T24" si="8">L24-(($K24-$U24)/10)</f>
        <v>318.60360397145547</v>
      </c>
      <c r="N24" s="13">
        <f t="shared" si="8"/>
        <v>308.82406048493669</v>
      </c>
      <c r="O24" s="13">
        <f t="shared" si="8"/>
        <v>299.04451699841792</v>
      </c>
      <c r="P24" s="13">
        <f>O24-(($K24-$U24)/10)</f>
        <v>289.26497351189914</v>
      </c>
      <c r="Q24" s="13">
        <f t="shared" si="8"/>
        <v>279.48543002538037</v>
      </c>
      <c r="R24" s="13">
        <f t="shared" si="8"/>
        <v>269.70588653886159</v>
      </c>
      <c r="S24" s="13">
        <f t="shared" si="8"/>
        <v>259.92634305234282</v>
      </c>
      <c r="T24" s="79">
        <f t="shared" si="8"/>
        <v>250.14679956582401</v>
      </c>
      <c r="U24" s="48">
        <v>240.36725607930501</v>
      </c>
      <c r="V24" s="47">
        <f t="shared" ref="V24:W26" si="9">U24-(($U24-$AE24)/10)</f>
        <v>236.3904812114543</v>
      </c>
      <c r="W24" s="49">
        <f t="shared" si="9"/>
        <v>232.41370634360359</v>
      </c>
      <c r="X24" s="49">
        <f t="shared" ref="X24:AD24" si="10">W24-(($U24-$AE24)/10)</f>
        <v>228.43693147575289</v>
      </c>
      <c r="Y24" s="49">
        <f t="shared" si="10"/>
        <v>224.46015660790218</v>
      </c>
      <c r="Z24" s="49">
        <f t="shared" si="10"/>
        <v>220.48338174005147</v>
      </c>
      <c r="AA24" s="49">
        <f t="shared" si="10"/>
        <v>216.50660687220076</v>
      </c>
      <c r="AB24" s="49">
        <f t="shared" si="10"/>
        <v>212.52983200435006</v>
      </c>
      <c r="AC24" s="49">
        <f t="shared" si="10"/>
        <v>208.55305713649935</v>
      </c>
      <c r="AD24" s="82">
        <f t="shared" si="10"/>
        <v>204.57628226864864</v>
      </c>
      <c r="AE24" s="12">
        <v>200.59950740079799</v>
      </c>
      <c r="AH24" s="36"/>
    </row>
    <row r="25" spans="10:34" x14ac:dyDescent="0.25">
      <c r="J25" s="19" t="s">
        <v>22</v>
      </c>
      <c r="K25" s="20">
        <v>162.506776461453</v>
      </c>
      <c r="L25" s="21">
        <f t="shared" ref="L25:T26" si="11">K25-(($K25-$U25)/10)</f>
        <v>156.57391074530139</v>
      </c>
      <c r="M25" s="21">
        <f t="shared" si="11"/>
        <v>150.64104502914978</v>
      </c>
      <c r="N25" s="21">
        <f t="shared" si="11"/>
        <v>144.70817931299817</v>
      </c>
      <c r="O25" s="21">
        <f t="shared" si="11"/>
        <v>138.77531359684656</v>
      </c>
      <c r="P25" s="21">
        <f t="shared" si="11"/>
        <v>132.84244788069495</v>
      </c>
      <c r="Q25" s="21">
        <f t="shared" si="11"/>
        <v>126.90958216454335</v>
      </c>
      <c r="R25" s="21">
        <f t="shared" si="11"/>
        <v>120.97671644839176</v>
      </c>
      <c r="S25" s="21">
        <f t="shared" si="11"/>
        <v>115.04385073224016</v>
      </c>
      <c r="T25" s="80">
        <f t="shared" si="11"/>
        <v>109.11098501608856</v>
      </c>
      <c r="U25" s="20">
        <v>103.17811929993699</v>
      </c>
      <c r="V25" s="21">
        <f t="shared" si="9"/>
        <v>102.0825312351169</v>
      </c>
      <c r="W25" s="17">
        <f t="shared" si="9"/>
        <v>100.98694317029681</v>
      </c>
      <c r="X25" s="17">
        <f t="shared" ref="X25:AD25" si="12">W25-(($U25-$AE25)/10)</f>
        <v>99.89135510547672</v>
      </c>
      <c r="Y25" s="17">
        <f t="shared" si="12"/>
        <v>98.795767040656628</v>
      </c>
      <c r="Z25" s="17">
        <f t="shared" si="12"/>
        <v>97.700178975836536</v>
      </c>
      <c r="AA25" s="17">
        <f t="shared" si="12"/>
        <v>96.604590911016444</v>
      </c>
      <c r="AB25" s="17">
        <f t="shared" si="12"/>
        <v>95.509002846196353</v>
      </c>
      <c r="AC25" s="17">
        <f t="shared" si="12"/>
        <v>94.413414781376261</v>
      </c>
      <c r="AD25" s="22">
        <f t="shared" si="12"/>
        <v>93.317826716556169</v>
      </c>
      <c r="AE25" s="20">
        <v>92.222238651736106</v>
      </c>
    </row>
    <row r="26" spans="10:34" x14ac:dyDescent="0.25">
      <c r="J26" s="19" t="s">
        <v>23</v>
      </c>
      <c r="K26" s="46">
        <v>29.898931067077001</v>
      </c>
      <c r="L26" s="47">
        <f t="shared" si="11"/>
        <v>27.033484059793132</v>
      </c>
      <c r="M26" s="47">
        <f t="shared" si="11"/>
        <v>24.168037052509263</v>
      </c>
      <c r="N26" s="47">
        <f t="shared" si="11"/>
        <v>21.302590045225394</v>
      </c>
      <c r="O26" s="47">
        <f t="shared" si="11"/>
        <v>18.437143037941524</v>
      </c>
      <c r="P26" s="47">
        <f t="shared" si="11"/>
        <v>15.571696030657655</v>
      </c>
      <c r="Q26" s="47">
        <f t="shared" si="11"/>
        <v>12.706249023373786</v>
      </c>
      <c r="R26" s="47">
        <f t="shared" si="11"/>
        <v>9.840802016089917</v>
      </c>
      <c r="S26" s="47">
        <f t="shared" si="11"/>
        <v>6.975355008806047</v>
      </c>
      <c r="T26" s="81">
        <f t="shared" si="11"/>
        <v>4.1099080015221769</v>
      </c>
      <c r="U26" s="20">
        <v>1.2444609942383</v>
      </c>
      <c r="V26" s="21">
        <f t="shared" si="9"/>
        <v>1.1952207544410196</v>
      </c>
      <c r="W26" s="17">
        <f t="shared" si="9"/>
        <v>1.1459805146437392</v>
      </c>
      <c r="X26" s="17">
        <f t="shared" ref="X26:AD26" si="13">W26-(($U26-$AE26)/10)</f>
        <v>1.0967402748464588</v>
      </c>
      <c r="Y26" s="17">
        <f t="shared" si="13"/>
        <v>1.0475000350491783</v>
      </c>
      <c r="Z26" s="17">
        <f t="shared" si="13"/>
        <v>0.9982597952518979</v>
      </c>
      <c r="AA26" s="17">
        <f t="shared" si="13"/>
        <v>0.94901955545461747</v>
      </c>
      <c r="AB26" s="17">
        <f t="shared" si="13"/>
        <v>0.89977931565733704</v>
      </c>
      <c r="AC26" s="17">
        <f t="shared" si="13"/>
        <v>0.85053907586005661</v>
      </c>
      <c r="AD26" s="22">
        <f t="shared" si="13"/>
        <v>0.80129883606277619</v>
      </c>
      <c r="AE26" s="20">
        <v>0.75205859626549598</v>
      </c>
    </row>
    <row r="27" spans="10:34" x14ac:dyDescent="0.25">
      <c r="J27" s="53" t="s">
        <v>24</v>
      </c>
      <c r="K27" s="54">
        <f t="shared" ref="K27:AE27" si="14">SUM(K24:K26)</f>
        <v>530.56839847302308</v>
      </c>
      <c r="L27" s="55">
        <f t="shared" si="14"/>
        <v>511.99054226306879</v>
      </c>
      <c r="M27" s="56">
        <f t="shared" si="14"/>
        <v>493.4126860531145</v>
      </c>
      <c r="N27" s="56">
        <f t="shared" si="14"/>
        <v>474.83482984316021</v>
      </c>
      <c r="O27" s="56">
        <f t="shared" si="14"/>
        <v>456.25697363320603</v>
      </c>
      <c r="P27" s="56">
        <f t="shared" si="14"/>
        <v>437.6791174232518</v>
      </c>
      <c r="Q27" s="56">
        <f t="shared" si="14"/>
        <v>419.10126121329751</v>
      </c>
      <c r="R27" s="56">
        <f t="shared" si="14"/>
        <v>400.52340500334327</v>
      </c>
      <c r="S27" s="56">
        <f t="shared" si="14"/>
        <v>381.94554879338904</v>
      </c>
      <c r="T27" s="57">
        <f t="shared" si="14"/>
        <v>363.36769258343475</v>
      </c>
      <c r="U27" s="54">
        <f t="shared" si="14"/>
        <v>344.78983637348028</v>
      </c>
      <c r="V27" s="55">
        <f t="shared" si="14"/>
        <v>339.66823320101224</v>
      </c>
      <c r="W27" s="56">
        <f t="shared" si="14"/>
        <v>334.54663002854414</v>
      </c>
      <c r="X27" s="56">
        <f t="shared" si="14"/>
        <v>329.42502685607604</v>
      </c>
      <c r="Y27" s="56">
        <f t="shared" si="14"/>
        <v>324.30342368360795</v>
      </c>
      <c r="Z27" s="56">
        <f t="shared" si="14"/>
        <v>319.1818205111399</v>
      </c>
      <c r="AA27" s="56">
        <f t="shared" si="14"/>
        <v>314.06021733867186</v>
      </c>
      <c r="AB27" s="56">
        <f t="shared" si="14"/>
        <v>308.93861416620376</v>
      </c>
      <c r="AC27" s="56">
        <f t="shared" si="14"/>
        <v>303.81701099373566</v>
      </c>
      <c r="AD27" s="57">
        <f t="shared" si="14"/>
        <v>298.69540782126757</v>
      </c>
      <c r="AE27" s="54">
        <f t="shared" si="14"/>
        <v>293.57380464879958</v>
      </c>
    </row>
    <row r="28" spans="10:34" x14ac:dyDescent="0.25">
      <c r="J28" s="32"/>
      <c r="K28" s="32"/>
      <c r="L28" s="32"/>
      <c r="M28" s="32"/>
      <c r="N28" s="32"/>
      <c r="O28" s="32"/>
      <c r="P28" s="32"/>
      <c r="Q28" s="32"/>
      <c r="R28" s="32"/>
      <c r="S28" s="32"/>
      <c r="T28" s="32"/>
      <c r="U28" s="32"/>
      <c r="V28" s="32"/>
      <c r="W28" s="32"/>
      <c r="X28" s="32"/>
      <c r="Y28" s="32"/>
      <c r="Z28" s="32"/>
      <c r="AA28" s="32"/>
      <c r="AB28" s="32"/>
      <c r="AC28" s="32"/>
      <c r="AD28" s="32"/>
      <c r="AE28" s="32"/>
    </row>
    <row r="29" spans="10:34" x14ac:dyDescent="0.25">
      <c r="J29" s="62" t="s">
        <v>10</v>
      </c>
      <c r="K29" s="30" t="s">
        <v>25</v>
      </c>
      <c r="L29" s="1" t="s">
        <v>13</v>
      </c>
      <c r="M29" s="32"/>
      <c r="N29" s="32"/>
      <c r="O29" s="32"/>
      <c r="P29" s="32"/>
      <c r="Q29" s="32"/>
      <c r="R29" s="32"/>
      <c r="S29" s="32"/>
      <c r="T29" s="32"/>
      <c r="U29" s="30" t="s">
        <v>26</v>
      </c>
      <c r="V29" s="1" t="s">
        <v>13</v>
      </c>
      <c r="W29" s="32"/>
      <c r="X29" s="32"/>
      <c r="Y29" s="32"/>
      <c r="Z29" s="32"/>
      <c r="AA29" s="32"/>
      <c r="AB29" s="32"/>
      <c r="AC29" s="32"/>
      <c r="AD29" s="32"/>
      <c r="AE29" s="30" t="s">
        <v>27</v>
      </c>
    </row>
    <row r="30" spans="10:34" x14ac:dyDescent="0.25">
      <c r="J30" s="45" t="s">
        <v>28</v>
      </c>
      <c r="K30" s="5">
        <v>2030</v>
      </c>
      <c r="L30" s="4">
        <v>2031</v>
      </c>
      <c r="M30" s="4">
        <v>2032</v>
      </c>
      <c r="N30" s="4">
        <v>2033</v>
      </c>
      <c r="O30" s="4">
        <v>2034</v>
      </c>
      <c r="P30" s="4">
        <v>2035</v>
      </c>
      <c r="Q30" s="4">
        <v>2036</v>
      </c>
      <c r="R30" s="4">
        <v>2037</v>
      </c>
      <c r="S30" s="4">
        <v>2038</v>
      </c>
      <c r="T30" s="4">
        <v>2039</v>
      </c>
      <c r="U30" s="5">
        <v>2040</v>
      </c>
      <c r="V30" s="4">
        <v>2041</v>
      </c>
      <c r="W30" s="4">
        <v>2042</v>
      </c>
      <c r="X30" s="4">
        <v>2043</v>
      </c>
      <c r="Y30" s="4">
        <v>2044</v>
      </c>
      <c r="Z30" s="4">
        <v>2045</v>
      </c>
      <c r="AA30" s="4">
        <v>2046</v>
      </c>
      <c r="AB30" s="4">
        <v>2047</v>
      </c>
      <c r="AC30" s="4">
        <v>2048</v>
      </c>
      <c r="AD30" s="4">
        <v>2049</v>
      </c>
      <c r="AE30" s="5">
        <v>2050</v>
      </c>
    </row>
    <row r="31" spans="10:34" outlineLevel="1" x14ac:dyDescent="0.25">
      <c r="J31" s="65" t="s">
        <v>29</v>
      </c>
      <c r="K31" s="67">
        <v>205.33468751048849</v>
      </c>
      <c r="L31" s="66">
        <v>199.70121875943963</v>
      </c>
      <c r="M31" s="58">
        <v>194.06775000839076</v>
      </c>
      <c r="N31" s="58">
        <v>188.43428125734192</v>
      </c>
      <c r="O31" s="58">
        <v>182.80081250629308</v>
      </c>
      <c r="P31" s="58">
        <v>177.16734375524422</v>
      </c>
      <c r="Q31" s="58">
        <v>171.53387500419535</v>
      </c>
      <c r="R31" s="58">
        <v>165.90040625314651</v>
      </c>
      <c r="S31" s="58">
        <v>160.26693750209768</v>
      </c>
      <c r="T31" s="58">
        <v>154.63346875104881</v>
      </c>
      <c r="U31" s="59">
        <v>149</v>
      </c>
      <c r="V31" s="60">
        <v>148.1</v>
      </c>
      <c r="W31" s="61">
        <v>147.20000000000002</v>
      </c>
      <c r="X31" s="61">
        <v>146.30000000000001</v>
      </c>
      <c r="Y31" s="61">
        <v>145.40000000000003</v>
      </c>
      <c r="Z31" s="61">
        <v>144.50000000000003</v>
      </c>
      <c r="AA31" s="61">
        <v>143.60000000000002</v>
      </c>
      <c r="AB31" s="61">
        <v>142.70000000000005</v>
      </c>
      <c r="AC31" s="61">
        <v>141.80000000000004</v>
      </c>
      <c r="AD31" s="58">
        <v>140.90000000000006</v>
      </c>
      <c r="AE31" s="59">
        <v>140</v>
      </c>
      <c r="AF31" t="s">
        <v>30</v>
      </c>
    </row>
    <row r="32" spans="10:34" outlineLevel="1" x14ac:dyDescent="0.25">
      <c r="J32" s="62"/>
      <c r="K32" s="32"/>
      <c r="L32" s="32"/>
      <c r="M32" s="32"/>
      <c r="N32" s="32"/>
      <c r="O32" s="32"/>
      <c r="P32" s="32"/>
      <c r="Q32" s="32"/>
      <c r="R32" s="32"/>
      <c r="S32" s="32"/>
      <c r="T32" s="32"/>
      <c r="U32" s="32"/>
      <c r="V32" s="32"/>
      <c r="W32" s="32"/>
      <c r="X32" s="32"/>
      <c r="Y32" s="32"/>
      <c r="Z32" s="32"/>
      <c r="AA32" s="32"/>
      <c r="AB32" s="32"/>
      <c r="AC32" s="32"/>
      <c r="AD32" s="32"/>
      <c r="AE32" s="32"/>
    </row>
    <row r="33" spans="10:32" outlineLevel="1" x14ac:dyDescent="0.25">
      <c r="J33" s="45" t="s">
        <v>31</v>
      </c>
      <c r="K33" s="4">
        <v>2030</v>
      </c>
      <c r="L33" s="4">
        <v>2031</v>
      </c>
      <c r="M33" s="4">
        <v>2032</v>
      </c>
      <c r="N33" s="4">
        <v>2033</v>
      </c>
      <c r="O33" s="4">
        <v>2034</v>
      </c>
      <c r="P33" s="4">
        <v>2035</v>
      </c>
      <c r="Q33" s="4">
        <v>2036</v>
      </c>
      <c r="R33" s="4">
        <v>2037</v>
      </c>
      <c r="S33" s="4">
        <v>2038</v>
      </c>
      <c r="T33" s="4">
        <v>2039</v>
      </c>
      <c r="U33" s="4">
        <v>2040</v>
      </c>
      <c r="V33" s="4">
        <v>2041</v>
      </c>
      <c r="W33" s="4">
        <v>2042</v>
      </c>
      <c r="X33" s="4">
        <v>2043</v>
      </c>
      <c r="Y33" s="4">
        <v>2044</v>
      </c>
      <c r="Z33" s="4">
        <v>2045</v>
      </c>
      <c r="AA33" s="4">
        <v>2046</v>
      </c>
      <c r="AB33" s="4">
        <v>2047</v>
      </c>
      <c r="AC33" s="4">
        <v>2048</v>
      </c>
      <c r="AD33" s="4">
        <v>2049</v>
      </c>
      <c r="AE33" s="4">
        <v>2050</v>
      </c>
    </row>
    <row r="34" spans="10:32" outlineLevel="1" x14ac:dyDescent="0.25">
      <c r="J34" s="6" t="s">
        <v>32</v>
      </c>
      <c r="K34" s="8">
        <f>K35+K39</f>
        <v>-41</v>
      </c>
      <c r="L34" s="8">
        <f t="shared" ref="L34:AE34" si="15">L35+L39</f>
        <v>-50.6</v>
      </c>
      <c r="M34" s="8">
        <f t="shared" si="15"/>
        <v>-60.2</v>
      </c>
      <c r="N34" s="8">
        <f t="shared" si="15"/>
        <v>-69.8</v>
      </c>
      <c r="O34" s="8">
        <f t="shared" si="15"/>
        <v>-79.399999999999991</v>
      </c>
      <c r="P34" s="8">
        <f t="shared" si="15"/>
        <v>-88.999999999999986</v>
      </c>
      <c r="Q34" s="8">
        <f t="shared" si="15"/>
        <v>-98.59999999999998</v>
      </c>
      <c r="R34" s="8">
        <f t="shared" si="15"/>
        <v>-108.19999999999997</v>
      </c>
      <c r="S34" s="8">
        <f t="shared" si="15"/>
        <v>-117.79999999999997</v>
      </c>
      <c r="T34" s="8">
        <f t="shared" si="15"/>
        <v>-127.39999999999996</v>
      </c>
      <c r="U34" s="8">
        <f t="shared" si="15"/>
        <v>-137</v>
      </c>
      <c r="V34" s="8">
        <f t="shared" si="15"/>
        <v>-136.9</v>
      </c>
      <c r="W34" s="8">
        <f t="shared" si="15"/>
        <v>-136.80000000000001</v>
      </c>
      <c r="X34" s="8">
        <f t="shared" si="15"/>
        <v>-136.70000000000002</v>
      </c>
      <c r="Y34" s="8">
        <f t="shared" si="15"/>
        <v>-136.60000000000002</v>
      </c>
      <c r="Z34" s="8">
        <f t="shared" si="15"/>
        <v>-136.50000000000003</v>
      </c>
      <c r="AA34" s="8">
        <f t="shared" si="15"/>
        <v>-136.40000000000003</v>
      </c>
      <c r="AB34" s="8">
        <f t="shared" si="15"/>
        <v>-136.30000000000004</v>
      </c>
      <c r="AC34" s="8">
        <f t="shared" si="15"/>
        <v>-136.20000000000005</v>
      </c>
      <c r="AD34" s="8">
        <f t="shared" si="15"/>
        <v>-136.10000000000005</v>
      </c>
      <c r="AE34" s="9">
        <f t="shared" si="15"/>
        <v>-136</v>
      </c>
    </row>
    <row r="35" spans="10:32" outlineLevel="1" x14ac:dyDescent="0.25">
      <c r="J35" s="74" t="s">
        <v>33</v>
      </c>
      <c r="K35" s="49">
        <f>K36+K37+K38</f>
        <v>-41</v>
      </c>
      <c r="L35" s="49">
        <f t="shared" ref="L35:AE35" si="16">L36+L37+L38</f>
        <v>-50.6</v>
      </c>
      <c r="M35" s="49">
        <f t="shared" si="16"/>
        <v>-60.2</v>
      </c>
      <c r="N35" s="49">
        <f t="shared" si="16"/>
        <v>-69.8</v>
      </c>
      <c r="O35" s="49">
        <f t="shared" si="16"/>
        <v>-79.399999999999991</v>
      </c>
      <c r="P35" s="49">
        <f t="shared" si="16"/>
        <v>-88.999999999999986</v>
      </c>
      <c r="Q35" s="49">
        <f t="shared" si="16"/>
        <v>-98.59999999999998</v>
      </c>
      <c r="R35" s="49">
        <f t="shared" si="16"/>
        <v>-108.19999999999997</v>
      </c>
      <c r="S35" s="49">
        <f t="shared" si="16"/>
        <v>-117.79999999999997</v>
      </c>
      <c r="T35" s="49">
        <f t="shared" si="16"/>
        <v>-127.39999999999996</v>
      </c>
      <c r="U35" s="49">
        <f t="shared" si="16"/>
        <v>-137</v>
      </c>
      <c r="V35" s="49">
        <f t="shared" si="16"/>
        <v>-136.9</v>
      </c>
      <c r="W35" s="49">
        <f t="shared" si="16"/>
        <v>-136.80000000000001</v>
      </c>
      <c r="X35" s="49">
        <f t="shared" si="16"/>
        <v>-136.70000000000002</v>
      </c>
      <c r="Y35" s="49">
        <f t="shared" si="16"/>
        <v>-136.60000000000002</v>
      </c>
      <c r="Z35" s="49">
        <f t="shared" si="16"/>
        <v>-136.50000000000003</v>
      </c>
      <c r="AA35" s="49">
        <f t="shared" si="16"/>
        <v>-136.40000000000003</v>
      </c>
      <c r="AB35" s="49">
        <f t="shared" si="16"/>
        <v>-136.30000000000004</v>
      </c>
      <c r="AC35" s="49">
        <f t="shared" si="16"/>
        <v>-136.20000000000005</v>
      </c>
      <c r="AD35" s="49">
        <f t="shared" si="16"/>
        <v>-136.10000000000005</v>
      </c>
      <c r="AE35" s="75">
        <f t="shared" si="16"/>
        <v>-136</v>
      </c>
    </row>
    <row r="36" spans="10:32" x14ac:dyDescent="0.25">
      <c r="J36" s="15" t="s">
        <v>34</v>
      </c>
      <c r="K36" s="17"/>
      <c r="L36" s="17"/>
      <c r="M36" s="17"/>
      <c r="N36" s="17"/>
      <c r="O36" s="17"/>
      <c r="P36" s="17"/>
      <c r="Q36" s="17"/>
      <c r="R36" s="17"/>
      <c r="S36" s="17"/>
      <c r="T36" s="17"/>
      <c r="U36" s="17"/>
      <c r="V36" s="17"/>
      <c r="W36" s="17"/>
      <c r="X36" s="17"/>
      <c r="Y36" s="17"/>
      <c r="Z36" s="17"/>
      <c r="AA36" s="17"/>
      <c r="AB36" s="17"/>
      <c r="AC36" s="17"/>
      <c r="AD36" s="17"/>
      <c r="AE36" s="18"/>
    </row>
    <row r="37" spans="10:32" x14ac:dyDescent="0.25">
      <c r="J37" s="70" t="s">
        <v>35</v>
      </c>
      <c r="K37" s="39">
        <v>-41</v>
      </c>
      <c r="L37" s="71">
        <v>-50.6</v>
      </c>
      <c r="M37" s="39">
        <v>-60.2</v>
      </c>
      <c r="N37" s="39">
        <v>-69.8</v>
      </c>
      <c r="O37" s="39">
        <v>-79.399999999999991</v>
      </c>
      <c r="P37" s="39">
        <v>-88.999999999999986</v>
      </c>
      <c r="Q37" s="39">
        <v>-98.59999999999998</v>
      </c>
      <c r="R37" s="39">
        <v>-108.19999999999997</v>
      </c>
      <c r="S37" s="39">
        <v>-117.79999999999997</v>
      </c>
      <c r="T37" s="72">
        <v>-127.39999999999996</v>
      </c>
      <c r="U37" s="39">
        <v>-137</v>
      </c>
      <c r="V37" s="71">
        <v>-136.9</v>
      </c>
      <c r="W37" s="39">
        <v>-136.80000000000001</v>
      </c>
      <c r="X37" s="39">
        <v>-136.70000000000002</v>
      </c>
      <c r="Y37" s="39">
        <v>-136.60000000000002</v>
      </c>
      <c r="Z37" s="39">
        <v>-136.50000000000003</v>
      </c>
      <c r="AA37" s="39">
        <v>-136.40000000000003</v>
      </c>
      <c r="AB37" s="39">
        <v>-136.30000000000004</v>
      </c>
      <c r="AC37" s="39">
        <v>-136.20000000000005</v>
      </c>
      <c r="AD37" s="72">
        <v>-136.10000000000005</v>
      </c>
      <c r="AE37" s="73">
        <v>-136</v>
      </c>
      <c r="AF37" t="s">
        <v>36</v>
      </c>
    </row>
    <row r="38" spans="10:32" x14ac:dyDescent="0.25">
      <c r="J38" s="70" t="s">
        <v>37</v>
      </c>
      <c r="K38" s="39"/>
      <c r="L38" s="71"/>
      <c r="M38" s="39"/>
      <c r="N38" s="39"/>
      <c r="O38" s="39"/>
      <c r="P38" s="39"/>
      <c r="Q38" s="39"/>
      <c r="R38" s="39"/>
      <c r="S38" s="39"/>
      <c r="T38" s="72"/>
      <c r="U38" s="39"/>
      <c r="V38" s="71"/>
      <c r="W38" s="39"/>
      <c r="X38" s="39"/>
      <c r="Y38" s="39"/>
      <c r="Z38" s="39"/>
      <c r="AA38" s="39"/>
      <c r="AB38" s="39"/>
      <c r="AC38" s="39"/>
      <c r="AD38" s="72"/>
      <c r="AE38" s="73"/>
    </row>
    <row r="39" spans="10:32" x14ac:dyDescent="0.25">
      <c r="J39" s="23" t="s">
        <v>38</v>
      </c>
      <c r="K39" s="25"/>
      <c r="L39" s="27"/>
      <c r="M39" s="25"/>
      <c r="N39" s="25"/>
      <c r="O39" s="25"/>
      <c r="P39" s="25"/>
      <c r="Q39" s="25"/>
      <c r="R39" s="25"/>
      <c r="S39" s="25"/>
      <c r="T39" s="28"/>
      <c r="U39" s="25"/>
      <c r="V39" s="27"/>
      <c r="W39" s="25"/>
      <c r="X39" s="25"/>
      <c r="Y39" s="25"/>
      <c r="Z39" s="25"/>
      <c r="AA39" s="25"/>
      <c r="AB39" s="25"/>
      <c r="AC39" s="25"/>
      <c r="AD39" s="28"/>
      <c r="AE39" s="26"/>
    </row>
    <row r="40" spans="10:32" x14ac:dyDescent="0.25">
      <c r="J40" s="4"/>
      <c r="K40" s="29"/>
      <c r="L40" s="29"/>
      <c r="M40" s="29"/>
      <c r="N40" s="29"/>
      <c r="O40" s="29"/>
      <c r="P40" s="29"/>
      <c r="Q40" s="29"/>
      <c r="R40" s="29"/>
      <c r="S40" s="29"/>
      <c r="T40" s="29"/>
      <c r="U40" s="29"/>
      <c r="V40" s="29"/>
      <c r="W40" s="29"/>
      <c r="X40" s="29"/>
      <c r="Y40" s="29"/>
      <c r="Z40" s="29"/>
      <c r="AA40" s="29"/>
      <c r="AB40" s="29"/>
      <c r="AC40" s="29"/>
      <c r="AD40" s="29"/>
      <c r="AE40" s="29"/>
    </row>
    <row r="41" spans="10:32" x14ac:dyDescent="0.25">
      <c r="J41" s="1" t="s">
        <v>10</v>
      </c>
      <c r="K41" s="30" t="s">
        <v>39</v>
      </c>
      <c r="L41" s="1" t="s">
        <v>13</v>
      </c>
      <c r="M41" s="1"/>
      <c r="N41" s="1"/>
      <c r="O41" s="1"/>
      <c r="P41" s="1"/>
      <c r="Q41" s="1"/>
      <c r="R41" s="1"/>
      <c r="S41" s="1"/>
      <c r="T41" s="1"/>
      <c r="U41" s="30" t="s">
        <v>39</v>
      </c>
      <c r="V41" s="1" t="s">
        <v>13</v>
      </c>
      <c r="W41" s="1"/>
      <c r="X41" s="1"/>
      <c r="Y41" s="1"/>
      <c r="Z41" s="1"/>
      <c r="AA41" s="1"/>
      <c r="AB41" s="1"/>
      <c r="AC41" s="1"/>
      <c r="AD41" s="1"/>
      <c r="AE41" s="30" t="s">
        <v>39</v>
      </c>
    </row>
    <row r="42" spans="10:32" x14ac:dyDescent="0.25">
      <c r="J42" s="4" t="s">
        <v>40</v>
      </c>
      <c r="K42" s="5">
        <v>2030</v>
      </c>
      <c r="L42" s="4">
        <v>2031</v>
      </c>
      <c r="M42" s="4">
        <v>2032</v>
      </c>
      <c r="N42" s="4">
        <v>2033</v>
      </c>
      <c r="O42" s="4">
        <v>2034</v>
      </c>
      <c r="P42" s="4">
        <v>2035</v>
      </c>
      <c r="Q42" s="4">
        <v>2036</v>
      </c>
      <c r="R42" s="4">
        <v>2037</v>
      </c>
      <c r="S42" s="4">
        <v>2038</v>
      </c>
      <c r="T42" s="4">
        <v>2039</v>
      </c>
      <c r="U42" s="5">
        <v>2040</v>
      </c>
      <c r="V42" s="4">
        <v>2041</v>
      </c>
      <c r="W42" s="4">
        <v>2042</v>
      </c>
      <c r="X42" s="4">
        <v>2043</v>
      </c>
      <c r="Y42" s="4">
        <v>2044</v>
      </c>
      <c r="Z42" s="4">
        <v>2045</v>
      </c>
      <c r="AA42" s="4">
        <v>2046</v>
      </c>
      <c r="AB42" s="4">
        <v>2047</v>
      </c>
      <c r="AC42" s="4">
        <v>2048</v>
      </c>
      <c r="AD42" s="4">
        <v>2049</v>
      </c>
      <c r="AE42" s="5">
        <v>2050</v>
      </c>
    </row>
    <row r="43" spans="10:32" x14ac:dyDescent="0.25">
      <c r="J43" s="68" t="s">
        <v>41</v>
      </c>
      <c r="K43" s="64">
        <v>-309.53167694212101</v>
      </c>
      <c r="L43" s="63">
        <f t="shared" ref="L43:T43" si="17">K43-(($K43-$U43)/10)</f>
        <v>-310.27850924790891</v>
      </c>
      <c r="M43" s="63">
        <f t="shared" si="17"/>
        <v>-311.02534155369682</v>
      </c>
      <c r="N43" s="63">
        <f t="shared" si="17"/>
        <v>-311.77217385948472</v>
      </c>
      <c r="O43" s="63">
        <f t="shared" si="17"/>
        <v>-312.51900616527263</v>
      </c>
      <c r="P43" s="63">
        <f t="shared" si="17"/>
        <v>-313.26583847106053</v>
      </c>
      <c r="Q43" s="63">
        <f t="shared" si="17"/>
        <v>-314.01267077684844</v>
      </c>
      <c r="R43" s="63">
        <f t="shared" si="17"/>
        <v>-314.75950308263634</v>
      </c>
      <c r="S43" s="63">
        <f t="shared" si="17"/>
        <v>-315.50633538842425</v>
      </c>
      <c r="T43" s="69">
        <f t="shared" si="17"/>
        <v>-316.25316769421215</v>
      </c>
      <c r="U43" s="64">
        <v>-317</v>
      </c>
      <c r="V43" s="63">
        <f t="shared" ref="V43:AD43" si="18">U43-(($U43-$AE43)/10)</f>
        <v>-318.60000000000002</v>
      </c>
      <c r="W43" s="63">
        <f t="shared" si="18"/>
        <v>-320.20000000000005</v>
      </c>
      <c r="X43" s="63">
        <f t="shared" si="18"/>
        <v>-321.80000000000007</v>
      </c>
      <c r="Y43" s="63">
        <f t="shared" si="18"/>
        <v>-323.40000000000009</v>
      </c>
      <c r="Z43" s="63">
        <f t="shared" si="18"/>
        <v>-325.00000000000011</v>
      </c>
      <c r="AA43" s="63">
        <f t="shared" si="18"/>
        <v>-326.60000000000014</v>
      </c>
      <c r="AB43" s="63">
        <f t="shared" si="18"/>
        <v>-328.20000000000016</v>
      </c>
      <c r="AC43" s="63">
        <f t="shared" si="18"/>
        <v>-329.80000000000018</v>
      </c>
      <c r="AD43" s="69">
        <f t="shared" si="18"/>
        <v>-331.4000000000002</v>
      </c>
      <c r="AE43" s="64">
        <v>-333</v>
      </c>
    </row>
    <row r="44" spans="10:32" x14ac:dyDescent="0.25">
      <c r="J44" s="10"/>
      <c r="L44" s="1"/>
      <c r="M44" s="1"/>
      <c r="N44" s="1"/>
      <c r="O44" s="1"/>
      <c r="P44" s="1"/>
      <c r="Q44" s="1"/>
      <c r="R44" s="1"/>
      <c r="S44" s="1"/>
      <c r="T44" s="1"/>
      <c r="U44" s="1"/>
      <c r="V44" s="1"/>
      <c r="W44" s="1"/>
      <c r="X44" s="1"/>
      <c r="Y44" s="1"/>
      <c r="Z44" s="1"/>
      <c r="AA44" s="1"/>
      <c r="AB44" s="1"/>
      <c r="AC44" s="1"/>
      <c r="AD44" s="1"/>
      <c r="AE44" s="1"/>
    </row>
    <row r="45" spans="10:32" x14ac:dyDescent="0.25">
      <c r="J45" s="4" t="s">
        <v>42</v>
      </c>
      <c r="K45" s="4">
        <v>2030</v>
      </c>
      <c r="L45" s="4">
        <v>2031</v>
      </c>
      <c r="M45" s="4">
        <v>2032</v>
      </c>
      <c r="N45" s="4">
        <v>2033</v>
      </c>
      <c r="O45" s="4">
        <v>2034</v>
      </c>
      <c r="P45" s="4">
        <v>2035</v>
      </c>
      <c r="Q45" s="4">
        <v>2036</v>
      </c>
      <c r="R45" s="4">
        <v>2037</v>
      </c>
      <c r="S45" s="4">
        <v>2038</v>
      </c>
      <c r="T45" s="4">
        <v>2039</v>
      </c>
      <c r="U45" s="4">
        <v>2040</v>
      </c>
      <c r="V45" s="4">
        <v>2041</v>
      </c>
      <c r="W45" s="4">
        <v>2042</v>
      </c>
      <c r="X45" s="4">
        <v>2043</v>
      </c>
      <c r="Y45" s="4">
        <v>2044</v>
      </c>
      <c r="Z45" s="4">
        <v>2045</v>
      </c>
      <c r="AA45" s="4">
        <v>2046</v>
      </c>
      <c r="AB45" s="4">
        <v>2047</v>
      </c>
      <c r="AC45" s="4">
        <v>2048</v>
      </c>
      <c r="AD45" s="4">
        <v>2049</v>
      </c>
      <c r="AE45" s="4">
        <v>2050</v>
      </c>
    </row>
    <row r="46" spans="10:32" x14ac:dyDescent="0.25">
      <c r="J46" s="31" t="s">
        <v>43</v>
      </c>
      <c r="K46" s="34">
        <f>K20</f>
        <v>1552.4412659660877</v>
      </c>
      <c r="L46" s="34">
        <f t="shared" ref="L46:AE46" si="19">L20</f>
        <v>1472.4305920292916</v>
      </c>
      <c r="M46" s="34">
        <f t="shared" si="19"/>
        <v>1392.4199180924957</v>
      </c>
      <c r="N46" s="34">
        <f t="shared" si="19"/>
        <v>1312.4092441556995</v>
      </c>
      <c r="O46" s="34">
        <f t="shared" si="19"/>
        <v>1232.3985702189036</v>
      </c>
      <c r="P46" s="34">
        <f t="shared" si="19"/>
        <v>1152.3878962821077</v>
      </c>
      <c r="Q46" s="34">
        <f t="shared" si="19"/>
        <v>1072.3772223453113</v>
      </c>
      <c r="R46" s="34">
        <f t="shared" si="19"/>
        <v>992.36654840851543</v>
      </c>
      <c r="S46" s="34">
        <f t="shared" si="19"/>
        <v>912.35587447171952</v>
      </c>
      <c r="T46" s="34">
        <f t="shared" si="19"/>
        <v>832.34520053492326</v>
      </c>
      <c r="U46" s="34">
        <f t="shared" si="19"/>
        <v>752.33452659812758</v>
      </c>
      <c r="V46" s="34">
        <f t="shared" si="19"/>
        <v>694.00905127900228</v>
      </c>
      <c r="W46" s="34">
        <f t="shared" si="19"/>
        <v>635.68357595987743</v>
      </c>
      <c r="X46" s="34">
        <f t="shared" si="19"/>
        <v>577.35810064075213</v>
      </c>
      <c r="Y46" s="34">
        <f t="shared" si="19"/>
        <v>519.03262532162728</v>
      </c>
      <c r="Z46" s="34">
        <f t="shared" si="19"/>
        <v>460.70715000250215</v>
      </c>
      <c r="AA46" s="34">
        <f t="shared" si="19"/>
        <v>402.38167468337718</v>
      </c>
      <c r="AB46" s="34">
        <f t="shared" si="19"/>
        <v>344.05619936425217</v>
      </c>
      <c r="AC46" s="34">
        <f t="shared" si="19"/>
        <v>285.73072404512709</v>
      </c>
      <c r="AD46" s="34">
        <f t="shared" si="19"/>
        <v>227.40524872600201</v>
      </c>
      <c r="AE46" s="34">
        <f t="shared" si="19"/>
        <v>169.07977340687714</v>
      </c>
    </row>
    <row r="47" spans="10:32" x14ac:dyDescent="0.25">
      <c r="J47" s="33" t="s">
        <v>44</v>
      </c>
      <c r="K47" s="17">
        <f>K27</f>
        <v>530.56839847302308</v>
      </c>
      <c r="L47" s="17">
        <f t="shared" ref="L47:AE47" si="20">L27</f>
        <v>511.99054226306879</v>
      </c>
      <c r="M47" s="17">
        <f t="shared" si="20"/>
        <v>493.4126860531145</v>
      </c>
      <c r="N47" s="17">
        <f t="shared" si="20"/>
        <v>474.83482984316021</v>
      </c>
      <c r="O47" s="17">
        <f t="shared" si="20"/>
        <v>456.25697363320603</v>
      </c>
      <c r="P47" s="17">
        <f t="shared" si="20"/>
        <v>437.6791174232518</v>
      </c>
      <c r="Q47" s="17">
        <f t="shared" si="20"/>
        <v>419.10126121329751</v>
      </c>
      <c r="R47" s="17">
        <f t="shared" si="20"/>
        <v>400.52340500334327</v>
      </c>
      <c r="S47" s="17">
        <f t="shared" si="20"/>
        <v>381.94554879338904</v>
      </c>
      <c r="T47" s="17">
        <f t="shared" si="20"/>
        <v>363.36769258343475</v>
      </c>
      <c r="U47" s="17">
        <f t="shared" si="20"/>
        <v>344.78983637348028</v>
      </c>
      <c r="V47" s="17">
        <f t="shared" si="20"/>
        <v>339.66823320101224</v>
      </c>
      <c r="W47" s="17">
        <f t="shared" si="20"/>
        <v>334.54663002854414</v>
      </c>
      <c r="X47" s="17">
        <f t="shared" si="20"/>
        <v>329.42502685607604</v>
      </c>
      <c r="Y47" s="17">
        <f t="shared" si="20"/>
        <v>324.30342368360795</v>
      </c>
      <c r="Z47" s="17">
        <f t="shared" si="20"/>
        <v>319.1818205111399</v>
      </c>
      <c r="AA47" s="17">
        <f t="shared" si="20"/>
        <v>314.06021733867186</v>
      </c>
      <c r="AB47" s="17">
        <f t="shared" si="20"/>
        <v>308.93861416620376</v>
      </c>
      <c r="AC47" s="17">
        <f t="shared" si="20"/>
        <v>303.81701099373566</v>
      </c>
      <c r="AD47" s="17">
        <f t="shared" si="20"/>
        <v>298.69540782126757</v>
      </c>
      <c r="AE47" s="17">
        <f t="shared" si="20"/>
        <v>293.57380464879958</v>
      </c>
    </row>
    <row r="48" spans="10:32" x14ac:dyDescent="0.25">
      <c r="J48" s="38" t="s">
        <v>28</v>
      </c>
      <c r="K48" s="39">
        <f>K31</f>
        <v>205.33468751048849</v>
      </c>
      <c r="L48" s="39">
        <f t="shared" ref="L48:AE48" si="21">L31</f>
        <v>199.70121875943963</v>
      </c>
      <c r="M48" s="39">
        <f t="shared" si="21"/>
        <v>194.06775000839076</v>
      </c>
      <c r="N48" s="39">
        <f t="shared" si="21"/>
        <v>188.43428125734192</v>
      </c>
      <c r="O48" s="39">
        <f t="shared" si="21"/>
        <v>182.80081250629308</v>
      </c>
      <c r="P48" s="39">
        <f t="shared" si="21"/>
        <v>177.16734375524422</v>
      </c>
      <c r="Q48" s="39">
        <f t="shared" si="21"/>
        <v>171.53387500419535</v>
      </c>
      <c r="R48" s="39">
        <f t="shared" si="21"/>
        <v>165.90040625314651</v>
      </c>
      <c r="S48" s="39">
        <f t="shared" si="21"/>
        <v>160.26693750209768</v>
      </c>
      <c r="T48" s="39">
        <f t="shared" si="21"/>
        <v>154.63346875104881</v>
      </c>
      <c r="U48" s="39">
        <f t="shared" si="21"/>
        <v>149</v>
      </c>
      <c r="V48" s="39">
        <f t="shared" si="21"/>
        <v>148.1</v>
      </c>
      <c r="W48" s="39">
        <f t="shared" si="21"/>
        <v>147.20000000000002</v>
      </c>
      <c r="X48" s="39">
        <f t="shared" si="21"/>
        <v>146.30000000000001</v>
      </c>
      <c r="Y48" s="39">
        <f t="shared" si="21"/>
        <v>145.40000000000003</v>
      </c>
      <c r="Z48" s="39">
        <f t="shared" si="21"/>
        <v>144.50000000000003</v>
      </c>
      <c r="AA48" s="39">
        <f t="shared" si="21"/>
        <v>143.60000000000002</v>
      </c>
      <c r="AB48" s="39">
        <f t="shared" si="21"/>
        <v>142.70000000000005</v>
      </c>
      <c r="AC48" s="39">
        <f t="shared" si="21"/>
        <v>141.80000000000004</v>
      </c>
      <c r="AD48" s="39">
        <f t="shared" si="21"/>
        <v>140.90000000000006</v>
      </c>
      <c r="AE48" s="39">
        <f t="shared" si="21"/>
        <v>140</v>
      </c>
    </row>
    <row r="49" spans="10:33" x14ac:dyDescent="0.25">
      <c r="J49" s="38" t="s">
        <v>45</v>
      </c>
      <c r="K49" s="39">
        <f>K35</f>
        <v>-41</v>
      </c>
      <c r="L49" s="39">
        <f t="shared" ref="L49:AE49" si="22">L35</f>
        <v>-50.6</v>
      </c>
      <c r="M49" s="39">
        <f t="shared" si="22"/>
        <v>-60.2</v>
      </c>
      <c r="N49" s="39">
        <f t="shared" si="22"/>
        <v>-69.8</v>
      </c>
      <c r="O49" s="39">
        <f t="shared" si="22"/>
        <v>-79.399999999999991</v>
      </c>
      <c r="P49" s="39">
        <f t="shared" si="22"/>
        <v>-88.999999999999986</v>
      </c>
      <c r="Q49" s="39">
        <f t="shared" si="22"/>
        <v>-98.59999999999998</v>
      </c>
      <c r="R49" s="39">
        <f t="shared" si="22"/>
        <v>-108.19999999999997</v>
      </c>
      <c r="S49" s="39">
        <f t="shared" si="22"/>
        <v>-117.79999999999997</v>
      </c>
      <c r="T49" s="39">
        <f t="shared" si="22"/>
        <v>-127.39999999999996</v>
      </c>
      <c r="U49" s="39">
        <f t="shared" si="22"/>
        <v>-137</v>
      </c>
      <c r="V49" s="39">
        <f t="shared" si="22"/>
        <v>-136.9</v>
      </c>
      <c r="W49" s="39">
        <f t="shared" si="22"/>
        <v>-136.80000000000001</v>
      </c>
      <c r="X49" s="39">
        <f t="shared" si="22"/>
        <v>-136.70000000000002</v>
      </c>
      <c r="Y49" s="39">
        <f t="shared" si="22"/>
        <v>-136.60000000000002</v>
      </c>
      <c r="Z49" s="39">
        <f t="shared" si="22"/>
        <v>-136.50000000000003</v>
      </c>
      <c r="AA49" s="39">
        <f t="shared" si="22"/>
        <v>-136.40000000000003</v>
      </c>
      <c r="AB49" s="39">
        <f t="shared" si="22"/>
        <v>-136.30000000000004</v>
      </c>
      <c r="AC49" s="39">
        <f t="shared" si="22"/>
        <v>-136.20000000000005</v>
      </c>
      <c r="AD49" s="39">
        <f t="shared" si="22"/>
        <v>-136.10000000000005</v>
      </c>
      <c r="AE49" s="39">
        <f t="shared" si="22"/>
        <v>-136</v>
      </c>
    </row>
    <row r="50" spans="10:33" x14ac:dyDescent="0.25">
      <c r="J50" s="38" t="s">
        <v>41</v>
      </c>
      <c r="K50" s="39">
        <f>K43</f>
        <v>-309.53167694212101</v>
      </c>
      <c r="L50" s="39">
        <f t="shared" ref="L50:AE50" si="23">L43</f>
        <v>-310.27850924790891</v>
      </c>
      <c r="M50" s="39">
        <f t="shared" si="23"/>
        <v>-311.02534155369682</v>
      </c>
      <c r="N50" s="39">
        <f t="shared" si="23"/>
        <v>-311.77217385948472</v>
      </c>
      <c r="O50" s="39">
        <f t="shared" si="23"/>
        <v>-312.51900616527263</v>
      </c>
      <c r="P50" s="39">
        <f t="shared" si="23"/>
        <v>-313.26583847106053</v>
      </c>
      <c r="Q50" s="39">
        <f t="shared" si="23"/>
        <v>-314.01267077684844</v>
      </c>
      <c r="R50" s="39">
        <f t="shared" si="23"/>
        <v>-314.75950308263634</v>
      </c>
      <c r="S50" s="39">
        <f t="shared" si="23"/>
        <v>-315.50633538842425</v>
      </c>
      <c r="T50" s="39">
        <f t="shared" si="23"/>
        <v>-316.25316769421215</v>
      </c>
      <c r="U50" s="39">
        <f t="shared" si="23"/>
        <v>-317</v>
      </c>
      <c r="V50" s="39">
        <f t="shared" si="23"/>
        <v>-318.60000000000002</v>
      </c>
      <c r="W50" s="39">
        <f t="shared" si="23"/>
        <v>-320.20000000000005</v>
      </c>
      <c r="X50" s="39">
        <f t="shared" si="23"/>
        <v>-321.80000000000007</v>
      </c>
      <c r="Y50" s="39">
        <f t="shared" si="23"/>
        <v>-323.40000000000009</v>
      </c>
      <c r="Z50" s="39">
        <f t="shared" si="23"/>
        <v>-325.00000000000011</v>
      </c>
      <c r="AA50" s="39">
        <f t="shared" si="23"/>
        <v>-326.60000000000014</v>
      </c>
      <c r="AB50" s="39">
        <f t="shared" si="23"/>
        <v>-328.20000000000016</v>
      </c>
      <c r="AC50" s="39">
        <f t="shared" si="23"/>
        <v>-329.80000000000018</v>
      </c>
      <c r="AD50" s="39">
        <f t="shared" si="23"/>
        <v>-331.4000000000002</v>
      </c>
      <c r="AE50" s="39">
        <f t="shared" si="23"/>
        <v>-333</v>
      </c>
    </row>
    <row r="51" spans="10:33" x14ac:dyDescent="0.25">
      <c r="J51" s="35" t="s">
        <v>46</v>
      </c>
      <c r="K51" s="37">
        <f>SUM(K46:K50)</f>
        <v>1937.812675007478</v>
      </c>
      <c r="L51" s="37">
        <f t="shared" ref="L51:AE51" si="24">SUM(L46:L50)</f>
        <v>1823.2438438038912</v>
      </c>
      <c r="M51" s="37">
        <f t="shared" si="24"/>
        <v>1708.6750126003042</v>
      </c>
      <c r="N51" s="37">
        <f t="shared" si="24"/>
        <v>1594.1061813967167</v>
      </c>
      <c r="O51" s="37">
        <f t="shared" si="24"/>
        <v>1479.5373501931299</v>
      </c>
      <c r="P51" s="37">
        <f t="shared" si="24"/>
        <v>1364.9685189895431</v>
      </c>
      <c r="Q51" s="37">
        <f t="shared" si="24"/>
        <v>1250.3996877859558</v>
      </c>
      <c r="R51" s="37">
        <f t="shared" si="24"/>
        <v>1135.8308565823686</v>
      </c>
      <c r="S51" s="37">
        <f t="shared" si="24"/>
        <v>1021.262025378782</v>
      </c>
      <c r="T51" s="37">
        <f t="shared" si="24"/>
        <v>906.69319417519478</v>
      </c>
      <c r="U51" s="37">
        <f t="shared" si="24"/>
        <v>792.12436297160775</v>
      </c>
      <c r="V51" s="37">
        <f t="shared" si="24"/>
        <v>726.27728448001437</v>
      </c>
      <c r="W51" s="37">
        <f t="shared" si="24"/>
        <v>660.43020598842168</v>
      </c>
      <c r="X51" s="37">
        <f t="shared" si="24"/>
        <v>594.58312749682807</v>
      </c>
      <c r="Y51" s="37">
        <f t="shared" si="24"/>
        <v>528.73604900523526</v>
      </c>
      <c r="Z51" s="37">
        <f t="shared" si="24"/>
        <v>462.88897051364199</v>
      </c>
      <c r="AA51" s="37">
        <f t="shared" si="24"/>
        <v>397.04189202204884</v>
      </c>
      <c r="AB51" s="37">
        <f t="shared" si="24"/>
        <v>331.1948135304558</v>
      </c>
      <c r="AC51" s="37">
        <f t="shared" si="24"/>
        <v>265.34773503886265</v>
      </c>
      <c r="AD51" s="37">
        <f t="shared" si="24"/>
        <v>199.5006565472695</v>
      </c>
      <c r="AE51" s="37">
        <f t="shared" si="24"/>
        <v>133.65357805567669</v>
      </c>
    </row>
    <row r="52" spans="10:33" x14ac:dyDescent="0.25">
      <c r="J52" s="1"/>
      <c r="K52" s="1"/>
      <c r="L52" s="1"/>
      <c r="M52" s="1"/>
      <c r="N52" s="1"/>
      <c r="O52" s="1"/>
      <c r="P52" s="1"/>
      <c r="Q52" s="1"/>
      <c r="R52" s="1"/>
      <c r="S52" s="1"/>
      <c r="T52" s="1"/>
      <c r="U52" s="1"/>
      <c r="V52" s="1"/>
      <c r="W52" s="1"/>
      <c r="X52" s="1"/>
      <c r="Y52" s="1"/>
      <c r="Z52" s="1"/>
      <c r="AA52" s="1"/>
      <c r="AB52" s="1"/>
      <c r="AC52" s="1"/>
      <c r="AD52" s="1"/>
      <c r="AE52" s="1"/>
    </row>
    <row r="53" spans="10:33" x14ac:dyDescent="0.25">
      <c r="J53" s="4" t="s">
        <v>47</v>
      </c>
      <c r="K53" s="4">
        <v>2030</v>
      </c>
      <c r="L53" s="4">
        <v>2031</v>
      </c>
      <c r="M53" s="4">
        <v>2032</v>
      </c>
      <c r="N53" s="4">
        <v>2033</v>
      </c>
      <c r="O53" s="4">
        <v>2034</v>
      </c>
      <c r="P53" s="4">
        <v>2035</v>
      </c>
      <c r="Q53" s="4">
        <v>2036</v>
      </c>
      <c r="R53" s="4">
        <v>2037</v>
      </c>
      <c r="S53" s="4">
        <v>2038</v>
      </c>
      <c r="T53" s="4">
        <v>2039</v>
      </c>
      <c r="U53" s="4">
        <v>2040</v>
      </c>
      <c r="V53" s="4">
        <v>2041</v>
      </c>
      <c r="W53" s="4">
        <v>2042</v>
      </c>
      <c r="X53" s="4">
        <v>2043</v>
      </c>
      <c r="Y53" s="4">
        <v>2044</v>
      </c>
      <c r="Z53" s="4">
        <v>2045</v>
      </c>
      <c r="AA53" s="4">
        <v>2046</v>
      </c>
      <c r="AB53" s="4">
        <v>2047</v>
      </c>
      <c r="AC53" s="4">
        <v>2048</v>
      </c>
      <c r="AD53" s="4">
        <v>2049</v>
      </c>
      <c r="AE53" s="4">
        <v>2050</v>
      </c>
      <c r="AF53" s="1"/>
      <c r="AG53" s="1"/>
    </row>
    <row r="54" spans="10:33" x14ac:dyDescent="0.25">
      <c r="J54" s="31" t="s">
        <v>48</v>
      </c>
      <c r="K54" s="34">
        <f>K55+K56+K57</f>
        <v>2288.3443519495991</v>
      </c>
      <c r="L54" s="34">
        <f>L55+L56+L57</f>
        <v>4472.4667050013995</v>
      </c>
      <c r="M54" s="34">
        <f t="shared" ref="M54:AE54" si="25">M55+M56+M57</f>
        <v>6552.3670591554001</v>
      </c>
      <c r="N54" s="34">
        <f t="shared" si="25"/>
        <v>8528.0454144116029</v>
      </c>
      <c r="O54" s="34">
        <f t="shared" si="25"/>
        <v>10399.501770770004</v>
      </c>
      <c r="P54" s="34">
        <f t="shared" si="25"/>
        <v>12166.736128230608</v>
      </c>
      <c r="Q54" s="34">
        <f t="shared" si="25"/>
        <v>13829.748486793413</v>
      </c>
      <c r="R54" s="34">
        <f t="shared" si="25"/>
        <v>15388.538846458418</v>
      </c>
      <c r="S54" s="34">
        <f t="shared" si="25"/>
        <v>16843.107207225625</v>
      </c>
      <c r="T54" s="34">
        <f t="shared" si="25"/>
        <v>18193.453569095029</v>
      </c>
      <c r="U54" s="34">
        <f t="shared" si="25"/>
        <v>19439.577932066641</v>
      </c>
      <c r="V54" s="34">
        <f t="shared" si="25"/>
        <v>20621.355216546654</v>
      </c>
      <c r="W54" s="34">
        <f t="shared" si="25"/>
        <v>21738.785422535078</v>
      </c>
      <c r="X54" s="34">
        <f t="shared" si="25"/>
        <v>22791.868550031904</v>
      </c>
      <c r="Y54" s="34">
        <f t="shared" si="25"/>
        <v>23780.604599037142</v>
      </c>
      <c r="Z54" s="34">
        <f t="shared" si="25"/>
        <v>24704.993569550781</v>
      </c>
      <c r="AA54" s="34">
        <f t="shared" si="25"/>
        <v>25565.035461572828</v>
      </c>
      <c r="AB54" s="34">
        <f t="shared" si="25"/>
        <v>26360.730275103284</v>
      </c>
      <c r="AC54" s="34">
        <f t="shared" si="25"/>
        <v>27092.078010142148</v>
      </c>
      <c r="AD54" s="34">
        <f t="shared" si="25"/>
        <v>27759.078666689416</v>
      </c>
      <c r="AE54" s="34">
        <f t="shared" si="25"/>
        <v>28361.732244745093</v>
      </c>
      <c r="AF54" s="1"/>
      <c r="AG54" s="1"/>
    </row>
    <row r="55" spans="10:33" x14ac:dyDescent="0.25">
      <c r="J55" s="33" t="s">
        <v>49</v>
      </c>
      <c r="K55" s="17">
        <f>K46</f>
        <v>1552.4412659660877</v>
      </c>
      <c r="L55" s="17">
        <f t="shared" ref="L55:AE55" si="26">K55+L20</f>
        <v>3024.8718579953793</v>
      </c>
      <c r="M55" s="17">
        <f t="shared" si="26"/>
        <v>4417.2917760878754</v>
      </c>
      <c r="N55" s="17">
        <f t="shared" si="26"/>
        <v>5729.7010202435749</v>
      </c>
      <c r="O55" s="17">
        <f t="shared" si="26"/>
        <v>6962.0995904624788</v>
      </c>
      <c r="P55" s="17">
        <f t="shared" si="26"/>
        <v>8114.4874867445869</v>
      </c>
      <c r="Q55" s="17">
        <f t="shared" si="26"/>
        <v>9186.8647090898976</v>
      </c>
      <c r="R55" s="17">
        <f t="shared" si="26"/>
        <v>10179.231257498413</v>
      </c>
      <c r="S55" s="17">
        <f t="shared" si="26"/>
        <v>11091.587131970133</v>
      </c>
      <c r="T55" s="17">
        <f t="shared" si="26"/>
        <v>11923.932332505055</v>
      </c>
      <c r="U55" s="17">
        <f t="shared" si="26"/>
        <v>12676.266859103183</v>
      </c>
      <c r="V55" s="17">
        <f t="shared" si="26"/>
        <v>13370.275910382186</v>
      </c>
      <c r="W55" s="17">
        <f t="shared" si="26"/>
        <v>14005.959486342064</v>
      </c>
      <c r="X55" s="17">
        <f t="shared" si="26"/>
        <v>14583.317586982816</v>
      </c>
      <c r="Y55" s="17">
        <f t="shared" si="26"/>
        <v>15102.350212304444</v>
      </c>
      <c r="Z55" s="17">
        <f t="shared" si="26"/>
        <v>15563.057362306945</v>
      </c>
      <c r="AA55" s="17">
        <f t="shared" si="26"/>
        <v>15965.439036990321</v>
      </c>
      <c r="AB55" s="17">
        <f t="shared" si="26"/>
        <v>16309.495236354573</v>
      </c>
      <c r="AC55" s="17">
        <f t="shared" si="26"/>
        <v>16595.225960399701</v>
      </c>
      <c r="AD55" s="17">
        <f t="shared" si="26"/>
        <v>16822.631209125702</v>
      </c>
      <c r="AE55" s="17">
        <f t="shared" si="26"/>
        <v>16991.710982532579</v>
      </c>
      <c r="AG55" s="1"/>
    </row>
    <row r="56" spans="10:33" x14ac:dyDescent="0.25">
      <c r="J56" s="33" t="s">
        <v>50</v>
      </c>
      <c r="K56" s="17">
        <f t="shared" ref="K56:K57" si="27">K47</f>
        <v>530.56839847302308</v>
      </c>
      <c r="L56" s="17">
        <f>K56+L27</f>
        <v>1042.5589407360919</v>
      </c>
      <c r="M56" s="17">
        <f t="shared" ref="M56:AE56" si="28">L56+M27</f>
        <v>1535.9716267892063</v>
      </c>
      <c r="N56" s="17">
        <f t="shared" si="28"/>
        <v>2010.8064566323665</v>
      </c>
      <c r="O56" s="17">
        <f t="shared" si="28"/>
        <v>2467.0634302655726</v>
      </c>
      <c r="P56" s="17">
        <f t="shared" si="28"/>
        <v>2904.7425476888243</v>
      </c>
      <c r="Q56" s="17">
        <f t="shared" si="28"/>
        <v>3323.843808902122</v>
      </c>
      <c r="R56" s="17">
        <f t="shared" si="28"/>
        <v>3724.3672139054652</v>
      </c>
      <c r="S56" s="17">
        <f t="shared" si="28"/>
        <v>4106.3127626988544</v>
      </c>
      <c r="T56" s="17">
        <f t="shared" si="28"/>
        <v>4469.6804552822887</v>
      </c>
      <c r="U56" s="17">
        <f t="shared" si="28"/>
        <v>4814.470291655769</v>
      </c>
      <c r="V56" s="17">
        <f t="shared" si="28"/>
        <v>5154.1385248567813</v>
      </c>
      <c r="W56" s="17">
        <f t="shared" si="28"/>
        <v>5488.6851548853256</v>
      </c>
      <c r="X56" s="17">
        <f t="shared" si="28"/>
        <v>5818.1101817414019</v>
      </c>
      <c r="Y56" s="17">
        <f t="shared" si="28"/>
        <v>6142.4136054250102</v>
      </c>
      <c r="Z56" s="17">
        <f t="shared" si="28"/>
        <v>6461.5954259361497</v>
      </c>
      <c r="AA56" s="17">
        <f t="shared" si="28"/>
        <v>6775.6556432748212</v>
      </c>
      <c r="AB56" s="17">
        <f t="shared" si="28"/>
        <v>7084.5942574410246</v>
      </c>
      <c r="AC56" s="17">
        <f t="shared" si="28"/>
        <v>7388.4112684347601</v>
      </c>
      <c r="AD56" s="17">
        <f t="shared" si="28"/>
        <v>7687.1066762560276</v>
      </c>
      <c r="AE56" s="17">
        <f t="shared" si="28"/>
        <v>7980.6804809048272</v>
      </c>
      <c r="AG56" s="1"/>
    </row>
    <row r="57" spans="10:33" x14ac:dyDescent="0.25">
      <c r="J57" s="33" t="s">
        <v>51</v>
      </c>
      <c r="K57" s="17">
        <f t="shared" si="27"/>
        <v>205.33468751048849</v>
      </c>
      <c r="L57" s="17">
        <f t="shared" ref="L57:AE57" si="29">L48+K57</f>
        <v>405.03590626992809</v>
      </c>
      <c r="M57" s="17">
        <f t="shared" si="29"/>
        <v>599.10365627831879</v>
      </c>
      <c r="N57" s="17">
        <f t="shared" si="29"/>
        <v>787.53793753566072</v>
      </c>
      <c r="O57" s="17">
        <f t="shared" si="29"/>
        <v>970.33875004195374</v>
      </c>
      <c r="P57" s="17">
        <f t="shared" si="29"/>
        <v>1147.506093797198</v>
      </c>
      <c r="Q57" s="17">
        <f t="shared" si="29"/>
        <v>1319.0399688013933</v>
      </c>
      <c r="R57" s="17">
        <f t="shared" si="29"/>
        <v>1484.9403750545398</v>
      </c>
      <c r="S57" s="17">
        <f t="shared" si="29"/>
        <v>1645.2073125566376</v>
      </c>
      <c r="T57" s="17">
        <f t="shared" si="29"/>
        <v>1799.8407813076865</v>
      </c>
      <c r="U57" s="17">
        <f t="shared" si="29"/>
        <v>1948.8407813076865</v>
      </c>
      <c r="V57" s="17">
        <f t="shared" si="29"/>
        <v>2096.9407813076864</v>
      </c>
      <c r="W57" s="17">
        <f t="shared" si="29"/>
        <v>2244.1407813076862</v>
      </c>
      <c r="X57" s="17">
        <f t="shared" si="29"/>
        <v>2390.4407813076864</v>
      </c>
      <c r="Y57" s="17">
        <f t="shared" si="29"/>
        <v>2535.8407813076865</v>
      </c>
      <c r="Z57" s="17">
        <f t="shared" si="29"/>
        <v>2680.3407813076865</v>
      </c>
      <c r="AA57" s="17">
        <f t="shared" si="29"/>
        <v>2823.9407813076864</v>
      </c>
      <c r="AB57" s="17">
        <f t="shared" si="29"/>
        <v>2966.6407813076867</v>
      </c>
      <c r="AC57" s="17">
        <f t="shared" si="29"/>
        <v>3108.4407813076868</v>
      </c>
      <c r="AD57" s="17">
        <f t="shared" si="29"/>
        <v>3249.3407813076869</v>
      </c>
      <c r="AE57" s="17">
        <f t="shared" si="29"/>
        <v>3389.3407813076869</v>
      </c>
      <c r="AG57" s="1"/>
    </row>
    <row r="58" spans="10:33" x14ac:dyDescent="0.25">
      <c r="J58" s="33" t="s">
        <v>52</v>
      </c>
      <c r="K58" s="17">
        <f>SUM(K59:K60)</f>
        <v>-350.53167694212101</v>
      </c>
      <c r="L58" s="17">
        <f t="shared" ref="L58:AE58" si="30">SUM(L59:L60)</f>
        <v>-711.41018619003</v>
      </c>
      <c r="M58" s="17">
        <f t="shared" si="30"/>
        <v>-1082.6355277437267</v>
      </c>
      <c r="N58" s="17">
        <f t="shared" si="30"/>
        <v>-1464.2077016032113</v>
      </c>
      <c r="O58" s="17">
        <f t="shared" si="30"/>
        <v>-1856.126707768484</v>
      </c>
      <c r="P58" s="17">
        <f t="shared" si="30"/>
        <v>-2258.3925462395446</v>
      </c>
      <c r="Q58" s="17">
        <f t="shared" si="30"/>
        <v>-2671.0052170163931</v>
      </c>
      <c r="R58" s="17">
        <f t="shared" si="30"/>
        <v>-3093.9647200990294</v>
      </c>
      <c r="S58" s="17">
        <f t="shared" si="30"/>
        <v>-3527.2710554874539</v>
      </c>
      <c r="T58" s="17">
        <f t="shared" si="30"/>
        <v>-3970.9242231816661</v>
      </c>
      <c r="U58" s="17">
        <f t="shared" si="30"/>
        <v>-4424.9242231816661</v>
      </c>
      <c r="V58" s="17">
        <f t="shared" si="30"/>
        <v>-4880.4242231816661</v>
      </c>
      <c r="W58" s="17">
        <f t="shared" si="30"/>
        <v>-5337.4242231816661</v>
      </c>
      <c r="X58" s="17">
        <f t="shared" si="30"/>
        <v>-5795.9242231816661</v>
      </c>
      <c r="Y58" s="17">
        <f t="shared" si="30"/>
        <v>-6255.9242231816661</v>
      </c>
      <c r="Z58" s="17">
        <f t="shared" si="30"/>
        <v>-6717.4242231816661</v>
      </c>
      <c r="AA58" s="17">
        <f t="shared" si="30"/>
        <v>-7180.4242231816661</v>
      </c>
      <c r="AB58" s="17">
        <f t="shared" si="30"/>
        <v>-7644.9242231816661</v>
      </c>
      <c r="AC58" s="17">
        <f t="shared" si="30"/>
        <v>-8110.9242231816661</v>
      </c>
      <c r="AD58" s="17">
        <f t="shared" si="30"/>
        <v>-8578.4242231816679</v>
      </c>
      <c r="AE58" s="17">
        <f t="shared" si="30"/>
        <v>-9047.4242231816679</v>
      </c>
      <c r="AG58" s="1"/>
    </row>
    <row r="59" spans="10:33" x14ac:dyDescent="0.25">
      <c r="J59" s="33" t="s">
        <v>53</v>
      </c>
      <c r="K59" s="17">
        <f>K43</f>
        <v>-309.53167694212101</v>
      </c>
      <c r="L59" s="17">
        <f t="shared" ref="L59:AE59" si="31">K59+L43</f>
        <v>-619.81018619002998</v>
      </c>
      <c r="M59" s="17">
        <f t="shared" si="31"/>
        <v>-930.83552774372674</v>
      </c>
      <c r="N59" s="17">
        <f t="shared" si="31"/>
        <v>-1242.6077016032114</v>
      </c>
      <c r="O59" s="17">
        <f t="shared" si="31"/>
        <v>-1555.126707768484</v>
      </c>
      <c r="P59" s="17">
        <f t="shared" si="31"/>
        <v>-1868.3925462395446</v>
      </c>
      <c r="Q59" s="17">
        <f t="shared" si="31"/>
        <v>-2182.4052170163932</v>
      </c>
      <c r="R59" s="17">
        <f t="shared" si="31"/>
        <v>-2497.1647200990296</v>
      </c>
      <c r="S59" s="17">
        <f t="shared" si="31"/>
        <v>-2812.6710554874539</v>
      </c>
      <c r="T59" s="17">
        <f t="shared" si="31"/>
        <v>-3128.9242231816661</v>
      </c>
      <c r="U59" s="17">
        <f t="shared" si="31"/>
        <v>-3445.9242231816661</v>
      </c>
      <c r="V59" s="17">
        <f t="shared" si="31"/>
        <v>-3764.524223181666</v>
      </c>
      <c r="W59" s="17">
        <f t="shared" si="31"/>
        <v>-4084.7242231816663</v>
      </c>
      <c r="X59" s="17">
        <f t="shared" si="31"/>
        <v>-4406.5242231816665</v>
      </c>
      <c r="Y59" s="17">
        <f t="shared" si="31"/>
        <v>-4729.9242231816661</v>
      </c>
      <c r="Z59" s="17">
        <f t="shared" si="31"/>
        <v>-5054.9242231816661</v>
      </c>
      <c r="AA59" s="17">
        <f t="shared" si="31"/>
        <v>-5381.5242231816665</v>
      </c>
      <c r="AB59" s="17">
        <f t="shared" si="31"/>
        <v>-5709.7242231816663</v>
      </c>
      <c r="AC59" s="17">
        <f t="shared" si="31"/>
        <v>-6039.5242231816665</v>
      </c>
      <c r="AD59" s="17">
        <f t="shared" si="31"/>
        <v>-6370.924223181667</v>
      </c>
      <c r="AE59" s="17">
        <f t="shared" si="31"/>
        <v>-6703.924223181667</v>
      </c>
      <c r="AG59" s="1"/>
    </row>
    <row r="60" spans="10:33" x14ac:dyDescent="0.25">
      <c r="J60" s="33" t="s">
        <v>54</v>
      </c>
      <c r="K60" s="17">
        <f>K35</f>
        <v>-41</v>
      </c>
      <c r="L60" s="17">
        <f>L35+K60</f>
        <v>-91.6</v>
      </c>
      <c r="M60" s="17">
        <f t="shared" ref="M60:AE60" si="32">M35+L60</f>
        <v>-151.80000000000001</v>
      </c>
      <c r="N60" s="17">
        <f t="shared" si="32"/>
        <v>-221.60000000000002</v>
      </c>
      <c r="O60" s="17">
        <f t="shared" si="32"/>
        <v>-301</v>
      </c>
      <c r="P60" s="17">
        <f t="shared" si="32"/>
        <v>-390</v>
      </c>
      <c r="Q60" s="17">
        <f t="shared" si="32"/>
        <v>-488.59999999999997</v>
      </c>
      <c r="R60" s="17">
        <f t="shared" si="32"/>
        <v>-596.79999999999995</v>
      </c>
      <c r="S60" s="17">
        <f t="shared" si="32"/>
        <v>-714.59999999999991</v>
      </c>
      <c r="T60" s="17">
        <f t="shared" si="32"/>
        <v>-841.99999999999989</v>
      </c>
      <c r="U60" s="17">
        <f t="shared" si="32"/>
        <v>-978.99999999999989</v>
      </c>
      <c r="V60" s="17">
        <f t="shared" si="32"/>
        <v>-1115.8999999999999</v>
      </c>
      <c r="W60" s="17">
        <f t="shared" si="32"/>
        <v>-1252.6999999999998</v>
      </c>
      <c r="X60" s="17">
        <f t="shared" si="32"/>
        <v>-1389.3999999999999</v>
      </c>
      <c r="Y60" s="17">
        <f t="shared" si="32"/>
        <v>-1526</v>
      </c>
      <c r="Z60" s="17">
        <f t="shared" si="32"/>
        <v>-1662.5</v>
      </c>
      <c r="AA60" s="17">
        <f t="shared" si="32"/>
        <v>-1798.9</v>
      </c>
      <c r="AB60" s="17">
        <f t="shared" si="32"/>
        <v>-1935.2</v>
      </c>
      <c r="AC60" s="17">
        <f t="shared" si="32"/>
        <v>-2071.4</v>
      </c>
      <c r="AD60" s="17">
        <f t="shared" si="32"/>
        <v>-2207.5</v>
      </c>
      <c r="AE60" s="17">
        <f t="shared" si="32"/>
        <v>-2343.5</v>
      </c>
    </row>
    <row r="61" spans="10:33" x14ac:dyDescent="0.25">
      <c r="J61" s="35" t="s">
        <v>55</v>
      </c>
      <c r="K61" s="37">
        <f t="shared" ref="K61:AE61" si="33">K58+K54</f>
        <v>1937.812675007478</v>
      </c>
      <c r="L61" s="37">
        <f t="shared" si="33"/>
        <v>3761.0565188113696</v>
      </c>
      <c r="M61" s="37">
        <f t="shared" si="33"/>
        <v>5469.7315314116731</v>
      </c>
      <c r="N61" s="37">
        <f t="shared" si="33"/>
        <v>7063.8377128083921</v>
      </c>
      <c r="O61" s="37">
        <f t="shared" si="33"/>
        <v>8543.3750630015202</v>
      </c>
      <c r="P61" s="37">
        <f t="shared" si="33"/>
        <v>9908.3435819910628</v>
      </c>
      <c r="Q61" s="37">
        <f t="shared" si="33"/>
        <v>11158.74326977702</v>
      </c>
      <c r="R61" s="37">
        <f t="shared" si="33"/>
        <v>12294.574126359388</v>
      </c>
      <c r="S61" s="37">
        <f t="shared" si="33"/>
        <v>13315.836151738171</v>
      </c>
      <c r="T61" s="37">
        <f t="shared" si="33"/>
        <v>14222.529345913363</v>
      </c>
      <c r="U61" s="37">
        <f t="shared" si="33"/>
        <v>15014.653708884975</v>
      </c>
      <c r="V61" s="37">
        <f t="shared" si="33"/>
        <v>15740.930993364987</v>
      </c>
      <c r="W61" s="37">
        <f t="shared" si="33"/>
        <v>16401.361199353414</v>
      </c>
      <c r="X61" s="37">
        <f t="shared" si="33"/>
        <v>16995.944326850236</v>
      </c>
      <c r="Y61" s="37">
        <f t="shared" si="33"/>
        <v>17524.680375855474</v>
      </c>
      <c r="Z61" s="37">
        <f t="shared" si="33"/>
        <v>17987.569346369113</v>
      </c>
      <c r="AA61" s="37">
        <f t="shared" si="33"/>
        <v>18384.61123839116</v>
      </c>
      <c r="AB61" s="37">
        <f t="shared" si="33"/>
        <v>18715.806051921616</v>
      </c>
      <c r="AC61" s="37">
        <f t="shared" si="33"/>
        <v>18981.15378696048</v>
      </c>
      <c r="AD61" s="37">
        <f t="shared" si="33"/>
        <v>19180.654443507749</v>
      </c>
      <c r="AE61" s="37">
        <f t="shared" si="33"/>
        <v>19314.308021563425</v>
      </c>
    </row>
    <row r="62" spans="10:33" x14ac:dyDescent="0.25">
      <c r="J62" s="1"/>
      <c r="K62" s="1"/>
      <c r="L62" s="1"/>
      <c r="M62" s="1"/>
      <c r="N62" s="1"/>
      <c r="O62" s="1"/>
      <c r="P62" s="1"/>
      <c r="Q62" s="1"/>
      <c r="R62" s="1"/>
      <c r="S62" s="1"/>
      <c r="T62" s="1"/>
      <c r="U62" s="1"/>
      <c r="V62" s="1"/>
      <c r="W62" s="1"/>
      <c r="X62" s="1"/>
      <c r="Y62" s="1"/>
      <c r="Z62" s="1"/>
      <c r="AA62" s="1"/>
      <c r="AB62" s="1"/>
      <c r="AC62" s="1"/>
      <c r="AD62" s="1"/>
      <c r="AE62" s="1"/>
    </row>
    <row r="63" spans="10:33" x14ac:dyDescent="0.25">
      <c r="J63" s="40" t="s">
        <v>56</v>
      </c>
      <c r="K63" s="41">
        <v>16000</v>
      </c>
      <c r="L63" s="41">
        <v>16000</v>
      </c>
      <c r="M63" s="41">
        <v>16000</v>
      </c>
      <c r="N63" s="41">
        <v>16000</v>
      </c>
      <c r="O63" s="41">
        <v>16000</v>
      </c>
      <c r="P63" s="41">
        <v>16000</v>
      </c>
      <c r="Q63" s="41">
        <v>16000</v>
      </c>
      <c r="R63" s="41">
        <v>16000</v>
      </c>
      <c r="S63" s="41">
        <v>16000</v>
      </c>
      <c r="T63" s="41">
        <v>16000</v>
      </c>
      <c r="U63" s="41">
        <v>16000</v>
      </c>
      <c r="V63" s="41">
        <v>16000</v>
      </c>
      <c r="W63" s="41">
        <v>16000</v>
      </c>
      <c r="X63" s="41">
        <v>16000</v>
      </c>
      <c r="Y63" s="41">
        <v>16000</v>
      </c>
      <c r="Z63" s="41">
        <v>16000</v>
      </c>
      <c r="AA63" s="41">
        <v>16000</v>
      </c>
      <c r="AB63" s="41">
        <v>16000</v>
      </c>
      <c r="AC63" s="41">
        <v>16000</v>
      </c>
      <c r="AD63" s="41">
        <v>16000</v>
      </c>
      <c r="AE63" s="42">
        <v>16000</v>
      </c>
    </row>
    <row r="64" spans="10:33" x14ac:dyDescent="0.25">
      <c r="J64" s="1"/>
      <c r="K64" s="1"/>
      <c r="L64" s="1"/>
      <c r="M64" s="1"/>
      <c r="N64" s="1"/>
      <c r="O64" s="1"/>
      <c r="P64" s="1"/>
      <c r="Q64" s="1"/>
      <c r="R64" s="1"/>
      <c r="S64" s="1"/>
      <c r="T64" s="1"/>
      <c r="U64" s="1"/>
      <c r="V64" s="1"/>
      <c r="W64" s="1"/>
      <c r="X64" s="1"/>
      <c r="Y64" s="1"/>
      <c r="Z64" s="1"/>
      <c r="AA64" s="1"/>
      <c r="AB64" s="1"/>
      <c r="AC64" s="1"/>
      <c r="AD64" s="1"/>
      <c r="AE64" s="1"/>
    </row>
    <row r="65" spans="2:31" x14ac:dyDescent="0.25">
      <c r="B65" t="s">
        <v>57</v>
      </c>
      <c r="J65" s="4" t="s">
        <v>58</v>
      </c>
      <c r="K65" s="4">
        <v>2030</v>
      </c>
      <c r="L65" s="4">
        <v>2031</v>
      </c>
      <c r="M65" s="4">
        <v>2032</v>
      </c>
      <c r="N65" s="4">
        <v>2033</v>
      </c>
      <c r="O65" s="4">
        <v>2034</v>
      </c>
      <c r="P65" s="4">
        <v>2035</v>
      </c>
      <c r="Q65" s="4">
        <v>2036</v>
      </c>
      <c r="R65" s="4">
        <v>2037</v>
      </c>
      <c r="S65" s="4">
        <v>2038</v>
      </c>
      <c r="T65" s="4">
        <v>2039</v>
      </c>
      <c r="U65" s="4">
        <v>2040</v>
      </c>
      <c r="V65" s="4">
        <v>2041</v>
      </c>
      <c r="W65" s="4">
        <v>2042</v>
      </c>
      <c r="X65" s="4">
        <v>2043</v>
      </c>
      <c r="Y65" s="4">
        <v>2044</v>
      </c>
      <c r="Z65" s="4">
        <v>2045</v>
      </c>
      <c r="AA65" s="4">
        <v>2046</v>
      </c>
      <c r="AB65" s="4">
        <v>2047</v>
      </c>
      <c r="AC65" s="4">
        <v>2048</v>
      </c>
      <c r="AD65" s="4">
        <v>2049</v>
      </c>
      <c r="AE65" s="4">
        <v>2050</v>
      </c>
    </row>
    <row r="66" spans="2:31" x14ac:dyDescent="0.25">
      <c r="J66" s="33" t="s">
        <v>59</v>
      </c>
      <c r="K66" s="76">
        <v>0.55000000000000004</v>
      </c>
      <c r="L66" s="17"/>
      <c r="M66" s="17"/>
      <c r="N66" s="17"/>
      <c r="O66" s="17"/>
      <c r="P66" s="17"/>
      <c r="Q66" s="17"/>
      <c r="R66" s="17"/>
      <c r="S66" s="17"/>
      <c r="T66" s="17"/>
      <c r="U66" s="17">
        <v>0.9</v>
      </c>
      <c r="V66" s="17"/>
      <c r="W66" s="17"/>
      <c r="X66" s="17"/>
      <c r="Y66" s="17"/>
      <c r="Z66" s="17"/>
      <c r="AA66" s="17"/>
      <c r="AB66" s="17"/>
      <c r="AC66" s="17"/>
      <c r="AD66" s="17"/>
      <c r="AE66" s="76">
        <v>1</v>
      </c>
    </row>
    <row r="67" spans="2:31" x14ac:dyDescent="0.25">
      <c r="B67" s="36" t="s">
        <v>60</v>
      </c>
      <c r="C67" t="s">
        <v>61</v>
      </c>
      <c r="D67" t="s">
        <v>62</v>
      </c>
      <c r="E67" t="s">
        <v>63</v>
      </c>
      <c r="J67" s="35" t="s">
        <v>64</v>
      </c>
      <c r="K67" s="77">
        <f>K51/C77</f>
        <v>0.39815341586346376</v>
      </c>
      <c r="L67" s="37"/>
      <c r="M67" s="37"/>
      <c r="N67" s="37"/>
      <c r="O67" s="37"/>
      <c r="P67" s="37"/>
      <c r="Q67" s="37"/>
      <c r="R67" s="37"/>
      <c r="S67" s="37"/>
      <c r="T67" s="37"/>
      <c r="U67" s="37"/>
      <c r="V67" s="37"/>
      <c r="W67" s="37"/>
      <c r="X67" s="37"/>
      <c r="Y67" s="37"/>
      <c r="Z67" s="37"/>
      <c r="AA67" s="37"/>
      <c r="AB67" s="37"/>
      <c r="AC67" s="37"/>
      <c r="AD67" s="37"/>
      <c r="AE67" s="77"/>
    </row>
    <row r="68" spans="2:31" x14ac:dyDescent="0.25">
      <c r="B68" t="s">
        <v>65</v>
      </c>
      <c r="C68" s="51">
        <v>56100</v>
      </c>
      <c r="D68">
        <f>(1/1000)*(1/277.779)</f>
        <v>3.599984160069696E-6</v>
      </c>
      <c r="E68" s="78">
        <f>D68*C68</f>
        <v>0.20195911137990993</v>
      </c>
    </row>
    <row r="69" spans="2:31" x14ac:dyDescent="0.25">
      <c r="B69" t="s">
        <v>66</v>
      </c>
      <c r="C69" s="51">
        <v>73300</v>
      </c>
      <c r="D69">
        <f>(1/1000)*(1/277.779)</f>
        <v>3.599984160069696E-6</v>
      </c>
      <c r="E69" s="78">
        <f>D69*C69</f>
        <v>0.26387883893310871</v>
      </c>
    </row>
    <row r="70" spans="2:31" x14ac:dyDescent="0.25">
      <c r="B70" t="s">
        <v>67</v>
      </c>
      <c r="C70">
        <v>98300</v>
      </c>
      <c r="D70">
        <f t="shared" ref="D70:D74" si="34">(1/1000)*(1/277.779)</f>
        <v>3.599984160069696E-6</v>
      </c>
      <c r="E70" s="78">
        <f t="shared" ref="E70:E74" si="35">D70*C70</f>
        <v>0.3538784429348511</v>
      </c>
    </row>
    <row r="71" spans="2:31" x14ac:dyDescent="0.25">
      <c r="B71" t="s">
        <v>68</v>
      </c>
      <c r="C71">
        <v>101000</v>
      </c>
      <c r="D71">
        <f t="shared" si="34"/>
        <v>3.599984160069696E-6</v>
      </c>
      <c r="E71" s="78">
        <f t="shared" si="35"/>
        <v>0.36359840016703932</v>
      </c>
    </row>
    <row r="72" spans="2:31" x14ac:dyDescent="0.25">
      <c r="B72" t="s">
        <v>69</v>
      </c>
      <c r="C72">
        <v>91700</v>
      </c>
      <c r="D72">
        <f t="shared" si="34"/>
        <v>3.599984160069696E-6</v>
      </c>
      <c r="E72" s="78">
        <f t="shared" si="35"/>
        <v>0.33011854747839114</v>
      </c>
    </row>
    <row r="73" spans="2:31" x14ac:dyDescent="0.25">
      <c r="B73" t="s">
        <v>70</v>
      </c>
      <c r="C73">
        <v>104825</v>
      </c>
      <c r="D73">
        <f t="shared" si="34"/>
        <v>3.599984160069696E-6</v>
      </c>
      <c r="E73" s="78">
        <f t="shared" si="35"/>
        <v>0.37736833957930588</v>
      </c>
    </row>
    <row r="74" spans="2:31" x14ac:dyDescent="0.25">
      <c r="B74" t="s">
        <v>71</v>
      </c>
      <c r="C74">
        <f>AVERAGE(C70:C73)</f>
        <v>98956.25</v>
      </c>
      <c r="D74">
        <f t="shared" si="34"/>
        <v>3.599984160069696E-6</v>
      </c>
      <c r="E74" s="78">
        <f t="shared" si="35"/>
        <v>0.35624093253989686</v>
      </c>
    </row>
    <row r="77" spans="2:31" x14ac:dyDescent="0.25">
      <c r="B77" s="44" t="s">
        <v>72</v>
      </c>
      <c r="C77" s="44">
        <v>4867</v>
      </c>
    </row>
    <row r="87" spans="10:31" outlineLevel="1" x14ac:dyDescent="0.25"/>
    <row r="88" spans="10:31" outlineLevel="1" x14ac:dyDescent="0.25"/>
    <row r="89" spans="10:31" outlineLevel="1" x14ac:dyDescent="0.25"/>
    <row r="90" spans="10:31" outlineLevel="1" x14ac:dyDescent="0.25"/>
    <row r="94" spans="10:31" x14ac:dyDescent="0.25">
      <c r="Q94" s="1"/>
      <c r="R94" s="1"/>
      <c r="S94" s="1"/>
      <c r="T94" s="1"/>
      <c r="U94" s="1"/>
      <c r="V94" s="1"/>
      <c r="W94" s="1"/>
      <c r="X94" s="1"/>
      <c r="Y94" s="1"/>
      <c r="Z94" s="1"/>
      <c r="AA94" s="1"/>
      <c r="AB94" s="1"/>
      <c r="AC94" s="1"/>
      <c r="AD94" s="1"/>
      <c r="AE94" s="1"/>
    </row>
    <row r="95" spans="10:31" x14ac:dyDescent="0.25">
      <c r="J95" s="1"/>
      <c r="Q95" s="1"/>
      <c r="R95" s="1"/>
      <c r="S95" s="1"/>
      <c r="T95" s="1"/>
      <c r="U95" s="1"/>
      <c r="V95" s="1"/>
      <c r="W95" s="1"/>
      <c r="X95" s="1"/>
      <c r="Y95" s="1"/>
      <c r="Z95" s="1"/>
      <c r="AA95" s="1"/>
      <c r="AB95" s="1"/>
      <c r="AC95" s="1"/>
      <c r="AD95" s="1"/>
      <c r="AE95" s="1"/>
    </row>
  </sheetData>
  <mergeCells count="1">
    <mergeCell ref="M4:P4"/>
  </mergeCells>
  <hyperlinks>
    <hyperlink ref="B67" r:id="rId1" xr:uid="{9AFC9910-640C-4EC7-AEE9-0143F845E288}"/>
    <hyperlink ref="K4" r:id="rId2" display="Emission Factors" xr:uid="{DD66A2E0-53A4-45E9-BACC-500358F72CA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50c49a-ebb1-4bc8-907c-e2db70a961b0">
      <Value>3</Value>
      <Value>2</Value>
      <Value>1</Value>
    </TaxCatchAll>
    <a008c2db0ee74368aa81de714ac8c1c0 xmlns="be898b34-2cdb-4f48-b256-92c1e2e8fe35">
      <Terms xmlns="http://schemas.microsoft.com/office/infopath/2007/PartnerControls"/>
    </a008c2db0ee74368aa81de714ac8c1c0>
    <peed252cde074ba2b38deb7dc22aae20 xmlns="be898b34-2cdb-4f48-b256-92c1e2e8fe35">
      <Terms xmlns="http://schemas.microsoft.com/office/infopath/2007/PartnerControls"/>
    </peed252cde074ba2b38deb7dc22aae20>
    <MYENTSOE_SiteType xmlns="be898b34-2cdb-4f48-b256-92c1e2e8fe35">MYENTSOE</MYENTSOE_SiteType>
    <be1670b553314435b4e2a04df65b9ba3 xmlns="be898b34-2cdb-4f48-b256-92c1e2e8fe35">
      <Terms xmlns="http://schemas.microsoft.com/office/infopath/2007/PartnerControls"/>
    </be1670b553314435b4e2a04df65b9ba3>
    <k976bb961564478f9bc5cf14aebd3f24 xmlns="be898b34-2cdb-4f48-b256-92c1e2e8fe35">
      <Terms xmlns="http://schemas.microsoft.com/office/infopath/2007/PartnerControls"/>
    </k976bb961564478f9bc5cf14aebd3f24>
    <bbdb8c2a5118490e97c169bb9cec3b46 xmlns="be898b34-2cdb-4f48-b256-92c1e2e8fe35">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bbdb8c2a5118490e97c169bb9cec3b46>
    <i86e696adbd044fca2be3471278ecde4 xmlns="be898b34-2cdb-4f48-b256-92c1e2e8fe35">
      <Terms xmlns="http://schemas.microsoft.com/office/infopath/2007/PartnerControls"/>
    </i86e696adbd044fca2be3471278ecde4>
    <db10435119754d5caff9c56183b2afd8 xmlns="be898b34-2cdb-4f48-b256-92c1e2e8fe35">
      <Terms xmlns="http://schemas.microsoft.com/office/infopath/2007/PartnerControls"/>
    </db10435119754d5caff9c56183b2afd8>
    <df20a43787194556be40c7c944a85f12 xmlns="be898b34-2cdb-4f48-b256-92c1e2e8fe35">
      <Terms xmlns="http://schemas.microsoft.com/office/infopath/2007/PartnerControls">
        <TermInfo xmlns="http://schemas.microsoft.com/office/infopath/2007/PartnerControls">
          <TermName xmlns="http://schemas.microsoft.com/office/infopath/2007/PartnerControls">SDC</TermName>
          <TermId xmlns="http://schemas.microsoft.com/office/infopath/2007/PartnerControls">414c202c-9255-45c1-8290-a69e6acf8153</TermId>
        </TermInfo>
      </Terms>
    </df20a43787194556be40c7c944a85f12>
    <m6d9a4f4a2ea494db9239a66244598b0 xmlns="be898b34-2cdb-4f48-b256-92c1e2e8fe35">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m6d9a4f4a2ea494db9239a66244598b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DCF9C441BC1443AF86CBB3BC50A8C6" ma:contentTypeVersion="28" ma:contentTypeDescription="Create a new document." ma:contentTypeScope="" ma:versionID="1d8a82c82f60ead04f450a052e5390b4">
  <xsd:schema xmlns:xsd="http://www.w3.org/2001/XMLSchema" xmlns:xs="http://www.w3.org/2001/XMLSchema" xmlns:p="http://schemas.microsoft.com/office/2006/metadata/properties" xmlns:ns2="be898b34-2cdb-4f48-b256-92c1e2e8fe35" xmlns:ns3="2c50c49a-ebb1-4bc8-907c-e2db70a961b0" targetNamespace="http://schemas.microsoft.com/office/2006/metadata/properties" ma:root="true" ma:fieldsID="71c0a5708ac79e9892839fccd56c9d0b" ns2:_="" ns3:_="">
    <xsd:import namespace="be898b34-2cdb-4f48-b256-92c1e2e8fe35"/>
    <xsd:import namespace="2c50c49a-ebb1-4bc8-907c-e2db70a961b0"/>
    <xsd:element name="properties">
      <xsd:complexType>
        <xsd:sequence>
          <xsd:element name="documentManagement">
            <xsd:complexType>
              <xsd:all>
                <xsd:element ref="ns2:MYENTSOE_SiteType" minOccurs="0"/>
                <xsd:element ref="ns2:m6d9a4f4a2ea494db9239a66244598b0" minOccurs="0"/>
                <xsd:element ref="ns3:TaxCatchAll" minOccurs="0"/>
                <xsd:element ref="ns2:df20a43787194556be40c7c944a85f12" minOccurs="0"/>
                <xsd:element ref="ns2:a008c2db0ee74368aa81de714ac8c1c0" minOccurs="0"/>
                <xsd:element ref="ns2:i86e696adbd044fca2be3471278ecde4" minOccurs="0"/>
                <xsd:element ref="ns2:be1670b553314435b4e2a04df65b9ba3" minOccurs="0"/>
                <xsd:element ref="ns2:k976bb961564478f9bc5cf14aebd3f24" minOccurs="0"/>
                <xsd:element ref="ns2:bbdb8c2a5118490e97c169bb9cec3b46" minOccurs="0"/>
                <xsd:element ref="ns2:peed252cde074ba2b38deb7dc22aae20" minOccurs="0"/>
                <xsd:element ref="ns2:db10435119754d5caff9c56183b2afd8"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98b34-2cdb-4f48-b256-92c1e2e8fe35" elementFormDefault="qualified">
    <xsd:import namespace="http://schemas.microsoft.com/office/2006/documentManagement/types"/>
    <xsd:import namespace="http://schemas.microsoft.com/office/infopath/2007/PartnerControls"/>
    <xsd:element name="MYENTSOE_SiteType" ma:index="8" nillable="true" ma:displayName="MYENTSOE_SiteType" ma:internalName="MYENTSOE_SiteType">
      <xsd:simpleType>
        <xsd:restriction base="dms:Text"/>
      </xsd:simpleType>
    </xsd:element>
    <xsd:element name="m6d9a4f4a2ea494db9239a66244598b0" ma:index="10" nillable="true" ma:taxonomy="true" ma:internalName="m6d9a4f4a2ea494db9239a66244598b0" ma:taxonomyFieldName="MYENTSOE_PublicType" ma:displayName="Public Type" ma:default="-1;#Extranet|922fc1ba-0c8d-4fbf-b30d-83722d0f30f2" ma:fieldId="{66d9a4f4-a2ea-494d-b923-9a66244598b0}"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df20a43787194556be40c7c944a85f12" ma:index="13" nillable="true" ma:taxonomy="true" ma:internalName="df20a43787194556be40c7c944a85f12" ma:taxonomyFieldName="MYENTSOE_Section" ma:displayName="Section" ma:default="-1;#SDC|414c202c-9255-45c1-8290-a69e6acf8153" ma:fieldId="{df20a437-8719-4556-be40-c7c944a85f12}"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a008c2db0ee74368aa81de714ac8c1c0" ma:index="15" nillable="true" ma:taxonomy="true" ma:internalName="a008c2db0ee74368aa81de714ac8c1c0" ma:taxonomyFieldName="MYENTSOE_Classification1" ma:displayName="Classification 1" ma:fieldId="{a008c2db-0ee7-4368-aa81-de714ac8c1c0}"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i86e696adbd044fca2be3471278ecde4" ma:index="17" nillable="true" ma:taxonomy="true" ma:internalName="i86e696adbd044fca2be3471278ecde4" ma:taxonomyFieldName="MYENTSOE_Classification2" ma:displayName="Classification 2" ma:fieldId="{286e696a-dbd0-44fc-a2be-3471278ecde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e1670b553314435b4e2a04df65b9ba3" ma:index="19" nillable="true" ma:taxonomy="true" ma:internalName="be1670b553314435b4e2a04df65b9ba3" ma:taxonomyFieldName="MYENTSOE_Classification3" ma:displayName="Classification 3" ma:fieldId="{be1670b5-5331-4435-b4e2-a04df65b9ba3}"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k976bb961564478f9bc5cf14aebd3f24" ma:index="21" nillable="true" ma:taxonomy="true" ma:internalName="k976bb961564478f9bc5cf14aebd3f24" ma:taxonomyFieldName="MYENTSOE_Classification4" ma:displayName="Classification 4" ma:fieldId="{4976bb96-1564-478f-9bc5-cf14aebd3f2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bdb8c2a5118490e97c169bb9cec3b46" ma:index="23" nillable="true" ma:taxonomy="true" ma:internalName="bbdb8c2a5118490e97c169bb9cec3b46" ma:taxonomyFieldName="MYENTSOE_SharingType" ma:displayName="Sharing Type" ma:default="-1;#Shared|04da8cfa-2b68-4725-9db5-e7b66ab623e6" ma:fieldId="{bbdb8c2a-5118-490e-97c1-69bb9cec3b46}"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peed252cde074ba2b38deb7dc22aae20" ma:index="25" nillable="true" ma:taxonomy="true" ma:internalName="peed252cde074ba2b38deb7dc22aae20" ma:taxonomyFieldName="MYENTSOE_DataClassification" ma:displayName="Data classification" ma:fieldId="{9eed252c-de07-4ba2-b38d-eb7dc22aae20}"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db10435119754d5caff9c56183b2afd8" ma:index="27" nillable="true" ma:taxonomy="true" ma:internalName="db10435119754d5caff9c56183b2afd8" ma:taxonomyFieldName="MYENTSOE_DocumentClassification" ma:displayName="Document classification" ma:fieldId="{db104351-1975-4d5c-aff9-c56183b2afd8}"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50c49a-ebb1-4bc8-907c-e2db70a961b0"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c9dd1af-032a-44d6-8cec-351c62d1435c}" ma:internalName="TaxCatchAll" ma:showField="CatchAllData" ma:web="2c50c49a-ebb1-4bc8-907c-e2db70a961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41A7C8-CA6D-4CDF-A028-2CFDF69C26C0}">
  <ds:schemaRefs>
    <ds:schemaRef ds:uri="http://schemas.microsoft.com/office/2006/metadata/properties"/>
    <ds:schemaRef ds:uri="747bd86c-ce71-45ea-b8eb-b2faa30a321f"/>
    <ds:schemaRef ds:uri="febcdd9f-8e8a-4082-9087-afb1140160c2"/>
    <ds:schemaRef ds:uri="http://schemas.openxmlformats.org/package/2006/metadata/core-properties"/>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E1765761-EE18-49BF-B980-D32C18597C71}"/>
</file>

<file path=customXml/itemProps3.xml><?xml version="1.0" encoding="utf-8"?>
<ds:datastoreItem xmlns:ds="http://schemas.openxmlformats.org/officeDocument/2006/customXml" ds:itemID="{0AFEF59A-6D85-4BC3-BB30-0E21A0F04F92}">
  <ds:schemaRefs>
    <ds:schemaRef ds:uri="http://schemas.microsoft.com/sharepoint/v3/contenttype/forms"/>
  </ds:schemaRefs>
</ds:datastoreItem>
</file>

<file path=docMetadata/LabelInfo.xml><?xml version="1.0" encoding="utf-8"?>
<clbl:labelList xmlns:clbl="http://schemas.microsoft.com/office/2020/mipLabelMetadata">
  <clbl:label id="{22c8c8a3-66f2-43ac-a16c-90612a5f5b89}" enabled="1" method="Privileged" siteId="{eccd734e-7022-4709-aba5-a5dd77929e2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Carbon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Mads Boesen</dc:creator>
  <cp:keywords/>
  <dc:description/>
  <cp:lastModifiedBy>Mads Boesen</cp:lastModifiedBy>
  <cp:revision/>
  <dcterms:created xsi:type="dcterms:W3CDTF">2025-02-25T08:08:46Z</dcterms:created>
  <dcterms:modified xsi:type="dcterms:W3CDTF">2025-05-27T09:49:39Z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0x01010018DCF9C441BC1443AF86CBB3BC50A8C6</vt:lpwstr>
  </property>
  <property fmtid="{D5CDD505-2E9C-101B-9397-08002B2CF9AE}" pid="3" name="MediaServiceImageTags">
    <vt:lpwstr/>
  </property>
  <property fmtid="{D5CDD505-2E9C-101B-9397-08002B2CF9AE}" pid="4" name="MYENTSOE_Classification2">
    <vt:lpwstr/>
  </property>
  <property fmtid="{D5CDD505-2E9C-101B-9397-08002B2CF9AE}" pid="5" name="MYENTSOE_Classification3">
    <vt:lpwstr/>
  </property>
  <property fmtid="{D5CDD505-2E9C-101B-9397-08002B2CF9AE}" pid="6" name="MYENTSOE_PublicType">
    <vt:lpwstr>1;#Extranet|922fc1ba-0c8d-4fbf-b30d-83722d0f30f2</vt:lpwstr>
  </property>
  <property fmtid="{D5CDD505-2E9C-101B-9397-08002B2CF9AE}" pid="7" name="MYENTSOE_SharingType">
    <vt:lpwstr>3;#Shared|04da8cfa-2b68-4725-9db5-e7b66ab623e6</vt:lpwstr>
  </property>
  <property fmtid="{D5CDD505-2E9C-101B-9397-08002B2CF9AE}" pid="8" name="MYENTSOE_DocumentClassification">
    <vt:lpwstr/>
  </property>
  <property fmtid="{D5CDD505-2E9C-101B-9397-08002B2CF9AE}" pid="9" name="MYENTSOE_Classification1">
    <vt:lpwstr/>
  </property>
  <property fmtid="{D5CDD505-2E9C-101B-9397-08002B2CF9AE}" pid="10" name="MYENTSOE_Section">
    <vt:lpwstr>2;#SDC|414c202c-9255-45c1-8290-a69e6acf8153</vt:lpwstr>
  </property>
  <property fmtid="{D5CDD505-2E9C-101B-9397-08002B2CF9AE}" pid="11" name="MYENTSOE_Classification4">
    <vt:lpwstr/>
  </property>
  <property fmtid="{D5CDD505-2E9C-101B-9397-08002B2CF9AE}" pid="12" name="MYENTSOE_DataClassification">
    <vt:lpwstr/>
  </property>
</Properties>
</file>