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entsogeu-my.sharepoint.com/personal/alexandra_kiss_entsog_eu/Documents/_Backup Personal U drive_/Website/Documents/SCN Doc/"/>
    </mc:Choice>
  </mc:AlternateContent>
  <xr:revisionPtr revIDLastSave="0" documentId="8_{9C82AED4-8EE0-4961-AF7A-218396FE9181}" xr6:coauthVersionLast="47" xr6:coauthVersionMax="47" xr10:uidLastSave="{00000000-0000-0000-0000-000000000000}"/>
  <bookViews>
    <workbookView xWindow="-120" yWindow="-120" windowWidth="29040" windowHeight="15720" xr2:uid="{C9ABA811-B9CB-401D-A5F2-508A897DE2C7}"/>
  </bookViews>
  <sheets>
    <sheet name="Technology costs for TYNDP_HICP" sheetId="21" r:id="rId1"/>
    <sheet name="Technology costs for TYNDP 2026" sheetId="2" r:id="rId2"/>
    <sheet name="Alternative electrolyser source" sheetId="19" r:id="rId3"/>
    <sheet name="Cables and stations" sheetId="15" r:id="rId4"/>
    <sheet name="Offshore Fixed Specifics" sheetId="11" r:id="rId5"/>
    <sheet name="Offshore wind hub Specifics" sheetId="14" r:id="rId6"/>
    <sheet name="Offshore Floating Specifics" sheetId="13" r:id="rId7"/>
    <sheet name="Technology costs for TYNDP 2024" sheetId="1" r:id="rId8"/>
    <sheet name="HICP" sheetId="20" r:id="rId9"/>
    <sheet name="Sources" sheetId="7"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1" i="21" l="1"/>
  <c r="G143" i="2"/>
  <c r="G155" i="2" s="1"/>
  <c r="G136" i="2" s="1"/>
  <c r="F144" i="2"/>
  <c r="H144" i="2"/>
  <c r="H146" i="2" s="1"/>
  <c r="I144" i="2"/>
  <c r="I156" i="2" s="1"/>
  <c r="I137" i="2" s="1"/>
  <c r="F145" i="2"/>
  <c r="H145" i="2"/>
  <c r="I145" i="2"/>
  <c r="F146" i="2"/>
  <c r="F158" i="2" s="1"/>
  <c r="F139" i="2" s="1"/>
  <c r="I146" i="2"/>
  <c r="I158" i="2" s="1"/>
  <c r="I139" i="2" s="1"/>
  <c r="G150" i="2"/>
  <c r="F151" i="2"/>
  <c r="G151" i="2"/>
  <c r="H151" i="2"/>
  <c r="I151" i="2"/>
  <c r="G152" i="2"/>
  <c r="F155" i="2"/>
  <c r="F136" i="2" s="1"/>
  <c r="H155" i="2"/>
  <c r="H136" i="2" s="1"/>
  <c r="I155" i="2"/>
  <c r="I136" i="2" s="1"/>
  <c r="F156" i="2"/>
  <c r="F137" i="2" s="1"/>
  <c r="C197" i="21"/>
  <c r="C135" i="21"/>
  <c r="G221" i="2"/>
  <c r="I239" i="2"/>
  <c r="I217" i="2" s="1"/>
  <c r="H239" i="2"/>
  <c r="H217" i="2" s="1"/>
  <c r="F239" i="2"/>
  <c r="F217" i="2" s="1"/>
  <c r="G243" i="2"/>
  <c r="I132" i="2"/>
  <c r="H132" i="2"/>
  <c r="F132" i="2"/>
  <c r="G234" i="2"/>
  <c r="F131" i="2"/>
  <c r="F133" i="2" s="1"/>
  <c r="H131" i="2"/>
  <c r="H133" i="2" s="1"/>
  <c r="I131" i="2"/>
  <c r="I133" i="2" s="1"/>
  <c r="G225" i="2"/>
  <c r="G239" i="2" s="1"/>
  <c r="G217" i="2" s="1"/>
  <c r="G130" i="2"/>
  <c r="G132" i="2" s="1"/>
  <c r="I233" i="2"/>
  <c r="I235" i="2" s="1"/>
  <c r="H233" i="2"/>
  <c r="H235" i="2" s="1"/>
  <c r="F233" i="2"/>
  <c r="I212" i="2"/>
  <c r="H212" i="2"/>
  <c r="F212" i="2"/>
  <c r="K225" i="2"/>
  <c r="L225" i="2"/>
  <c r="M225" i="2"/>
  <c r="F226" i="2"/>
  <c r="F228" i="2" s="1"/>
  <c r="K228" i="2" s="1"/>
  <c r="H226" i="2"/>
  <c r="L226" i="2" s="1"/>
  <c r="I226" i="2"/>
  <c r="M226" i="2" s="1"/>
  <c r="H227" i="2"/>
  <c r="G227" i="2" s="1"/>
  <c r="I227" i="2"/>
  <c r="M227" i="2" s="1"/>
  <c r="K227" i="2"/>
  <c r="G229" i="2"/>
  <c r="G236" i="2"/>
  <c r="I234" i="2"/>
  <c r="H234" i="2"/>
  <c r="F234" i="2"/>
  <c r="F241" i="2" s="1"/>
  <c r="F219" i="2" s="1"/>
  <c r="V10" i="19"/>
  <c r="Q10" i="19"/>
  <c r="L9" i="19"/>
  <c r="L10" i="19" s="1"/>
  <c r="G10" i="19"/>
  <c r="N3" i="21"/>
  <c r="R3" i="2"/>
  <c r="I45" i="2" s="1"/>
  <c r="F157" i="2" l="1"/>
  <c r="F138" i="2" s="1"/>
  <c r="H157" i="2"/>
  <c r="H138" i="2" s="1"/>
  <c r="G146" i="2"/>
  <c r="G158" i="2" s="1"/>
  <c r="G139" i="2" s="1"/>
  <c r="H158" i="2"/>
  <c r="H139" i="2" s="1"/>
  <c r="H156" i="2"/>
  <c r="H137" i="2" s="1"/>
  <c r="G144" i="2"/>
  <c r="G156" i="2" s="1"/>
  <c r="G137" i="2" s="1"/>
  <c r="I157" i="2"/>
  <c r="I138" i="2" s="1"/>
  <c r="G145" i="2"/>
  <c r="G157" i="2" s="1"/>
  <c r="G138" i="2" s="1"/>
  <c r="G241" i="2"/>
  <c r="G219" i="2" s="1"/>
  <c r="F240" i="2"/>
  <c r="F218" i="2" s="1"/>
  <c r="H241" i="2"/>
  <c r="H219" i="2" s="1"/>
  <c r="I241" i="2"/>
  <c r="I219" i="2" s="1"/>
  <c r="H240" i="2"/>
  <c r="H218" i="2" s="1"/>
  <c r="I240" i="2"/>
  <c r="I218" i="2" s="1"/>
  <c r="K226" i="2"/>
  <c r="L227" i="2"/>
  <c r="G226" i="2"/>
  <c r="I228" i="2"/>
  <c r="I242" i="2" s="1"/>
  <c r="I220" i="2" s="1"/>
  <c r="H228" i="2"/>
  <c r="H242" i="2" s="1"/>
  <c r="H220" i="2" s="1"/>
  <c r="G233" i="2"/>
  <c r="F235" i="2"/>
  <c r="F45" i="2"/>
  <c r="G235" i="2" l="1"/>
  <c r="F242" i="2"/>
  <c r="F220" i="2" s="1"/>
  <c r="G240" i="2"/>
  <c r="G218" i="2" s="1"/>
  <c r="M228" i="2"/>
  <c r="G228" i="2"/>
  <c r="G242" i="2" s="1"/>
  <c r="G220" i="2" s="1"/>
  <c r="L228" i="2"/>
  <c r="C211" i="21" l="1"/>
  <c r="C204" i="21"/>
  <c r="C190" i="21"/>
  <c r="C183" i="21"/>
  <c r="C177" i="21"/>
  <c r="C171" i="21"/>
  <c r="C165" i="21"/>
  <c r="C159" i="21"/>
  <c r="C153" i="21"/>
  <c r="C147" i="21"/>
  <c r="C129" i="21"/>
  <c r="C122" i="21"/>
  <c r="C115" i="21"/>
  <c r="C109" i="21"/>
  <c r="C102" i="21"/>
  <c r="C96" i="21"/>
  <c r="C90" i="21"/>
  <c r="C83" i="21"/>
  <c r="C77" i="21"/>
  <c r="C71" i="21"/>
  <c r="C58" i="21"/>
  <c r="C51" i="21"/>
  <c r="C44" i="21"/>
  <c r="C30" i="21"/>
  <c r="C17" i="21"/>
  <c r="C5" i="21"/>
  <c r="G53" i="2"/>
  <c r="G55" i="2" s="1"/>
  <c r="G52" i="2"/>
  <c r="G46" i="2"/>
  <c r="G48" i="2" s="1"/>
  <c r="G45" i="2"/>
  <c r="G47" i="2" s="1"/>
  <c r="G131" i="2"/>
  <c r="G133" i="2"/>
  <c r="T3" i="21"/>
  <c r="G195" i="21"/>
  <c r="G202" i="21"/>
  <c r="G209" i="21"/>
  <c r="G216" i="21"/>
  <c r="G69" i="21"/>
  <c r="G56" i="21"/>
  <c r="G49" i="21"/>
  <c r="G42" i="21"/>
  <c r="G28" i="21"/>
  <c r="G15" i="21"/>
  <c r="G246" i="2"/>
  <c r="G247" i="2"/>
  <c r="G248" i="2"/>
  <c r="G249" i="2"/>
  <c r="G250" i="2"/>
  <c r="G253" i="2"/>
  <c r="G254" i="2"/>
  <c r="G255" i="2"/>
  <c r="G256" i="2"/>
  <c r="G257" i="2"/>
  <c r="G203" i="2"/>
  <c r="G204" i="2"/>
  <c r="G205" i="2"/>
  <c r="G206" i="2"/>
  <c r="G214" i="2"/>
  <c r="G186" i="2"/>
  <c r="G187" i="2"/>
  <c r="G188" i="2"/>
  <c r="G191" i="2"/>
  <c r="G192" i="2"/>
  <c r="G193" i="2"/>
  <c r="G194" i="2"/>
  <c r="G197" i="2"/>
  <c r="G198" i="2"/>
  <c r="G199" i="2"/>
  <c r="G200" i="2"/>
  <c r="G185" i="2"/>
  <c r="G116" i="2"/>
  <c r="G117" i="2"/>
  <c r="G118" i="2"/>
  <c r="G119" i="2"/>
  <c r="G97" i="2"/>
  <c r="G98" i="2"/>
  <c r="G99" i="2"/>
  <c r="G100" i="2"/>
  <c r="G103" i="2"/>
  <c r="G104" i="2"/>
  <c r="G105" i="2"/>
  <c r="G106" i="2"/>
  <c r="G110" i="2"/>
  <c r="G111" i="2"/>
  <c r="G112" i="2"/>
  <c r="G113" i="2"/>
  <c r="G78" i="2"/>
  <c r="G79" i="2"/>
  <c r="G80" i="2"/>
  <c r="G81" i="2"/>
  <c r="G84" i="2"/>
  <c r="G85" i="2"/>
  <c r="G86" i="2"/>
  <c r="G87" i="2"/>
  <c r="G91" i="2"/>
  <c r="G92" i="2"/>
  <c r="G93" i="2"/>
  <c r="G94" i="2"/>
  <c r="G59" i="2"/>
  <c r="G60" i="2"/>
  <c r="G62" i="2"/>
  <c r="G63" i="2"/>
  <c r="G64" i="2"/>
  <c r="G65" i="2"/>
  <c r="G66" i="2"/>
  <c r="G67" i="2"/>
  <c r="G68" i="2"/>
  <c r="G69" i="2"/>
  <c r="G72" i="2"/>
  <c r="G73" i="2"/>
  <c r="G74" i="2"/>
  <c r="G75" i="2"/>
  <c r="G31" i="2"/>
  <c r="G32" i="2"/>
  <c r="G34" i="2"/>
  <c r="G35" i="2"/>
  <c r="G36" i="2"/>
  <c r="G37" i="2"/>
  <c r="G38" i="2"/>
  <c r="G39" i="2"/>
  <c r="G40" i="2"/>
  <c r="G41" i="2"/>
  <c r="G42" i="2"/>
  <c r="G18" i="2"/>
  <c r="G19" i="2"/>
  <c r="G21" i="2"/>
  <c r="G22" i="2"/>
  <c r="G23" i="2"/>
  <c r="G24" i="2"/>
  <c r="G25" i="2"/>
  <c r="G26" i="2"/>
  <c r="G27" i="2"/>
  <c r="G28" i="2"/>
  <c r="G7" i="2"/>
  <c r="G9" i="2"/>
  <c r="G10" i="2"/>
  <c r="G11" i="2"/>
  <c r="G12" i="2"/>
  <c r="G13" i="2"/>
  <c r="G14" i="2"/>
  <c r="G15" i="2"/>
  <c r="G6" i="2"/>
  <c r="L210" i="2"/>
  <c r="K6" i="2"/>
  <c r="L6" i="2"/>
  <c r="M6" i="2"/>
  <c r="K7" i="2"/>
  <c r="L7" i="2"/>
  <c r="M7" i="2"/>
  <c r="K9" i="2"/>
  <c r="L9" i="2"/>
  <c r="M9" i="2"/>
  <c r="K10" i="2"/>
  <c r="L10" i="2"/>
  <c r="M10" i="2"/>
  <c r="K11" i="2"/>
  <c r="L11" i="2"/>
  <c r="M11" i="2"/>
  <c r="K12" i="2"/>
  <c r="L12" i="2"/>
  <c r="M12" i="2"/>
  <c r="K13" i="2"/>
  <c r="L13" i="2"/>
  <c r="M13" i="2"/>
  <c r="K14" i="2"/>
  <c r="L14" i="2"/>
  <c r="M14" i="2"/>
  <c r="K18" i="2"/>
  <c r="L18" i="2"/>
  <c r="M18" i="2"/>
  <c r="K19" i="2"/>
  <c r="L19" i="2"/>
  <c r="M19" i="2"/>
  <c r="K21" i="2"/>
  <c r="L21" i="2"/>
  <c r="M21" i="2"/>
  <c r="K22" i="2"/>
  <c r="L22" i="2"/>
  <c r="M22" i="2"/>
  <c r="K23" i="2"/>
  <c r="L23" i="2"/>
  <c r="M23" i="2"/>
  <c r="K24" i="2"/>
  <c r="L24" i="2"/>
  <c r="M24" i="2"/>
  <c r="K25" i="2"/>
  <c r="L25" i="2"/>
  <c r="M25" i="2"/>
  <c r="K26" i="2"/>
  <c r="L26" i="2"/>
  <c r="M26" i="2"/>
  <c r="K27" i="2"/>
  <c r="L27" i="2"/>
  <c r="M27" i="2"/>
  <c r="K31" i="2"/>
  <c r="L31" i="2"/>
  <c r="M31" i="2"/>
  <c r="K32" i="2"/>
  <c r="L32" i="2"/>
  <c r="M32" i="2"/>
  <c r="K34" i="2"/>
  <c r="L34" i="2"/>
  <c r="M34" i="2"/>
  <c r="K35" i="2"/>
  <c r="L35" i="2"/>
  <c r="M35" i="2"/>
  <c r="K36" i="2"/>
  <c r="L36" i="2"/>
  <c r="M36" i="2"/>
  <c r="K37" i="2"/>
  <c r="L37" i="2"/>
  <c r="M37" i="2"/>
  <c r="K38" i="2"/>
  <c r="L38" i="2"/>
  <c r="M38" i="2"/>
  <c r="K39" i="2"/>
  <c r="L39" i="2"/>
  <c r="M39" i="2"/>
  <c r="K40" i="2"/>
  <c r="L40" i="2"/>
  <c r="M40" i="2"/>
  <c r="K41" i="2"/>
  <c r="L41" i="2"/>
  <c r="M41" i="2"/>
  <c r="H45" i="2"/>
  <c r="H47" i="2" s="1"/>
  <c r="M45" i="2"/>
  <c r="F46" i="2"/>
  <c r="F48" i="2" s="1"/>
  <c r="H46" i="2"/>
  <c r="H48" i="2" s="1"/>
  <c r="L48" i="2" s="1"/>
  <c r="I46" i="2"/>
  <c r="I48" i="2" s="1"/>
  <c r="I47" i="2"/>
  <c r="M47" i="2" s="1"/>
  <c r="F52" i="2"/>
  <c r="H52" i="2"/>
  <c r="I52" i="2"/>
  <c r="I54" i="2" s="1"/>
  <c r="F53" i="2"/>
  <c r="K53" i="2" s="1"/>
  <c r="H53" i="2"/>
  <c r="L53" i="2" s="1"/>
  <c r="I53" i="2"/>
  <c r="I55" i="2" s="1"/>
  <c r="K59" i="2"/>
  <c r="L59" i="2"/>
  <c r="M59" i="2"/>
  <c r="K60" i="2"/>
  <c r="L60" i="2"/>
  <c r="M60" i="2"/>
  <c r="K62" i="2"/>
  <c r="L62" i="2"/>
  <c r="M62" i="2"/>
  <c r="K63" i="2"/>
  <c r="L63" i="2"/>
  <c r="M63" i="2"/>
  <c r="K64" i="2"/>
  <c r="L64" i="2"/>
  <c r="M64" i="2"/>
  <c r="K67" i="2"/>
  <c r="L67" i="2"/>
  <c r="M67" i="2"/>
  <c r="K68" i="2"/>
  <c r="L68" i="2"/>
  <c r="M68" i="2"/>
  <c r="K72" i="2"/>
  <c r="L72" i="2"/>
  <c r="M72" i="2"/>
  <c r="K73" i="2"/>
  <c r="L73" i="2"/>
  <c r="M73" i="2"/>
  <c r="K75" i="2"/>
  <c r="L75" i="2"/>
  <c r="M75" i="2"/>
  <c r="K78" i="2"/>
  <c r="L78" i="2"/>
  <c r="M78" i="2"/>
  <c r="K79" i="2"/>
  <c r="L79" i="2"/>
  <c r="M79" i="2"/>
  <c r="K80" i="2"/>
  <c r="L80" i="2"/>
  <c r="M80" i="2"/>
  <c r="K81" i="2"/>
  <c r="L81" i="2"/>
  <c r="M81" i="2"/>
  <c r="K84" i="2"/>
  <c r="L84" i="2"/>
  <c r="M84" i="2"/>
  <c r="K85" i="2"/>
  <c r="L85" i="2"/>
  <c r="M85" i="2"/>
  <c r="K86" i="2"/>
  <c r="L86" i="2"/>
  <c r="M86" i="2"/>
  <c r="K87" i="2"/>
  <c r="L87" i="2"/>
  <c r="M87" i="2"/>
  <c r="K91" i="2"/>
  <c r="L91" i="2"/>
  <c r="M91" i="2"/>
  <c r="K92" i="2"/>
  <c r="L92" i="2"/>
  <c r="M92" i="2"/>
  <c r="K93" i="2"/>
  <c r="L93" i="2"/>
  <c r="M93" i="2"/>
  <c r="K94" i="2"/>
  <c r="L94" i="2"/>
  <c r="M94" i="2"/>
  <c r="K97" i="2"/>
  <c r="L97" i="2"/>
  <c r="M97" i="2"/>
  <c r="K98" i="2"/>
  <c r="L98" i="2"/>
  <c r="M98" i="2"/>
  <c r="K99" i="2"/>
  <c r="L99" i="2"/>
  <c r="M99" i="2"/>
  <c r="K100" i="2"/>
  <c r="L100" i="2"/>
  <c r="M100" i="2"/>
  <c r="K103" i="2"/>
  <c r="L103" i="2"/>
  <c r="M103" i="2"/>
  <c r="K104" i="2"/>
  <c r="L104" i="2"/>
  <c r="M104" i="2"/>
  <c r="K105" i="2"/>
  <c r="L105" i="2"/>
  <c r="M105" i="2"/>
  <c r="K106" i="2"/>
  <c r="L106" i="2"/>
  <c r="M106" i="2"/>
  <c r="K110" i="2"/>
  <c r="L110" i="2"/>
  <c r="M110" i="2"/>
  <c r="K111" i="2"/>
  <c r="L111" i="2"/>
  <c r="M111" i="2"/>
  <c r="K112" i="2"/>
  <c r="L112" i="2"/>
  <c r="M112" i="2"/>
  <c r="K113" i="2"/>
  <c r="L113" i="2"/>
  <c r="M113" i="2"/>
  <c r="K123" i="2"/>
  <c r="L123" i="2"/>
  <c r="M123" i="2"/>
  <c r="K124" i="2"/>
  <c r="L124" i="2"/>
  <c r="M124" i="2"/>
  <c r="K125" i="2"/>
  <c r="L125" i="2"/>
  <c r="M125" i="2"/>
  <c r="K126" i="2"/>
  <c r="L126" i="2"/>
  <c r="M126" i="2"/>
  <c r="K130" i="2"/>
  <c r="L130" i="2"/>
  <c r="M130" i="2"/>
  <c r="K131" i="2"/>
  <c r="L131" i="2"/>
  <c r="M131" i="2"/>
  <c r="K132" i="2"/>
  <c r="L132" i="2"/>
  <c r="M132" i="2"/>
  <c r="K133" i="2"/>
  <c r="L133" i="2"/>
  <c r="M133" i="2"/>
  <c r="K185" i="2"/>
  <c r="L185" i="2"/>
  <c r="M185" i="2"/>
  <c r="K186" i="2"/>
  <c r="L186" i="2"/>
  <c r="M186" i="2"/>
  <c r="K187" i="2"/>
  <c r="L187" i="2"/>
  <c r="M187" i="2"/>
  <c r="K188" i="2"/>
  <c r="L188" i="2"/>
  <c r="M188" i="2"/>
  <c r="K210" i="2"/>
  <c r="M210" i="2"/>
  <c r="F211" i="2"/>
  <c r="H211" i="2"/>
  <c r="I211" i="2"/>
  <c r="G212" i="2"/>
  <c r="M212" i="2"/>
  <c r="K212" i="2"/>
  <c r="K246" i="2"/>
  <c r="L246" i="2"/>
  <c r="M246" i="2"/>
  <c r="K247" i="2"/>
  <c r="L247" i="2"/>
  <c r="M247" i="2"/>
  <c r="K248" i="2"/>
  <c r="L248" i="2"/>
  <c r="M248" i="2"/>
  <c r="K249" i="2"/>
  <c r="L249" i="2"/>
  <c r="M249" i="2"/>
  <c r="K253" i="2"/>
  <c r="L253" i="2"/>
  <c r="M253" i="2"/>
  <c r="K254" i="2"/>
  <c r="L254" i="2"/>
  <c r="M254" i="2"/>
  <c r="K255" i="2"/>
  <c r="L255" i="2"/>
  <c r="M255" i="2"/>
  <c r="K256" i="2"/>
  <c r="L256" i="2"/>
  <c r="M256" i="2"/>
  <c r="K28" i="14"/>
  <c r="J28" i="14"/>
  <c r="I28" i="14"/>
  <c r="H28" i="14"/>
  <c r="K9" i="14"/>
  <c r="J9" i="14"/>
  <c r="I9" i="14"/>
  <c r="H9" i="14"/>
  <c r="K5" i="14"/>
  <c r="J5" i="14"/>
  <c r="I5" i="14"/>
  <c r="H5" i="14"/>
  <c r="K4" i="14"/>
  <c r="J4" i="14"/>
  <c r="I4" i="14"/>
  <c r="H4" i="14"/>
  <c r="M4" i="11"/>
  <c r="M5" i="11"/>
  <c r="E4" i="11"/>
  <c r="P40" i="15"/>
  <c r="O40" i="15"/>
  <c r="N40" i="15"/>
  <c r="M40" i="15"/>
  <c r="K40" i="15"/>
  <c r="J40" i="15"/>
  <c r="I40" i="15"/>
  <c r="H40" i="15"/>
  <c r="F40" i="15"/>
  <c r="E40" i="15"/>
  <c r="D40" i="15"/>
  <c r="C40" i="15"/>
  <c r="P7" i="15"/>
  <c r="O7" i="15"/>
  <c r="N7" i="15"/>
  <c r="M7" i="15"/>
  <c r="K7" i="15"/>
  <c r="J7" i="15"/>
  <c r="I7" i="15"/>
  <c r="H7" i="15"/>
  <c r="F7" i="15"/>
  <c r="E7" i="15"/>
  <c r="D7" i="15"/>
  <c r="C7" i="15"/>
  <c r="P6" i="15"/>
  <c r="O6" i="15"/>
  <c r="N6" i="15"/>
  <c r="M6" i="15"/>
  <c r="K6" i="15"/>
  <c r="J6" i="15"/>
  <c r="I6" i="15"/>
  <c r="H6" i="15"/>
  <c r="F6" i="15"/>
  <c r="E6" i="15"/>
  <c r="D6" i="15"/>
  <c r="C6" i="15"/>
  <c r="AJ5" i="15"/>
  <c r="AI5" i="15"/>
  <c r="AH5" i="15"/>
  <c r="AG5" i="15"/>
  <c r="AE5" i="15"/>
  <c r="AD5" i="15"/>
  <c r="AC5" i="15"/>
  <c r="AB5" i="15"/>
  <c r="Z5" i="15"/>
  <c r="Y5" i="15"/>
  <c r="X5" i="15"/>
  <c r="W5" i="15"/>
  <c r="U5" i="15"/>
  <c r="T5" i="15"/>
  <c r="S5" i="15"/>
  <c r="R5" i="15"/>
  <c r="AJ4" i="15"/>
  <c r="AI4" i="15"/>
  <c r="AH4" i="15"/>
  <c r="AG4" i="15"/>
  <c r="AE4" i="15"/>
  <c r="AD4" i="15"/>
  <c r="AC4" i="15"/>
  <c r="AB4" i="15"/>
  <c r="Z4" i="15"/>
  <c r="Y4" i="15"/>
  <c r="X4" i="15"/>
  <c r="W4" i="15"/>
  <c r="U4" i="15"/>
  <c r="T4" i="15"/>
  <c r="S4" i="15"/>
  <c r="R4" i="15"/>
  <c r="F28" i="14"/>
  <c r="E28" i="14"/>
  <c r="D28" i="14"/>
  <c r="C28" i="14"/>
  <c r="F9" i="14"/>
  <c r="E9" i="14"/>
  <c r="D9" i="14"/>
  <c r="C9" i="14"/>
  <c r="F5" i="14"/>
  <c r="E5" i="14"/>
  <c r="D5" i="14"/>
  <c r="C5" i="14"/>
  <c r="F4" i="14"/>
  <c r="E4" i="14"/>
  <c r="D4" i="14"/>
  <c r="C4" i="14"/>
  <c r="K28" i="13"/>
  <c r="J28" i="13"/>
  <c r="I28" i="13"/>
  <c r="H28" i="13"/>
  <c r="F28" i="13"/>
  <c r="E28" i="13"/>
  <c r="D28" i="13"/>
  <c r="C28" i="13"/>
  <c r="K9" i="13"/>
  <c r="J9" i="13"/>
  <c r="I9" i="13"/>
  <c r="H9" i="13"/>
  <c r="F9" i="13"/>
  <c r="E9" i="13"/>
  <c r="D9" i="13"/>
  <c r="C9" i="13"/>
  <c r="K5" i="13"/>
  <c r="J5" i="13"/>
  <c r="I5" i="13"/>
  <c r="H5" i="13"/>
  <c r="F5" i="13"/>
  <c r="E5" i="13"/>
  <c r="D5" i="13"/>
  <c r="C5" i="13"/>
  <c r="K4" i="13"/>
  <c r="J4" i="13"/>
  <c r="I4" i="13"/>
  <c r="H4" i="13"/>
  <c r="F4" i="13"/>
  <c r="E4" i="13"/>
  <c r="D4" i="13"/>
  <c r="C4" i="13"/>
  <c r="J28" i="11"/>
  <c r="K28" i="11"/>
  <c r="L28" i="11"/>
  <c r="M28" i="11"/>
  <c r="J5" i="11"/>
  <c r="K5" i="11"/>
  <c r="L5" i="11"/>
  <c r="J9" i="11"/>
  <c r="J4" i="11" s="1"/>
  <c r="K9" i="11"/>
  <c r="K4" i="11" s="1"/>
  <c r="L9" i="11"/>
  <c r="L4" i="11" s="1"/>
  <c r="M9" i="11"/>
  <c r="F5" i="11"/>
  <c r="G5" i="11"/>
  <c r="H5" i="11"/>
  <c r="E5" i="11"/>
  <c r="F28" i="11"/>
  <c r="G28" i="11"/>
  <c r="H28" i="11"/>
  <c r="F9" i="11"/>
  <c r="F4" i="11" s="1"/>
  <c r="G9" i="11"/>
  <c r="G4" i="11" s="1"/>
  <c r="H9" i="11"/>
  <c r="H4" i="11" s="1"/>
  <c r="E9" i="11"/>
  <c r="E28" i="11"/>
  <c r="C5" i="11"/>
  <c r="C28" i="11"/>
  <c r="C9" i="11"/>
  <c r="C4" i="11" s="1"/>
  <c r="M211" i="2" l="1"/>
  <c r="H213" i="2"/>
  <c r="L213" i="2" s="1"/>
  <c r="F213" i="2"/>
  <c r="L212" i="2"/>
  <c r="I213" i="2"/>
  <c r="L211" i="2"/>
  <c r="T7" i="21"/>
  <c r="T11" i="21"/>
  <c r="T13" i="21"/>
  <c r="T14" i="21"/>
  <c r="C45" i="21" s="1"/>
  <c r="F45" i="21" s="1"/>
  <c r="T15" i="21"/>
  <c r="C97" i="21" s="1"/>
  <c r="I100" i="21" s="1"/>
  <c r="T16" i="21"/>
  <c r="T12" i="21"/>
  <c r="L47" i="2"/>
  <c r="H54" i="2"/>
  <c r="L54" i="2" s="1"/>
  <c r="L45" i="2"/>
  <c r="H55" i="2"/>
  <c r="L55" i="2" s="1"/>
  <c r="F55" i="2"/>
  <c r="M52" i="2"/>
  <c r="M54" i="2"/>
  <c r="L52" i="2"/>
  <c r="M46" i="2"/>
  <c r="L46" i="2"/>
  <c r="K46" i="2"/>
  <c r="M53" i="2"/>
  <c r="K211" i="2"/>
  <c r="K52" i="2"/>
  <c r="F54" i="2"/>
  <c r="M48" i="2"/>
  <c r="K48" i="2"/>
  <c r="M55" i="2"/>
  <c r="F47" i="2"/>
  <c r="K45" i="2"/>
  <c r="G54" i="2"/>
  <c r="T8" i="21"/>
  <c r="T9" i="21"/>
  <c r="T10" i="21"/>
  <c r="G211" i="2"/>
  <c r="C110" i="21" l="1"/>
  <c r="G111" i="21" s="1"/>
  <c r="C142" i="21"/>
  <c r="G213" i="2"/>
  <c r="M213" i="2"/>
  <c r="K213" i="2"/>
  <c r="C136" i="21"/>
  <c r="C52" i="21"/>
  <c r="I54" i="21" s="1"/>
  <c r="C59" i="21"/>
  <c r="F65" i="21" s="1"/>
  <c r="C178" i="21"/>
  <c r="I181" i="21" s="1"/>
  <c r="C18" i="21"/>
  <c r="H19" i="21" s="1"/>
  <c r="C116" i="21"/>
  <c r="I119" i="21" s="1"/>
  <c r="C6" i="21"/>
  <c r="F9" i="21" s="1"/>
  <c r="F110" i="21"/>
  <c r="I112" i="21"/>
  <c r="G45" i="21"/>
  <c r="H46" i="21"/>
  <c r="G47" i="21"/>
  <c r="H112" i="21"/>
  <c r="I45" i="21"/>
  <c r="F113" i="21"/>
  <c r="F111" i="21"/>
  <c r="C91" i="21"/>
  <c r="G91" i="21" s="1"/>
  <c r="C212" i="21"/>
  <c r="G215" i="21" s="1"/>
  <c r="C184" i="21"/>
  <c r="I184" i="21" s="1"/>
  <c r="C198" i="21"/>
  <c r="C191" i="21"/>
  <c r="C103" i="21"/>
  <c r="C205" i="21"/>
  <c r="G207" i="21" s="1"/>
  <c r="C154" i="21"/>
  <c r="H157" i="21" s="1"/>
  <c r="C84" i="21"/>
  <c r="G86" i="21" s="1"/>
  <c r="C123" i="21"/>
  <c r="G125" i="21" s="1"/>
  <c r="I48" i="21"/>
  <c r="C78" i="21"/>
  <c r="G79" i="21" s="1"/>
  <c r="I47" i="21"/>
  <c r="F97" i="21"/>
  <c r="C72" i="21"/>
  <c r="H75" i="21" s="1"/>
  <c r="H97" i="21"/>
  <c r="G100" i="21"/>
  <c r="G97" i="21"/>
  <c r="F98" i="21"/>
  <c r="H98" i="21"/>
  <c r="I98" i="21"/>
  <c r="H100" i="21"/>
  <c r="F99" i="21"/>
  <c r="H99" i="21"/>
  <c r="F100" i="21"/>
  <c r="I99" i="21"/>
  <c r="I97" i="21"/>
  <c r="H111" i="21"/>
  <c r="H113" i="21"/>
  <c r="I111" i="21"/>
  <c r="I110" i="21"/>
  <c r="F112" i="21"/>
  <c r="G110" i="21"/>
  <c r="G113" i="21"/>
  <c r="H110" i="21"/>
  <c r="G112" i="21"/>
  <c r="I113" i="21"/>
  <c r="G98" i="21"/>
  <c r="G99" i="21"/>
  <c r="F48" i="21"/>
  <c r="H47" i="21"/>
  <c r="F46" i="21"/>
  <c r="H45" i="21"/>
  <c r="I46" i="21"/>
  <c r="H48" i="21"/>
  <c r="G48" i="21"/>
  <c r="G46" i="21"/>
  <c r="C31" i="21"/>
  <c r="F34" i="21" s="1"/>
  <c r="C160" i="21"/>
  <c r="C148" i="21"/>
  <c r="C172" i="21"/>
  <c r="C166" i="21"/>
  <c r="C130" i="21"/>
  <c r="K55" i="2"/>
  <c r="K54" i="2"/>
  <c r="F47" i="21"/>
  <c r="K47" i="2"/>
  <c r="I145" i="21" l="1"/>
  <c r="I143" i="21"/>
  <c r="G142" i="21"/>
  <c r="F142" i="21"/>
  <c r="H145" i="21"/>
  <c r="H143" i="21"/>
  <c r="F144" i="21"/>
  <c r="G145" i="21"/>
  <c r="G143" i="21"/>
  <c r="H142" i="21"/>
  <c r="F145" i="21"/>
  <c r="F143" i="21"/>
  <c r="G144" i="21"/>
  <c r="I144" i="21"/>
  <c r="I142" i="21"/>
  <c r="H144" i="21"/>
  <c r="H104" i="21"/>
  <c r="G105" i="21"/>
  <c r="F207" i="21"/>
  <c r="I201" i="21"/>
  <c r="I199" i="21"/>
  <c r="H201" i="21"/>
  <c r="H199" i="21"/>
  <c r="G198" i="21"/>
  <c r="G201" i="21"/>
  <c r="G199" i="21"/>
  <c r="H198" i="21"/>
  <c r="F201" i="21"/>
  <c r="F199" i="21"/>
  <c r="I198" i="21"/>
  <c r="I200" i="21"/>
  <c r="H200" i="21"/>
  <c r="G200" i="21"/>
  <c r="F200" i="21"/>
  <c r="F198" i="21"/>
  <c r="I139" i="21"/>
  <c r="I137" i="21"/>
  <c r="H139" i="21"/>
  <c r="H137" i="21"/>
  <c r="G139" i="21"/>
  <c r="G137" i="21"/>
  <c r="F139" i="21"/>
  <c r="F137" i="21"/>
  <c r="I138" i="21"/>
  <c r="I136" i="21"/>
  <c r="H138" i="21"/>
  <c r="H136" i="21"/>
  <c r="G138" i="21"/>
  <c r="G136" i="21"/>
  <c r="F138" i="21"/>
  <c r="F136" i="21"/>
  <c r="G62" i="21"/>
  <c r="I62" i="21"/>
  <c r="F64" i="21"/>
  <c r="F67" i="21"/>
  <c r="G63" i="21"/>
  <c r="I68" i="21"/>
  <c r="H91" i="21"/>
  <c r="H53" i="21"/>
  <c r="H55" i="21"/>
  <c r="G54" i="21"/>
  <c r="F52" i="21"/>
  <c r="G53" i="21"/>
  <c r="G60" i="21"/>
  <c r="F66" i="21"/>
  <c r="F62" i="21"/>
  <c r="G55" i="21"/>
  <c r="F55" i="21"/>
  <c r="G52" i="21"/>
  <c r="F53" i="21"/>
  <c r="H54" i="21"/>
  <c r="I55" i="21"/>
  <c r="H52" i="21"/>
  <c r="F54" i="21"/>
  <c r="I52" i="21"/>
  <c r="G206" i="21"/>
  <c r="H205" i="21"/>
  <c r="H208" i="21"/>
  <c r="I53" i="21"/>
  <c r="H23" i="21"/>
  <c r="F181" i="21"/>
  <c r="I180" i="21"/>
  <c r="H181" i="21"/>
  <c r="F180" i="21"/>
  <c r="F178" i="21"/>
  <c r="H179" i="21"/>
  <c r="I178" i="21"/>
  <c r="G179" i="21"/>
  <c r="I116" i="21"/>
  <c r="G11" i="21"/>
  <c r="F14" i="21"/>
  <c r="H11" i="21"/>
  <c r="G14" i="21"/>
  <c r="G23" i="21"/>
  <c r="I27" i="21"/>
  <c r="H25" i="21"/>
  <c r="F63" i="21"/>
  <c r="I66" i="21"/>
  <c r="G66" i="21"/>
  <c r="I60" i="21"/>
  <c r="I179" i="21"/>
  <c r="H103" i="21"/>
  <c r="H60" i="21"/>
  <c r="H64" i="21"/>
  <c r="H59" i="21"/>
  <c r="I67" i="21"/>
  <c r="G178" i="21"/>
  <c r="G18" i="21"/>
  <c r="F26" i="21"/>
  <c r="G59" i="21"/>
  <c r="H22" i="21"/>
  <c r="I19" i="21"/>
  <c r="G181" i="21"/>
  <c r="H178" i="21"/>
  <c r="H105" i="21"/>
  <c r="F59" i="21"/>
  <c r="H66" i="21"/>
  <c r="I65" i="21"/>
  <c r="I64" i="21"/>
  <c r="G68" i="21"/>
  <c r="H21" i="21"/>
  <c r="G25" i="21"/>
  <c r="G65" i="21"/>
  <c r="F60" i="21"/>
  <c r="I25" i="21"/>
  <c r="H180" i="21"/>
  <c r="F179" i="21"/>
  <c r="G64" i="21"/>
  <c r="H67" i="21"/>
  <c r="H62" i="21"/>
  <c r="F68" i="21"/>
  <c r="F24" i="21"/>
  <c r="I22" i="21"/>
  <c r="I63" i="21"/>
  <c r="H68" i="21"/>
  <c r="H65" i="21"/>
  <c r="G180" i="21"/>
  <c r="H63" i="21"/>
  <c r="G67" i="21"/>
  <c r="I59" i="21"/>
  <c r="H26" i="21"/>
  <c r="G13" i="21"/>
  <c r="G27" i="21"/>
  <c r="G213" i="21"/>
  <c r="G6" i="21"/>
  <c r="I24" i="21"/>
  <c r="G19" i="21"/>
  <c r="I18" i="21"/>
  <c r="F27" i="21"/>
  <c r="G12" i="21"/>
  <c r="G10" i="21"/>
  <c r="F10" i="21"/>
  <c r="G208" i="21"/>
  <c r="G118" i="21"/>
  <c r="I87" i="21"/>
  <c r="H106" i="21"/>
  <c r="I7" i="21"/>
  <c r="H24" i="21"/>
  <c r="H27" i="21"/>
  <c r="F25" i="21"/>
  <c r="F6" i="21"/>
  <c r="G24" i="21"/>
  <c r="H194" i="21"/>
  <c r="H118" i="21"/>
  <c r="F23" i="21"/>
  <c r="G116" i="21"/>
  <c r="F22" i="21"/>
  <c r="G22" i="21"/>
  <c r="G21" i="21"/>
  <c r="H10" i="21"/>
  <c r="G26" i="21"/>
  <c r="H6" i="21"/>
  <c r="I23" i="21"/>
  <c r="H7" i="21"/>
  <c r="I21" i="21"/>
  <c r="I117" i="21"/>
  <c r="H206" i="21"/>
  <c r="I104" i="21"/>
  <c r="H14" i="21"/>
  <c r="F18" i="21"/>
  <c r="G117" i="21"/>
  <c r="F21" i="21"/>
  <c r="I26" i="21"/>
  <c r="H9" i="21"/>
  <c r="H18" i="21"/>
  <c r="I86" i="21"/>
  <c r="F92" i="21"/>
  <c r="G92" i="21"/>
  <c r="I92" i="21"/>
  <c r="H92" i="21"/>
  <c r="I93" i="21"/>
  <c r="I14" i="21"/>
  <c r="I13" i="21"/>
  <c r="I91" i="21"/>
  <c r="F12" i="21"/>
  <c r="F7" i="21"/>
  <c r="F13" i="21"/>
  <c r="F19" i="21"/>
  <c r="H192" i="21"/>
  <c r="I9" i="21"/>
  <c r="G7" i="21"/>
  <c r="G9" i="21"/>
  <c r="I11" i="21"/>
  <c r="F11" i="21"/>
  <c r="I10" i="21"/>
  <c r="H12" i="21"/>
  <c r="H86" i="21"/>
  <c r="F119" i="21"/>
  <c r="H117" i="21"/>
  <c r="I94" i="21"/>
  <c r="F94" i="21"/>
  <c r="G87" i="21"/>
  <c r="H85" i="21"/>
  <c r="H87" i="21"/>
  <c r="H119" i="21"/>
  <c r="F117" i="21"/>
  <c r="H94" i="21"/>
  <c r="F91" i="21"/>
  <c r="F85" i="21"/>
  <c r="G85" i="21"/>
  <c r="G84" i="21"/>
  <c r="F118" i="21"/>
  <c r="F116" i="21"/>
  <c r="H93" i="21"/>
  <c r="H84" i="21"/>
  <c r="I85" i="21"/>
  <c r="H123" i="21"/>
  <c r="F86" i="21"/>
  <c r="H116" i="21"/>
  <c r="I118" i="21"/>
  <c r="G93" i="21"/>
  <c r="F84" i="21"/>
  <c r="G78" i="21"/>
  <c r="F125" i="21"/>
  <c r="I84" i="21"/>
  <c r="H126" i="21"/>
  <c r="G119" i="21"/>
  <c r="F93" i="21"/>
  <c r="F87" i="21"/>
  <c r="I81" i="21"/>
  <c r="I124" i="21"/>
  <c r="I72" i="21"/>
  <c r="I6" i="21"/>
  <c r="I12" i="21"/>
  <c r="H13" i="21"/>
  <c r="F103" i="21"/>
  <c r="G104" i="21"/>
  <c r="I106" i="21"/>
  <c r="F105" i="21"/>
  <c r="G106" i="21"/>
  <c r="F104" i="21"/>
  <c r="F106" i="21"/>
  <c r="I103" i="21"/>
  <c r="I105" i="21"/>
  <c r="F186" i="21"/>
  <c r="G94" i="21"/>
  <c r="G103" i="21"/>
  <c r="H191" i="21"/>
  <c r="I212" i="21"/>
  <c r="F206" i="21"/>
  <c r="I206" i="21"/>
  <c r="I193" i="21"/>
  <c r="H212" i="21"/>
  <c r="I205" i="21"/>
  <c r="G205" i="21"/>
  <c r="F208" i="21"/>
  <c r="I207" i="21"/>
  <c r="I208" i="21"/>
  <c r="H207" i="21"/>
  <c r="F205" i="21"/>
  <c r="I38" i="21"/>
  <c r="G212" i="21"/>
  <c r="F213" i="21"/>
  <c r="I215" i="21"/>
  <c r="F78" i="21"/>
  <c r="G123" i="21"/>
  <c r="F126" i="21"/>
  <c r="I187" i="21"/>
  <c r="G192" i="21"/>
  <c r="F194" i="21"/>
  <c r="F81" i="21"/>
  <c r="F184" i="21"/>
  <c r="H213" i="21"/>
  <c r="H215" i="21"/>
  <c r="I80" i="21"/>
  <c r="F123" i="21"/>
  <c r="I125" i="21"/>
  <c r="I191" i="21"/>
  <c r="I194" i="21"/>
  <c r="F156" i="21"/>
  <c r="I155" i="21"/>
  <c r="H155" i="21"/>
  <c r="G155" i="21"/>
  <c r="G156" i="21"/>
  <c r="F155" i="21"/>
  <c r="I156" i="21"/>
  <c r="H156" i="21"/>
  <c r="F157" i="21"/>
  <c r="G154" i="21"/>
  <c r="G157" i="21"/>
  <c r="F154" i="21"/>
  <c r="I157" i="21"/>
  <c r="H154" i="21"/>
  <c r="I154" i="21"/>
  <c r="G191" i="21"/>
  <c r="I78" i="21"/>
  <c r="H214" i="21"/>
  <c r="F215" i="21"/>
  <c r="H80" i="21"/>
  <c r="G126" i="21"/>
  <c r="H125" i="21"/>
  <c r="H193" i="21"/>
  <c r="G185" i="21"/>
  <c r="H184" i="21"/>
  <c r="F185" i="21"/>
  <c r="H187" i="21"/>
  <c r="G187" i="21"/>
  <c r="H185" i="21"/>
  <c r="I185" i="21"/>
  <c r="G214" i="21"/>
  <c r="F212" i="21"/>
  <c r="H81" i="21"/>
  <c r="F80" i="21"/>
  <c r="F124" i="21"/>
  <c r="H124" i="21"/>
  <c r="G193" i="21"/>
  <c r="G81" i="21"/>
  <c r="G184" i="21"/>
  <c r="G194" i="21"/>
  <c r="G186" i="21"/>
  <c r="F187" i="21"/>
  <c r="H186" i="21"/>
  <c r="F192" i="21"/>
  <c r="F214" i="21"/>
  <c r="I214" i="21"/>
  <c r="H79" i="21"/>
  <c r="I79" i="21"/>
  <c r="I123" i="21"/>
  <c r="G124" i="21"/>
  <c r="F193" i="21"/>
  <c r="G80" i="21"/>
  <c r="I186" i="21"/>
  <c r="I213" i="21"/>
  <c r="H78" i="21"/>
  <c r="F79" i="21"/>
  <c r="I126" i="21"/>
  <c r="I192" i="21"/>
  <c r="F191" i="21"/>
  <c r="H74" i="21"/>
  <c r="I74" i="21"/>
  <c r="I75" i="21"/>
  <c r="F72" i="21"/>
  <c r="G73" i="21"/>
  <c r="G75" i="21"/>
  <c r="H73" i="21"/>
  <c r="F73" i="21"/>
  <c r="F75" i="21"/>
  <c r="G72" i="21"/>
  <c r="I73" i="21"/>
  <c r="F74" i="21"/>
  <c r="G74" i="21"/>
  <c r="H72" i="21"/>
  <c r="F35" i="21"/>
  <c r="H40" i="21"/>
  <c r="H31" i="21"/>
  <c r="G35" i="21"/>
  <c r="G36" i="21"/>
  <c r="G37" i="21"/>
  <c r="F36" i="21"/>
  <c r="G41" i="21"/>
  <c r="G32" i="21"/>
  <c r="I34" i="21"/>
  <c r="F40" i="21"/>
  <c r="I41" i="21"/>
  <c r="F32" i="21"/>
  <c r="G39" i="21"/>
  <c r="H38" i="21"/>
  <c r="G38" i="21"/>
  <c r="I37" i="21"/>
  <c r="H36" i="21"/>
  <c r="F31" i="21"/>
  <c r="H37" i="21"/>
  <c r="I40" i="21"/>
  <c r="G40" i="21"/>
  <c r="H34" i="21"/>
  <c r="H32" i="21"/>
  <c r="G31" i="21"/>
  <c r="F38" i="21"/>
  <c r="I39" i="21"/>
  <c r="G34" i="21"/>
  <c r="H35" i="21"/>
  <c r="I31" i="21"/>
  <c r="F41" i="21"/>
  <c r="H39" i="21"/>
  <c r="F39" i="21"/>
  <c r="I36" i="21"/>
  <c r="H41" i="21"/>
  <c r="F37" i="21"/>
  <c r="I32" i="21"/>
  <c r="I35" i="21"/>
  <c r="F131" i="21"/>
  <c r="G131" i="21"/>
  <c r="H133" i="21"/>
  <c r="I133" i="21"/>
  <c r="I132" i="21"/>
  <c r="F130" i="21"/>
  <c r="F133" i="21"/>
  <c r="H131" i="21"/>
  <c r="I131" i="21"/>
  <c r="F132" i="21"/>
  <c r="G132" i="21"/>
  <c r="H132" i="21"/>
  <c r="H130" i="21"/>
  <c r="I130" i="21"/>
  <c r="G130" i="21"/>
  <c r="G133" i="21"/>
  <c r="G166" i="21"/>
  <c r="I167" i="21"/>
  <c r="F168" i="21"/>
  <c r="H168" i="21"/>
  <c r="F167" i="21"/>
  <c r="H167" i="21"/>
  <c r="I168" i="21"/>
  <c r="F169" i="21"/>
  <c r="F166" i="21"/>
  <c r="I166" i="21"/>
  <c r="I169" i="21"/>
  <c r="H169" i="21"/>
  <c r="G169" i="21"/>
  <c r="H166" i="21"/>
  <c r="G168" i="21"/>
  <c r="G167" i="21"/>
  <c r="I172" i="21"/>
  <c r="H174" i="21"/>
  <c r="I175" i="21"/>
  <c r="G175" i="21"/>
  <c r="G173" i="21"/>
  <c r="G174" i="21"/>
  <c r="I174" i="21"/>
  <c r="F172" i="21"/>
  <c r="F175" i="21"/>
  <c r="H172" i="21"/>
  <c r="H175" i="21"/>
  <c r="F173" i="21"/>
  <c r="H173" i="21"/>
  <c r="I173" i="21"/>
  <c r="F174" i="21"/>
  <c r="G172" i="21"/>
  <c r="G151" i="21"/>
  <c r="I149" i="21"/>
  <c r="F150" i="21"/>
  <c r="G150" i="21"/>
  <c r="G149" i="21"/>
  <c r="H149" i="21"/>
  <c r="H150" i="21"/>
  <c r="I150" i="21"/>
  <c r="F151" i="21"/>
  <c r="I148" i="21"/>
  <c r="F149" i="21"/>
  <c r="F148" i="21"/>
  <c r="G148" i="21"/>
  <c r="H148" i="21"/>
  <c r="I151" i="21"/>
  <c r="H151" i="21"/>
  <c r="I160" i="21"/>
  <c r="I163" i="21"/>
  <c r="F161" i="21"/>
  <c r="G161" i="21"/>
  <c r="I161" i="21"/>
  <c r="F162" i="21"/>
  <c r="G162" i="21"/>
  <c r="H162" i="21"/>
  <c r="I162" i="21"/>
  <c r="F160" i="21"/>
  <c r="F163" i="21"/>
  <c r="G163" i="21"/>
  <c r="G160" i="21"/>
  <c r="H160" i="21"/>
  <c r="H161" i="21"/>
  <c r="H163" i="21"/>
</calcChain>
</file>

<file path=xl/sharedStrings.xml><?xml version="1.0" encoding="utf-8"?>
<sst xmlns="http://schemas.openxmlformats.org/spreadsheetml/2006/main" count="1878" uniqueCount="307">
  <si>
    <t>2.1. Technology Costs for TYNDP 2026</t>
  </si>
  <si>
    <t>TYNDP 2026</t>
  </si>
  <si>
    <t>Conversion factor:</t>
  </si>
  <si>
    <t>HICP year</t>
  </si>
  <si>
    <t>No</t>
  </si>
  <si>
    <t>Source</t>
  </si>
  <si>
    <t>EUR Source</t>
  </si>
  <si>
    <t>Year</t>
  </si>
  <si>
    <t>1 USD</t>
  </si>
  <si>
    <t>=</t>
  </si>
  <si>
    <t>EUR</t>
  </si>
  <si>
    <t>Source:</t>
  </si>
  <si>
    <t>https://data.ecb.europa.eu/data/datasets/EXR/EXR.A.USD.EUR.SP00.A</t>
  </si>
  <si>
    <t>HICP factor</t>
  </si>
  <si>
    <t>Rooftop PV (only residential)</t>
  </si>
  <si>
    <t>CAPEX</t>
  </si>
  <si>
    <t>€/MW</t>
  </si>
  <si>
    <t xml:space="preserve">HICP index </t>
  </si>
  <si>
    <t>OPEX</t>
  </si>
  <si>
    <t>€/MW/a</t>
  </si>
  <si>
    <t xml:space="preserve">Nominal investment </t>
  </si>
  <si>
    <t>grid connection</t>
  </si>
  <si>
    <t>inverter</t>
  </si>
  <si>
    <t>pv modules</t>
  </si>
  <si>
    <t>installation</t>
  </si>
  <si>
    <t>other, i.e. residual balance of plant</t>
  </si>
  <si>
    <t>Fixed O&amp;M</t>
  </si>
  <si>
    <t>Lifetime assumptions</t>
  </si>
  <si>
    <t>year</t>
  </si>
  <si>
    <t>Utility-scale PV</t>
  </si>
  <si>
    <t>soft costs</t>
  </si>
  <si>
    <t>Utility-scale PV ground mounted, single axis tracking</t>
  </si>
  <si>
    <t>tracker related costs</t>
  </si>
  <si>
    <t xml:space="preserve">Utility-Scale Battery Storage - 60 MW - 240 MWh </t>
  </si>
  <si>
    <t>Nominal Investment</t>
  </si>
  <si>
    <t>years</t>
  </si>
  <si>
    <t>Residential Battery Storage - 5 kW - 12.5 kWh</t>
  </si>
  <si>
    <t>Onshore wind</t>
  </si>
  <si>
    <t>Equipment</t>
  </si>
  <si>
    <t>Installation/Development</t>
  </si>
  <si>
    <t>Related to grid connection</t>
  </si>
  <si>
    <t>related to purchasing neighbour settlements</t>
  </si>
  <si>
    <t>*Category is new/altered</t>
  </si>
  <si>
    <t>Related to land purchase/rent</t>
  </si>
  <si>
    <t>related to decommisioning of existing turbines</t>
  </si>
  <si>
    <t>AC Radial Wind Offshore Fixed</t>
  </si>
  <si>
    <t>DC Radial Wind Offshore Fixed</t>
  </si>
  <si>
    <t>Hub connected Wind Offshore Fixed</t>
  </si>
  <si>
    <t>AC Radial Wind Offshore Floating</t>
  </si>
  <si>
    <t>DC Radial Wind Offshore Floating</t>
  </si>
  <si>
    <t>Hub connected Wind Offshore Floating</t>
  </si>
  <si>
    <t>HVDC Cables Onshore</t>
  </si>
  <si>
    <t>€/MW/km</t>
  </si>
  <si>
    <t>New category</t>
  </si>
  <si>
    <t>€/MW/km/a</t>
  </si>
  <si>
    <t>HVDC Cables Offshore</t>
  </si>
  <si>
    <t>Onshore HVDC Station</t>
  </si>
  <si>
    <t>Approved</t>
  </si>
  <si>
    <t>Proposal 1</t>
  </si>
  <si>
    <t>Electrolysis Offshore AEC</t>
  </si>
  <si>
    <t>Fraction</t>
  </si>
  <si>
    <t>7 &amp; 11</t>
  </si>
  <si>
    <t>Electrolysis Offshore PEM</t>
  </si>
  <si>
    <t>AC cables onshore and offshore</t>
  </si>
  <si>
    <t>Offshore HVDC Station incl. platform</t>
  </si>
  <si>
    <t>Onshore AC Station</t>
  </si>
  <si>
    <t>Offshore AC Station incl. platform</t>
  </si>
  <si>
    <t>H2-Pipeline new (including compression)</t>
  </si>
  <si>
    <t>H2-Pipeline repurposed (including compression)</t>
  </si>
  <si>
    <t>H2 Storage cavern</t>
  </si>
  <si>
    <t>€/MWh</t>
  </si>
  <si>
    <t>H2 Storage steel tank</t>
  </si>
  <si>
    <t>Electrolysis Onshore AEC*</t>
  </si>
  <si>
    <t>a</t>
  </si>
  <si>
    <t>Electrolysis Onshore PEM*</t>
  </si>
  <si>
    <t>Gas turbine, open cycle - back pressure - natural gas - medium</t>
  </si>
  <si>
    <t>Gas turbine, combined cycle - extraction - natural gas - large</t>
  </si>
  <si>
    <t>Notes</t>
  </si>
  <si>
    <t>Technology</t>
  </si>
  <si>
    <t>Comment</t>
  </si>
  <si>
    <t>*</t>
  </si>
  <si>
    <t>Electrolyser costs</t>
  </si>
  <si>
    <t>Costs vary significantly between technology type, plant size and sources. Please see background sheet for alternative electrolyser cost sources and prices</t>
  </si>
  <si>
    <t>Differences compared to TYNDP 2024</t>
  </si>
  <si>
    <t>EUR price year</t>
  </si>
  <si>
    <t>Datasheet updated February 2024, interpolation for 2035 data required</t>
  </si>
  <si>
    <t>%</t>
  </si>
  <si>
    <t>Dollar 2022</t>
  </si>
  <si>
    <t>Source updated in 2024</t>
  </si>
  <si>
    <t>interpolation for 2035 data required</t>
  </si>
  <si>
    <t>Year -&gt;</t>
  </si>
  <si>
    <t>Electrolysis Offshore PEM Proposal 1</t>
  </si>
  <si>
    <t>Proposal 2</t>
  </si>
  <si>
    <t>Electrolysis Offshore PEM Proposal 2</t>
  </si>
  <si>
    <t>Electrolysis Onshore AEC Proposal 1 values</t>
  </si>
  <si>
    <t>Electrolysis Onshore PEM Proposal 1 values</t>
  </si>
  <si>
    <t>Electrolysis Onshore PEM Proposal 2 values</t>
  </si>
  <si>
    <t>Danish data catalogue</t>
  </si>
  <si>
    <t>North Sea Wind Power Hub - PEM onshore</t>
  </si>
  <si>
    <t>North Sea Wind Power Hub - PEM offshore</t>
  </si>
  <si>
    <t>European Commision - PEM</t>
  </si>
  <si>
    <t>European Commision - Alkaline</t>
  </si>
  <si>
    <t>Belgian electricity system blueprint for 2035-2050</t>
  </si>
  <si>
    <t>IEA - Global hydrogen review 2023</t>
  </si>
  <si>
    <t>Present and future cost of alkaline and PEM
electrolyser stacks</t>
  </si>
  <si>
    <t>LAZARD</t>
  </si>
  <si>
    <t>Bloomberg</t>
  </si>
  <si>
    <t>Link</t>
  </si>
  <si>
    <t>https://ens.dk/en/analyses-and-statistics/technology-data-renewable-fuels</t>
  </si>
  <si>
    <t>COMMISSION STAFF WORKING DOCUMENT IMPACT ASSESSMENT REPORT</t>
  </si>
  <si>
    <t>https://www.elia.be/en/press/2024/09/20240924_elia-publishes-blueprint-for-the-belgian-electricity-system-2035-2050</t>
  </si>
  <si>
    <t>Global Hydrogen Review</t>
  </si>
  <si>
    <t>Hydrogen and the decarbonization of the energy system in europe in 2050: A detailed model-based analysis - ScienceDirect</t>
  </si>
  <si>
    <t>Reference year</t>
  </si>
  <si>
    <t>Eur 2022</t>
  </si>
  <si>
    <t>AEC</t>
  </si>
  <si>
    <t>PEM</t>
  </si>
  <si>
    <t>Not defined?</t>
  </si>
  <si>
    <t>Onshore/offshore</t>
  </si>
  <si>
    <t>Onshore</t>
  </si>
  <si>
    <t>Offshore</t>
  </si>
  <si>
    <t>Not defined</t>
  </si>
  <si>
    <t>Capacity (MW)</t>
  </si>
  <si>
    <t>Current cost</t>
  </si>
  <si>
    <t>CAPEX [M€/MW]</t>
  </si>
  <si>
    <t>OPEX [M€/MW/year]</t>
  </si>
  <si>
    <t>Offshore wind</t>
  </si>
  <si>
    <t>Project development etc.</t>
  </si>
  <si>
    <t>Turbines</t>
  </si>
  <si>
    <t>Foundation</t>
  </si>
  <si>
    <t>Array cables</t>
  </si>
  <si>
    <t>Platform expansion for electrolysis</t>
  </si>
  <si>
    <t>Electrolysis</t>
  </si>
  <si>
    <t>System</t>
  </si>
  <si>
    <t xml:space="preserve">     Stack</t>
  </si>
  <si>
    <t>Water treatment</t>
  </si>
  <si>
    <t>Offshore/onshore electrical substation</t>
  </si>
  <si>
    <t>Platform</t>
  </si>
  <si>
    <t>Initial compression</t>
  </si>
  <si>
    <t>Pipeline infrastructure</t>
  </si>
  <si>
    <t>Array pipes</t>
  </si>
  <si>
    <t>Transport pipe</t>
  </si>
  <si>
    <t>Running compression</t>
  </si>
  <si>
    <t>El infra</t>
  </si>
  <si>
    <t>export cables</t>
  </si>
  <si>
    <t>Substation</t>
  </si>
  <si>
    <t>Offshore constructions / platforms incl converter</t>
  </si>
  <si>
    <t>Onshore construction</t>
  </si>
  <si>
    <t>WTG Fixed O&amp;M [€/MW/y]</t>
  </si>
  <si>
    <t>WTG Variable O&amp;M [€/MWh]</t>
  </si>
  <si>
    <t>HVCD cable O&amp;M [€/y]</t>
  </si>
  <si>
    <t>HVCD converter O&amp;M [€/y]</t>
  </si>
  <si>
    <t>Electrolyser o&amp;M [€/y]</t>
  </si>
  <si>
    <t>water treatment O&amp;M [€/y]</t>
  </si>
  <si>
    <t>Compressor opex [M€/MW/y]</t>
  </si>
  <si>
    <t>Booster compressor opex [M€/MW/km/y]</t>
  </si>
  <si>
    <t>Assumptions</t>
  </si>
  <si>
    <t>FLH assumption [flh]</t>
  </si>
  <si>
    <t>cable distance [km]</t>
  </si>
  <si>
    <t>HVDC cable O&amp;M [%capex/y]</t>
  </si>
  <si>
    <t>HVDC converter O&amp;M [%capex/y]</t>
  </si>
  <si>
    <t>Electrolyser O&amp;M [%capex/y]</t>
  </si>
  <si>
    <t>water treatment O&amp;M [%capex/y]</t>
  </si>
  <si>
    <t>platform opex [%capex/y]</t>
  </si>
  <si>
    <t>Specific investment</t>
  </si>
  <si>
    <t>525kV HVDC cable connection [M€/MW/km]</t>
  </si>
  <si>
    <t>Offshore HVDC hub module [M€/MW]</t>
  </si>
  <si>
    <t>Onshore HVDC hub module [M€/MW]</t>
  </si>
  <si>
    <t>Offshore Medium H2 new pipeline [M€/MW/km]</t>
  </si>
  <si>
    <t>Source: MottMacDonald (Dec 2021) NSWPH Cost Estimate Methodology Report (Concept Stage), p.11</t>
  </si>
  <si>
    <t>Part 3 page 177</t>
  </si>
  <si>
    <t>Different numbers are presented in the report and the capex can take on very different values in 2030 depending on the scenario and if the electrolyser is produced in China or Europe. No specific type mentioned PEM or Alkaline</t>
  </si>
  <si>
    <t>No Opex estimates. No estimates beyond 2030</t>
  </si>
  <si>
    <t>Euros 2015</t>
  </si>
  <si>
    <t>The estimated price is a span:  52 - 79
euro/kW</t>
  </si>
  <si>
    <t>The estimated price is a span:  63 - 234
euro/kW</t>
  </si>
  <si>
    <t>From the cost estimate methodology report: Average CAPEX for electrolyser system based on literature from 2014 to 2020. In many cases, the size of the 
system, what was included/excluded, and source of the costs is not clear</t>
  </si>
  <si>
    <t>No Opex cost mentioned</t>
  </si>
  <si>
    <t>Green Hydrogen in China: A Roadmap for Progress | World Economic Forum</t>
  </si>
  <si>
    <t>DC cables onshore</t>
  </si>
  <si>
    <t>DC cables offshore</t>
  </si>
  <si>
    <t>Danish Data Catalogue</t>
  </si>
  <si>
    <t>8 - Technology Catalogue electricity transmission - consultation draft - nov 2024.xlsx</t>
  </si>
  <si>
    <t>CAPEX [M€/MW/km]</t>
  </si>
  <si>
    <t>OPEX [M€/MW/km/year]</t>
  </si>
  <si>
    <t>AC near shore radial wind</t>
  </si>
  <si>
    <t>AC offshore radial wind fixed</t>
  </si>
  <si>
    <t>DC offshore radial wind fixed</t>
  </si>
  <si>
    <t>[12]</t>
  </si>
  <si>
    <t>Hub connected wind DC fixed*</t>
  </si>
  <si>
    <t>Hub connected wind DC floating*</t>
  </si>
  <si>
    <t>*based on radial DC offshore minus export cables</t>
  </si>
  <si>
    <t>*based on radial DC offshore floating minus export cables</t>
  </si>
  <si>
    <t>AC radial wind floating</t>
  </si>
  <si>
    <t>DC radial wind floating</t>
  </si>
  <si>
    <t/>
  </si>
  <si>
    <t>2.1. Technology Costs for TYNDP 2024</t>
  </si>
  <si>
    <t>TYNDP 2024</t>
  </si>
  <si>
    <t>DE</t>
  </si>
  <si>
    <t>Distributed Energy (TYNDP 2024)</t>
  </si>
  <si>
    <t>GA</t>
  </si>
  <si>
    <t>Global Ambition (TYNDP 2024)</t>
  </si>
  <si>
    <t>▼</t>
  </si>
  <si>
    <t>▲</t>
  </si>
  <si>
    <t>Utility-Scale Battery Storage - 4Hr</t>
  </si>
  <si>
    <t>related to rent of land</t>
  </si>
  <si>
    <t>relatred to other costs</t>
  </si>
  <si>
    <t>1,4,6</t>
  </si>
  <si>
    <t>1,5,7</t>
  </si>
  <si>
    <t>Hub connected Wind Offshore H2 Fixed</t>
  </si>
  <si>
    <t>AC Radial Wind Offshore Floating*</t>
  </si>
  <si>
    <t>DC Radial Wind Offshore Floating*</t>
  </si>
  <si>
    <t>Hub connected Wind Offshore Floating*</t>
  </si>
  <si>
    <t>Hub connected Wind Offshore H2 Floating*</t>
  </si>
  <si>
    <t>HVDC Cables</t>
  </si>
  <si>
    <t>●</t>
  </si>
  <si>
    <t xml:space="preserve">-   </t>
  </si>
  <si>
    <t xml:space="preserve"> -   </t>
  </si>
  <si>
    <t>4,5,7</t>
  </si>
  <si>
    <t>Electrolysis Offshore</t>
  </si>
  <si>
    <t>H2-Pipeline</t>
  </si>
  <si>
    <t>Electrolysis Onshore**</t>
  </si>
  <si>
    <t>11,12,13,14</t>
  </si>
  <si>
    <t>Currently all of Europes existing offshore wind is "bottom fixed"(= fixed offshore wind sits on the seabed). Beyond 60 metres sea depth floating offshore (= floating wind is tethered to the seabed) can be a cost-competitive form of installation. Based on exchanges with experts like wind europe and our own assumptions the working group scenario building assumes that the costs for floating will be higher (CAPEX 2030 - 1,61; 2040 - 1,21; 2050 - 1,16 / OPEX 2030 - 1,5; 2040 - 1,2; 2050 - 1,1) based on material costs (anchors, cables, moorings) that rise with sea depth and distance from the shore</t>
  </si>
  <si>
    <t>**</t>
  </si>
  <si>
    <t>Costs are based on the average between AEC and PEM technology</t>
  </si>
  <si>
    <t>TIME</t>
  </si>
  <si>
    <t>GEO (Labels)</t>
  </si>
  <si>
    <t>European Union (EU6-1958, EU9-1973, EU10-1981, EU12-1986, EU15-1995, EU25-2004, EU27-2007, EU28-2013, EU27-2020)</t>
  </si>
  <si>
    <t>European Union - 27 countries (from 2020)</t>
  </si>
  <si>
    <t>European Union - 28 countries (2013-2020)</t>
  </si>
  <si>
    <t>Euro area (EA11-1999, EA12-2001, EA13-2007, EA15-2008, EA16-2009, EA17-2011, EA18-2014, EA19-2015, EA20-2023)</t>
  </si>
  <si>
    <t>Euro area – 20 countries (from 2023)</t>
  </si>
  <si>
    <t>Euro area - 19 countries  (2015-2022)</t>
  </si>
  <si>
    <t>European Economic Area (EEA18-1995, EEA28-2004, EEA30-2007, EEA31-2013, EEA30-2020)</t>
  </si>
  <si>
    <t>Belgium</t>
  </si>
  <si>
    <t>Bulgaria</t>
  </si>
  <si>
    <t>Czechia</t>
  </si>
  <si>
    <t>Denmark</t>
  </si>
  <si>
    <t>Germany</t>
  </si>
  <si>
    <t>Estonia</t>
  </si>
  <si>
    <t>Ireland</t>
  </si>
  <si>
    <t>Greece</t>
  </si>
  <si>
    <t>Spain</t>
  </si>
  <si>
    <t>France</t>
  </si>
  <si>
    <t>Croatia</t>
  </si>
  <si>
    <t>Italy</t>
  </si>
  <si>
    <t>Cyprus</t>
  </si>
  <si>
    <t>Latvia</t>
  </si>
  <si>
    <t>Lithuania</t>
  </si>
  <si>
    <t>Luxembourg</t>
  </si>
  <si>
    <t>Hungary</t>
  </si>
  <si>
    <t>Malta</t>
  </si>
  <si>
    <t>Netherlands</t>
  </si>
  <si>
    <t>Austria</t>
  </si>
  <si>
    <t>Poland</t>
  </si>
  <si>
    <t>Portugal</t>
  </si>
  <si>
    <t>Romania</t>
  </si>
  <si>
    <t>Slovenia</t>
  </si>
  <si>
    <t>Slovakia</t>
  </si>
  <si>
    <t>Finland</t>
  </si>
  <si>
    <t>Sweden</t>
  </si>
  <si>
    <t>Iceland</t>
  </si>
  <si>
    <t>Norway</t>
  </si>
  <si>
    <t>Switzerland</t>
  </si>
  <si>
    <t>United Kingdom</t>
  </si>
  <si>
    <t>Montenegro</t>
  </si>
  <si>
    <t>North Macedonia</t>
  </si>
  <si>
    <t>Albania</t>
  </si>
  <si>
    <t>Serbia</t>
  </si>
  <si>
    <t>Türkiye</t>
  </si>
  <si>
    <t>Kosovo*</t>
  </si>
  <si>
    <t>United States</t>
  </si>
  <si>
    <t> </t>
  </si>
  <si>
    <t>:</t>
  </si>
  <si>
    <t>Number</t>
  </si>
  <si>
    <t>Name</t>
  </si>
  <si>
    <t>Author</t>
  </si>
  <si>
    <t>Note</t>
  </si>
  <si>
    <t>Technology data, Generation of Electricity and Distrift Heating</t>
  </si>
  <si>
    <t>Danish Energy  Agency, Energinet</t>
  </si>
  <si>
    <t>https://ens.dk/en/analyses-and-statistics/technology-data-generation-electricity-and-district-heating</t>
  </si>
  <si>
    <t xml:space="preserve">Annual Technology Baseline </t>
  </si>
  <si>
    <t>National Renewable Energy Laboratory</t>
  </si>
  <si>
    <t>https://atb.nrel.gov/electricity/2024/utility-scale_battery_storage</t>
  </si>
  <si>
    <t>Technology Data for Renewable Fuels</t>
  </si>
  <si>
    <t>Technology data, Energy Transport</t>
  </si>
  <si>
    <t>https://ens.dk/en/analyses-and-statistics/technology-data-transport-energy</t>
  </si>
  <si>
    <t>Technology Data for Energy Storage</t>
  </si>
  <si>
    <t>https://ens.dk/en/analyses-and-statistics/technology-data-energy-storage</t>
  </si>
  <si>
    <t>European Hydrogen Backbone April 2022</t>
  </si>
  <si>
    <t>Guidehouse + TSOs</t>
  </si>
  <si>
    <t xml:space="preserve">https://ehb.eu/files/downloads/ehb-report-220428-17h00-interactive-1.pdf </t>
  </si>
  <si>
    <t>Pathway Databook (NSWPH)</t>
  </si>
  <si>
    <t>NSWPH</t>
  </si>
  <si>
    <t>https://northseawindpowerhub.eu/knowledge/pathway-20-study</t>
  </si>
  <si>
    <t>Data taken from Slide 81. Prices are given in 2021 price year.</t>
  </si>
  <si>
    <t>Technology catalogue electricity transmission consultation draft</t>
  </si>
  <si>
    <t>9 jan 2025: Waiting for Danish regulator approval. Expected jan 2025</t>
  </si>
  <si>
    <t>Prices are given in 2020 price year.</t>
  </si>
  <si>
    <t>Technology catalogue offshore wind consultation draft</t>
  </si>
  <si>
    <t>Prices are given in 2023 price year.</t>
  </si>
  <si>
    <t>HICP - annual data (average index and rate of change)</t>
  </si>
  <si>
    <t>EUROSTAT</t>
  </si>
  <si>
    <t>https://ec.europa.eu/eurostat/databrowser/view/prc_hicp_aind/default/table?lang=en&amp;category=prc.prc_hicp</t>
  </si>
  <si>
    <t>Belgian Electricity System Blueprint for 2035-2050</t>
  </si>
  <si>
    <t>Elia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</si>
</sst>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36" x14ac:knownFonts="1">
    <font>
      <sz val="11"/>
      <color theme="1"/>
      <name val="Aptos Narrow"/>
      <family val="2"/>
      <scheme val="minor"/>
    </font>
    <font>
      <sz val="11"/>
      <color rgb="FF000000"/>
      <name val="Calibri"/>
      <family val="2"/>
    </font>
    <font>
      <b/>
      <i/>
      <sz val="18"/>
      <color rgb="FF000000"/>
      <name val="Calibri"/>
      <family val="2"/>
    </font>
    <font>
      <b/>
      <sz val="11"/>
      <color rgb="FF000000"/>
      <name val="Calibri"/>
      <family val="2"/>
    </font>
    <font>
      <sz val="8"/>
      <color rgb="FF000000"/>
      <name val="Calibri"/>
      <family val="2"/>
    </font>
    <font>
      <sz val="11"/>
      <color rgb="FF000000"/>
      <name val="Arial"/>
      <family val="2"/>
    </font>
    <font>
      <sz val="9"/>
      <color rgb="FF000000"/>
      <name val="Calibri"/>
      <family val="2"/>
    </font>
    <font>
      <b/>
      <sz val="8"/>
      <color rgb="FF000000"/>
      <name val="Calibri"/>
      <family val="2"/>
    </font>
    <font>
      <sz val="11"/>
      <name val="Calibri"/>
      <family val="2"/>
    </font>
    <font>
      <b/>
      <sz val="9"/>
      <color rgb="FF000000"/>
      <name val="Calibri"/>
      <family val="2"/>
    </font>
    <font>
      <sz val="11"/>
      <name val="Aptos Narrow"/>
      <family val="2"/>
      <scheme val="minor"/>
    </font>
    <font>
      <b/>
      <sz val="11"/>
      <color rgb="FFC00000"/>
      <name val="Calibri"/>
      <family val="2"/>
    </font>
    <font>
      <u/>
      <sz val="11"/>
      <color theme="10"/>
      <name val="Aptos Narrow"/>
      <family val="2"/>
      <scheme val="minor"/>
    </font>
    <font>
      <b/>
      <sz val="11"/>
      <color rgb="FF000000"/>
      <name val="Aptos Narrow"/>
      <family val="2"/>
      <scheme val="minor"/>
    </font>
    <font>
      <sz val="11"/>
      <color rgb="FF000000"/>
      <name val="Aptos Narrow"/>
      <family val="2"/>
      <scheme val="minor"/>
    </font>
    <font>
      <b/>
      <sz val="11"/>
      <color theme="1"/>
      <name val="Aptos Narrow"/>
      <family val="2"/>
      <scheme val="minor"/>
    </font>
    <font>
      <sz val="11"/>
      <color rgb="FF242424"/>
      <name val="Aptos Narrow"/>
      <charset val="1"/>
    </font>
    <font>
      <sz val="9"/>
      <color rgb="FF000000"/>
      <name val="Calibri"/>
    </font>
    <font>
      <b/>
      <sz val="11"/>
      <color rgb="FF000000"/>
      <name val="Calibri"/>
    </font>
    <font>
      <sz val="11"/>
      <color rgb="FF000000"/>
      <name val="Calibri"/>
    </font>
    <font>
      <sz val="11"/>
      <color rgb="FF000000"/>
      <name val="Arial"/>
    </font>
    <font>
      <b/>
      <sz val="11"/>
      <color rgb="FFC00000"/>
      <name val="Calibri"/>
    </font>
    <font>
      <b/>
      <sz val="11"/>
      <name val="Aptos Narrow"/>
      <family val="2"/>
      <scheme val="minor"/>
    </font>
    <font>
      <sz val="11"/>
      <name val="Aptos Narrow"/>
      <family val="2"/>
      <scheme val="minor"/>
    </font>
    <font>
      <sz val="16"/>
      <name val="Aptos Narrow"/>
      <family val="2"/>
      <scheme val="minor"/>
    </font>
    <font>
      <sz val="8"/>
      <color rgb="FF000000"/>
      <name val="Arial"/>
      <family val="2"/>
    </font>
    <font>
      <b/>
      <sz val="9"/>
      <color rgb="FFFFFFFF"/>
      <name val="Arial"/>
    </font>
    <font>
      <b/>
      <sz val="9"/>
      <name val="Arial"/>
    </font>
    <font>
      <sz val="11"/>
      <color rgb="FF000000"/>
      <name val="Aptos Narrow"/>
    </font>
    <font>
      <sz val="9"/>
      <name val="Arial"/>
    </font>
    <font>
      <b/>
      <i/>
      <sz val="18"/>
      <color rgb="FF000000"/>
      <name val="Calibri"/>
    </font>
    <font>
      <sz val="8"/>
      <color rgb="FF000000"/>
      <name val="Calibri"/>
    </font>
    <font>
      <sz val="11"/>
      <name val="Calibri"/>
    </font>
    <font>
      <b/>
      <sz val="8"/>
      <color rgb="FF000000"/>
      <name val="Calibri"/>
    </font>
    <font>
      <b/>
      <sz val="9"/>
      <color rgb="FF000000"/>
      <name val="Calibri"/>
    </font>
    <font>
      <sz val="11"/>
      <color rgb="FF00B050"/>
      <name val="Calibri"/>
      <family val="2"/>
    </font>
  </fonts>
  <fills count="32">
    <fill>
      <patternFill patternType="none"/>
    </fill>
    <fill>
      <patternFill patternType="gray125"/>
    </fill>
    <fill>
      <patternFill patternType="solid">
        <fgColor rgb="FFED7D31"/>
        <bgColor rgb="FF000000"/>
      </patternFill>
    </fill>
    <fill>
      <patternFill patternType="solid">
        <fgColor rgb="FFFFC000"/>
        <bgColor rgb="FF000000"/>
      </patternFill>
    </fill>
    <fill>
      <patternFill patternType="solid">
        <fgColor rgb="FFFFE699"/>
        <bgColor rgb="FF000000"/>
      </patternFill>
    </fill>
    <fill>
      <patternFill patternType="solid">
        <fgColor rgb="FFF8CBAD"/>
        <bgColor rgb="FF000000"/>
      </patternFill>
    </fill>
    <fill>
      <patternFill patternType="solid">
        <fgColor rgb="FFF4B084"/>
        <bgColor rgb="FF000000"/>
      </patternFill>
    </fill>
    <fill>
      <patternFill patternType="solid">
        <fgColor rgb="FF66CCFF"/>
        <bgColor rgb="FF000000"/>
      </patternFill>
    </fill>
    <fill>
      <patternFill patternType="solid">
        <fgColor rgb="FF4472C4"/>
        <bgColor rgb="FF000000"/>
      </patternFill>
    </fill>
    <fill>
      <patternFill patternType="solid">
        <fgColor rgb="FF8EA9DB"/>
        <bgColor rgb="FF000000"/>
      </patternFill>
    </fill>
    <fill>
      <patternFill patternType="solid">
        <fgColor rgb="FFB4C6E7"/>
        <bgColor rgb="FF000000"/>
      </patternFill>
    </fill>
    <fill>
      <patternFill patternType="solid">
        <fgColor rgb="FFD9E1F2"/>
        <bgColor rgb="FF000000"/>
      </patternFill>
    </fill>
    <fill>
      <patternFill patternType="solid">
        <fgColor rgb="FFD6DCE4"/>
        <bgColor rgb="FF000000"/>
      </patternFill>
    </fill>
    <fill>
      <patternFill patternType="solid">
        <fgColor rgb="FF8497B0"/>
        <bgColor rgb="FF000000"/>
      </patternFill>
    </fill>
    <fill>
      <patternFill patternType="solid">
        <fgColor rgb="FF00FFFF"/>
        <bgColor rgb="FF000000"/>
      </patternFill>
    </fill>
    <fill>
      <patternFill patternType="solid">
        <fgColor rgb="FFABFFFF"/>
        <bgColor rgb="FF000000"/>
      </patternFill>
    </fill>
    <fill>
      <patternFill patternType="solid">
        <fgColor rgb="FF00FFCC"/>
        <bgColor rgb="FF000000"/>
      </patternFill>
    </fill>
    <fill>
      <patternFill patternType="solid">
        <fgColor rgb="FFD0CECE"/>
        <bgColor rgb="FF000000"/>
      </patternFill>
    </fill>
    <fill>
      <patternFill patternType="solid">
        <fgColor rgb="FFAEAAAA"/>
        <bgColor rgb="FF000000"/>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4669AF"/>
        <bgColor rgb="FF000000"/>
      </patternFill>
    </fill>
    <fill>
      <patternFill patternType="solid">
        <fgColor rgb="FF0096DC"/>
        <bgColor rgb="FF000000"/>
      </patternFill>
    </fill>
    <fill>
      <patternFill patternType="mediumGray">
        <fgColor rgb="FF000000"/>
        <bgColor rgb="FFC0C0C0"/>
      </patternFill>
    </fill>
    <fill>
      <patternFill patternType="solid">
        <fgColor rgb="FFDCE6F1"/>
        <bgColor rgb="FF000000"/>
      </patternFill>
    </fill>
    <fill>
      <patternFill patternType="solid">
        <fgColor rgb="FFF6F6F6"/>
        <bgColor rgb="FF000000"/>
      </patternFill>
    </fill>
    <fill>
      <patternFill patternType="solid">
        <fgColor theme="2" tint="-9.9978637043366805E-2"/>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59999389629810485"/>
        <bgColor indexed="64"/>
      </patternFill>
    </fill>
  </fills>
  <borders count="35">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rgb="FF000000"/>
      </right>
      <top style="thin">
        <color rgb="FF000000"/>
      </top>
      <bottom/>
      <diagonal/>
    </border>
    <border>
      <left/>
      <right/>
      <top style="thin">
        <color rgb="FF000000"/>
      </top>
      <bottom/>
      <diagonal/>
    </border>
    <border>
      <left style="thin">
        <color indexed="64"/>
      </left>
      <right/>
      <top style="thin">
        <color rgb="FF000000"/>
      </top>
      <bottom/>
      <diagonal/>
    </border>
    <border>
      <left/>
      <right style="thin">
        <color rgb="FF000000"/>
      </right>
      <top/>
      <bottom/>
      <diagonal/>
    </border>
    <border>
      <left style="thin">
        <color rgb="FF000000"/>
      </left>
      <right/>
      <top/>
      <bottom/>
      <diagonal/>
    </border>
    <border>
      <left style="thin">
        <color rgb="FF000000"/>
      </left>
      <right/>
      <top style="thin">
        <color rgb="FF000000"/>
      </top>
      <bottom/>
      <diagonal/>
    </border>
    <border>
      <left/>
      <right/>
      <top/>
      <bottom style="thin">
        <color rgb="FF000000"/>
      </bottom>
      <diagonal/>
    </border>
    <border>
      <left/>
      <right style="thin">
        <color rgb="FF000000"/>
      </right>
      <top style="thin">
        <color indexed="64"/>
      </top>
      <bottom/>
      <diagonal/>
    </border>
    <border>
      <left/>
      <right style="thin">
        <color rgb="FF000000"/>
      </right>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B0B0B0"/>
      </left>
      <right style="thin">
        <color rgb="FFB0B0B0"/>
      </right>
      <top style="thin">
        <color rgb="FFB0B0B0"/>
      </top>
      <bottom style="thin">
        <color rgb="FFB0B0B0"/>
      </bottom>
      <diagonal/>
    </border>
    <border>
      <left/>
      <right/>
      <top style="thin">
        <color rgb="FFB0B0B0"/>
      </top>
      <bottom style="thin">
        <color rgb="FFB0B0B0"/>
      </bottom>
      <diagonal/>
    </border>
    <border>
      <left style="thin">
        <color rgb="FFB0B0B0"/>
      </left>
      <right style="thin">
        <color rgb="FFB0B0B0"/>
      </right>
      <top/>
      <bottom style="thin">
        <color rgb="FFB0B0B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12" fillId="0" borderId="0" applyNumberFormat="0" applyFill="0" applyBorder="0" applyAlignment="0" applyProtection="0"/>
  </cellStyleXfs>
  <cellXfs count="355">
    <xf numFmtId="0" fontId="0" fillId="0" borderId="0" xfId="0"/>
    <xf numFmtId="0" fontId="17" fillId="0" borderId="0" xfId="0" applyFont="1" applyAlignment="1">
      <alignment horizontal="left" vertical="center"/>
    </xf>
    <xf numFmtId="0" fontId="1" fillId="0" borderId="0" xfId="0" applyFont="1"/>
    <xf numFmtId="0" fontId="1" fillId="0" borderId="0" xfId="0" applyFont="1" applyAlignment="1">
      <alignment horizontal="center"/>
    </xf>
    <xf numFmtId="0" fontId="2" fillId="0" borderId="0" xfId="0" applyFont="1"/>
    <xf numFmtId="0" fontId="3" fillId="0" borderId="0" xfId="0" applyFont="1"/>
    <xf numFmtId="0" fontId="3" fillId="0" borderId="0" xfId="0" applyFont="1" applyAlignment="1">
      <alignment horizontal="center"/>
    </xf>
    <xf numFmtId="9" fontId="4" fillId="2" borderId="0" xfId="0" applyNumberFormat="1" applyFont="1" applyFill="1" applyAlignment="1">
      <alignment horizontal="center"/>
    </xf>
    <xf numFmtId="0" fontId="4" fillId="2" borderId="0" xfId="0" applyFont="1" applyFill="1" applyAlignment="1">
      <alignment horizontal="center"/>
    </xf>
    <xf numFmtId="0" fontId="3" fillId="3" borderId="0" xfId="0" applyFont="1" applyFill="1"/>
    <xf numFmtId="0" fontId="1" fillId="3" borderId="0" xfId="0" applyFont="1" applyFill="1"/>
    <xf numFmtId="0" fontId="1" fillId="3" borderId="0" xfId="0" applyFont="1" applyFill="1" applyAlignment="1">
      <alignment horizontal="center"/>
    </xf>
    <xf numFmtId="3" fontId="1" fillId="0" borderId="0" xfId="0" applyNumberFormat="1" applyFont="1"/>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right"/>
    </xf>
    <xf numFmtId="0" fontId="3" fillId="4" borderId="0" xfId="0" applyFont="1" applyFill="1"/>
    <xf numFmtId="0" fontId="1" fillId="4" borderId="0" xfId="0" applyFont="1" applyFill="1"/>
    <xf numFmtId="0" fontId="1" fillId="4" borderId="0" xfId="0" applyFont="1" applyFill="1" applyAlignment="1">
      <alignment horizontal="center"/>
    </xf>
    <xf numFmtId="0" fontId="3" fillId="5" borderId="0" xfId="0" applyFont="1" applyFill="1"/>
    <xf numFmtId="0" fontId="1" fillId="5" borderId="0" xfId="0" applyFont="1" applyFill="1"/>
    <xf numFmtId="0" fontId="1" fillId="5" borderId="0" xfId="0" applyFont="1" applyFill="1" applyAlignment="1">
      <alignment horizontal="center"/>
    </xf>
    <xf numFmtId="0" fontId="3" fillId="6" borderId="0" xfId="0" applyFont="1" applyFill="1"/>
    <xf numFmtId="0" fontId="1" fillId="6" borderId="0" xfId="0" applyFont="1" applyFill="1"/>
    <xf numFmtId="0" fontId="1" fillId="6" borderId="0" xfId="0" applyFont="1" applyFill="1" applyAlignment="1">
      <alignment horizontal="center"/>
    </xf>
    <xf numFmtId="9" fontId="7" fillId="2" borderId="0" xfId="0" applyNumberFormat="1" applyFont="1" applyFill="1" applyAlignment="1">
      <alignment horizontal="center"/>
    </xf>
    <xf numFmtId="0" fontId="7" fillId="2" borderId="0" xfId="0" applyFont="1" applyFill="1" applyAlignment="1">
      <alignment horizontal="center"/>
    </xf>
    <xf numFmtId="0" fontId="3" fillId="7" borderId="0" xfId="0" applyFont="1" applyFill="1"/>
    <xf numFmtId="0" fontId="1" fillId="7" borderId="0" xfId="0" applyFont="1" applyFill="1"/>
    <xf numFmtId="0" fontId="1" fillId="7" borderId="0" xfId="0" applyFont="1" applyFill="1" applyAlignment="1">
      <alignment horizontal="center"/>
    </xf>
    <xf numFmtId="3" fontId="8" fillId="0" borderId="0" xfId="0" applyNumberFormat="1" applyFont="1"/>
    <xf numFmtId="0" fontId="3" fillId="8" borderId="0" xfId="0" applyFont="1" applyFill="1"/>
    <xf numFmtId="0" fontId="1" fillId="8" borderId="0" xfId="0" applyFont="1" applyFill="1"/>
    <xf numFmtId="0" fontId="1" fillId="8" borderId="0" xfId="0" applyFont="1" applyFill="1" applyAlignment="1">
      <alignment horizontal="center"/>
    </xf>
    <xf numFmtId="0" fontId="3" fillId="9" borderId="0" xfId="0" applyFont="1" applyFill="1"/>
    <xf numFmtId="0" fontId="1" fillId="9" borderId="0" xfId="0" applyFont="1" applyFill="1"/>
    <xf numFmtId="0" fontId="1" fillId="9" borderId="0" xfId="0" applyFont="1" applyFill="1" applyAlignment="1">
      <alignment horizontal="center"/>
    </xf>
    <xf numFmtId="0" fontId="3" fillId="10" borderId="0" xfId="0" applyFont="1" applyFill="1"/>
    <xf numFmtId="0" fontId="3" fillId="10" borderId="0" xfId="0" applyFont="1" applyFill="1" applyAlignment="1">
      <alignment horizontal="center"/>
    </xf>
    <xf numFmtId="0" fontId="3" fillId="11" borderId="0" xfId="0" applyFont="1" applyFill="1"/>
    <xf numFmtId="0" fontId="1" fillId="11" borderId="0" xfId="0" applyFont="1" applyFill="1"/>
    <xf numFmtId="0" fontId="1" fillId="11" borderId="0" xfId="0" applyFont="1" applyFill="1" applyAlignment="1">
      <alignment horizontal="center"/>
    </xf>
    <xf numFmtId="0" fontId="3" fillId="12" borderId="0" xfId="0" applyFont="1" applyFill="1"/>
    <xf numFmtId="0" fontId="1" fillId="12" borderId="0" xfId="0" applyFont="1" applyFill="1"/>
    <xf numFmtId="0" fontId="1" fillId="12" borderId="0" xfId="0" applyFont="1" applyFill="1" applyAlignment="1">
      <alignment horizontal="center"/>
    </xf>
    <xf numFmtId="0" fontId="3" fillId="13" borderId="0" xfId="0" applyFont="1" applyFill="1"/>
    <xf numFmtId="0" fontId="1" fillId="13" borderId="0" xfId="0" applyFont="1" applyFill="1"/>
    <xf numFmtId="0" fontId="1" fillId="13" borderId="0" xfId="0" applyFont="1" applyFill="1" applyAlignment="1">
      <alignment horizontal="center"/>
    </xf>
    <xf numFmtId="0" fontId="3" fillId="14" borderId="0" xfId="0" applyFont="1" applyFill="1"/>
    <xf numFmtId="0" fontId="1" fillId="14" borderId="0" xfId="0" applyFont="1" applyFill="1"/>
    <xf numFmtId="0" fontId="1" fillId="14" borderId="0" xfId="0" applyFont="1" applyFill="1" applyAlignment="1">
      <alignment horizontal="center"/>
    </xf>
    <xf numFmtId="0" fontId="3" fillId="15" borderId="0" xfId="0" applyFont="1" applyFill="1"/>
    <xf numFmtId="0" fontId="1" fillId="15" borderId="0" xfId="0" applyFont="1" applyFill="1"/>
    <xf numFmtId="0" fontId="1" fillId="15" borderId="0" xfId="0" applyFont="1" applyFill="1" applyAlignment="1">
      <alignment horizontal="center"/>
    </xf>
    <xf numFmtId="0" fontId="3" fillId="16" borderId="0" xfId="0" applyFont="1" applyFill="1"/>
    <xf numFmtId="0" fontId="1" fillId="16" borderId="0" xfId="0" applyFont="1" applyFill="1"/>
    <xf numFmtId="0" fontId="1" fillId="16" borderId="0" xfId="0" applyFont="1" applyFill="1" applyAlignment="1">
      <alignment horizontal="center"/>
    </xf>
    <xf numFmtId="0" fontId="3" fillId="17" borderId="0" xfId="0" applyFont="1" applyFill="1"/>
    <xf numFmtId="0" fontId="1" fillId="17" borderId="0" xfId="0" applyFont="1" applyFill="1"/>
    <xf numFmtId="0" fontId="1" fillId="17" borderId="0" xfId="0" applyFont="1" applyFill="1" applyAlignment="1">
      <alignment horizontal="center"/>
    </xf>
    <xf numFmtId="0" fontId="3" fillId="18" borderId="0" xfId="0" applyFont="1" applyFill="1"/>
    <xf numFmtId="0" fontId="1" fillId="18" borderId="0" xfId="0" applyFont="1" applyFill="1"/>
    <xf numFmtId="0" fontId="1" fillId="18" borderId="0" xfId="0" applyFont="1" applyFill="1" applyAlignment="1">
      <alignment horizontal="center"/>
    </xf>
    <xf numFmtId="0" fontId="9" fillId="0" borderId="0" xfId="0" applyFont="1"/>
    <xf numFmtId="0" fontId="6"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left" vertical="center"/>
    </xf>
    <xf numFmtId="0" fontId="3" fillId="0" borderId="1" xfId="0" applyFont="1" applyBorder="1" applyAlignment="1">
      <alignment horizontal="center"/>
    </xf>
    <xf numFmtId="0" fontId="1" fillId="0" borderId="1" xfId="0" applyFont="1" applyBorder="1" applyAlignment="1">
      <alignment horizontal="center"/>
    </xf>
    <xf numFmtId="9" fontId="4" fillId="0" borderId="0" xfId="0" applyNumberFormat="1" applyFont="1" applyAlignment="1">
      <alignment horizontal="center"/>
    </xf>
    <xf numFmtId="0" fontId="4" fillId="0" borderId="0" xfId="0" applyFont="1" applyAlignment="1">
      <alignment horizontal="center"/>
    </xf>
    <xf numFmtId="0" fontId="5" fillId="0" borderId="1" xfId="0" applyFont="1" applyBorder="1" applyAlignment="1">
      <alignment horizontal="center"/>
    </xf>
    <xf numFmtId="9" fontId="7" fillId="0" borderId="0" xfId="0" applyNumberFormat="1" applyFont="1" applyAlignment="1">
      <alignment horizontal="center"/>
    </xf>
    <xf numFmtId="0" fontId="7" fillId="0" borderId="0" xfId="0" applyFont="1" applyAlignment="1">
      <alignment horizontal="center"/>
    </xf>
    <xf numFmtId="164" fontId="1" fillId="0" borderId="0" xfId="0" applyNumberFormat="1" applyFont="1"/>
    <xf numFmtId="3" fontId="3" fillId="0" borderId="0" xfId="0" applyNumberFormat="1" applyFont="1"/>
    <xf numFmtId="0" fontId="10" fillId="0" borderId="0" xfId="0" applyFont="1"/>
    <xf numFmtId="3" fontId="11" fillId="0" borderId="0" xfId="0" applyNumberFormat="1" applyFont="1"/>
    <xf numFmtId="0" fontId="13" fillId="19" borderId="2" xfId="0" applyFont="1" applyFill="1" applyBorder="1"/>
    <xf numFmtId="0" fontId="14" fillId="20" borderId="2" xfId="0" applyFont="1" applyFill="1" applyBorder="1"/>
    <xf numFmtId="0" fontId="12" fillId="20" borderId="2" xfId="1" applyFill="1" applyBorder="1"/>
    <xf numFmtId="0" fontId="3" fillId="0" borderId="3" xfId="0" applyFont="1" applyBorder="1"/>
    <xf numFmtId="0" fontId="3" fillId="0" borderId="4" xfId="0" applyFont="1" applyBorder="1"/>
    <xf numFmtId="0" fontId="15" fillId="0" borderId="5" xfId="0" applyFont="1" applyBorder="1"/>
    <xf numFmtId="3" fontId="3" fillId="0" borderId="6" xfId="0" applyNumberFormat="1" applyFont="1" applyBorder="1"/>
    <xf numFmtId="3" fontId="3" fillId="0" borderId="7" xfId="0" applyNumberFormat="1" applyFont="1" applyBorder="1"/>
    <xf numFmtId="4" fontId="3" fillId="0" borderId="7" xfId="0" applyNumberFormat="1" applyFont="1" applyBorder="1"/>
    <xf numFmtId="0" fontId="3" fillId="0" borderId="7" xfId="0" applyFont="1" applyBorder="1"/>
    <xf numFmtId="0" fontId="16" fillId="0" borderId="0" xfId="0" applyFont="1"/>
    <xf numFmtId="0" fontId="17" fillId="0" borderId="0" xfId="0" applyFont="1"/>
    <xf numFmtId="0" fontId="18" fillId="12" borderId="0" xfId="0" applyFont="1" applyFill="1"/>
    <xf numFmtId="0" fontId="19" fillId="12" borderId="0" xfId="0" applyFont="1" applyFill="1"/>
    <xf numFmtId="0" fontId="19" fillId="13" borderId="0" xfId="0" applyFont="1" applyFill="1"/>
    <xf numFmtId="0" fontId="18" fillId="13" borderId="0" xfId="0" applyFont="1" applyFill="1"/>
    <xf numFmtId="0" fontId="19" fillId="0" borderId="0" xfId="0" applyFont="1"/>
    <xf numFmtId="3" fontId="19" fillId="0" borderId="0" xfId="0" applyNumberFormat="1" applyFont="1"/>
    <xf numFmtId="0" fontId="20" fillId="0" borderId="0" xfId="0" applyFont="1" applyAlignment="1">
      <alignment horizontal="center"/>
    </xf>
    <xf numFmtId="3" fontId="21" fillId="0" borderId="0" xfId="0" applyNumberFormat="1" applyFont="1"/>
    <xf numFmtId="0" fontId="19" fillId="0" borderId="1" xfId="0" applyFont="1" applyBorder="1" applyAlignment="1">
      <alignment horizontal="center"/>
    </xf>
    <xf numFmtId="0" fontId="13" fillId="19" borderId="9" xfId="0" applyFont="1" applyFill="1" applyBorder="1"/>
    <xf numFmtId="0" fontId="12" fillId="0" borderId="0" xfId="1"/>
    <xf numFmtId="0" fontId="18" fillId="16" borderId="0" xfId="0" applyFont="1" applyFill="1"/>
    <xf numFmtId="0" fontId="19" fillId="16" borderId="0" xfId="0" applyFont="1" applyFill="1"/>
    <xf numFmtId="0" fontId="1" fillId="0" borderId="0" xfId="0" applyFont="1" applyAlignment="1">
      <alignment wrapText="1"/>
    </xf>
    <xf numFmtId="0" fontId="19" fillId="0" borderId="0" xfId="0" applyFont="1" applyAlignment="1">
      <alignment horizontal="center"/>
    </xf>
    <xf numFmtId="0" fontId="22" fillId="0" borderId="10" xfId="0" applyFont="1" applyBorder="1" applyAlignment="1">
      <alignment horizontal="right"/>
    </xf>
    <xf numFmtId="0" fontId="22" fillId="0" borderId="0" xfId="0" applyFont="1" applyAlignment="1">
      <alignment horizontal="left"/>
    </xf>
    <xf numFmtId="0" fontId="22" fillId="0" borderId="1" xfId="0" applyFont="1" applyBorder="1" applyAlignment="1">
      <alignment horizontal="right"/>
    </xf>
    <xf numFmtId="0" fontId="22" fillId="0" borderId="0" xfId="0" applyFont="1"/>
    <xf numFmtId="0" fontId="22" fillId="0" borderId="5" xfId="0" applyFont="1" applyBorder="1" applyAlignment="1">
      <alignment horizontal="right"/>
    </xf>
    <xf numFmtId="0" fontId="22" fillId="0" borderId="4" xfId="0" applyFont="1" applyBorder="1" applyAlignment="1">
      <alignment horizontal="left"/>
    </xf>
    <xf numFmtId="0" fontId="22" fillId="0" borderId="3" xfId="0" applyFont="1" applyBorder="1" applyAlignment="1">
      <alignment horizontal="right"/>
    </xf>
    <xf numFmtId="0" fontId="22" fillId="0" borderId="4" xfId="0" applyFont="1" applyBorder="1" applyAlignment="1">
      <alignment horizontal="right"/>
    </xf>
    <xf numFmtId="0" fontId="23" fillId="0" borderId="0" xfId="0" applyFont="1"/>
    <xf numFmtId="0" fontId="23" fillId="0" borderId="1" xfId="0" applyFont="1" applyBorder="1"/>
    <xf numFmtId="0" fontId="24" fillId="0" borderId="10" xfId="0" applyFont="1" applyBorder="1" applyAlignment="1">
      <alignment horizontal="right" vertical="center" textRotation="90"/>
    </xf>
    <xf numFmtId="0" fontId="8" fillId="0" borderId="0" xfId="0" applyFont="1"/>
    <xf numFmtId="0" fontId="8" fillId="0" borderId="15" xfId="0" applyFont="1" applyBorder="1"/>
    <xf numFmtId="3" fontId="8" fillId="0" borderId="15" xfId="0" applyNumberFormat="1" applyFont="1" applyBorder="1"/>
    <xf numFmtId="0" fontId="1" fillId="0" borderId="15" xfId="0" applyFont="1" applyBorder="1"/>
    <xf numFmtId="0" fontId="25" fillId="21" borderId="0" xfId="0" applyFont="1" applyFill="1"/>
    <xf numFmtId="0" fontId="22" fillId="0" borderId="18" xfId="0" applyFont="1" applyBorder="1" applyAlignment="1">
      <alignment horizontal="right"/>
    </xf>
    <xf numFmtId="0" fontId="22" fillId="0" borderId="15" xfId="0" applyFont="1" applyBorder="1" applyAlignment="1">
      <alignment horizontal="right"/>
    </xf>
    <xf numFmtId="0" fontId="14" fillId="20" borderId="21" xfId="0" applyFont="1" applyFill="1" applyBorder="1"/>
    <xf numFmtId="0" fontId="0" fillId="20" borderId="21" xfId="0" applyFill="1" applyBorder="1"/>
    <xf numFmtId="0" fontId="14" fillId="20" borderId="22" xfId="0" applyFont="1" applyFill="1" applyBorder="1"/>
    <xf numFmtId="0" fontId="12" fillId="20" borderId="21" xfId="1" applyFill="1" applyBorder="1"/>
    <xf numFmtId="0" fontId="14" fillId="20" borderId="0" xfId="0" applyFont="1" applyFill="1"/>
    <xf numFmtId="0" fontId="14" fillId="20" borderId="20" xfId="0" applyFont="1" applyFill="1" applyBorder="1"/>
    <xf numFmtId="0" fontId="12" fillId="20" borderId="22" xfId="1" applyFill="1" applyBorder="1"/>
    <xf numFmtId="0" fontId="10" fillId="0" borderId="0" xfId="0" applyFont="1" applyAlignment="1">
      <alignment horizontal="right"/>
    </xf>
    <xf numFmtId="0" fontId="10" fillId="0" borderId="10" xfId="0" applyFont="1" applyBorder="1" applyAlignment="1">
      <alignment horizontal="right"/>
    </xf>
    <xf numFmtId="0" fontId="10" fillId="0" borderId="0" xfId="0" applyFont="1" applyAlignment="1">
      <alignment horizontal="left"/>
    </xf>
    <xf numFmtId="0" fontId="10" fillId="0" borderId="8" xfId="0" applyFont="1" applyBorder="1" applyAlignment="1">
      <alignment horizontal="right"/>
    </xf>
    <xf numFmtId="0" fontId="10" fillId="0" borderId="7" xfId="0" applyFont="1" applyBorder="1" applyAlignment="1">
      <alignment horizontal="left"/>
    </xf>
    <xf numFmtId="11" fontId="10" fillId="0" borderId="7" xfId="0" applyNumberFormat="1" applyFont="1" applyBorder="1" applyAlignment="1">
      <alignment horizontal="right"/>
    </xf>
    <xf numFmtId="11" fontId="10" fillId="0" borderId="8" xfId="0" applyNumberFormat="1" applyFont="1" applyBorder="1" applyAlignment="1">
      <alignment horizontal="right"/>
    </xf>
    <xf numFmtId="0" fontId="10" fillId="0" borderId="7" xfId="0" applyFont="1" applyBorder="1" applyAlignment="1">
      <alignment horizontal="right"/>
    </xf>
    <xf numFmtId="0" fontId="10" fillId="0" borderId="11" xfId="0" applyFont="1" applyBorder="1" applyAlignment="1">
      <alignment horizontal="right"/>
    </xf>
    <xf numFmtId="0" fontId="10" fillId="0" borderId="12" xfId="0" applyFont="1" applyBorder="1" applyAlignment="1">
      <alignment horizontal="left"/>
    </xf>
    <xf numFmtId="0" fontId="10" fillId="0" borderId="12" xfId="0" applyFont="1" applyBorder="1" applyAlignment="1">
      <alignment horizontal="right"/>
    </xf>
    <xf numFmtId="0" fontId="10" fillId="0" borderId="14" xfId="0" applyFont="1" applyBorder="1" applyAlignment="1">
      <alignment horizontal="right"/>
    </xf>
    <xf numFmtId="0" fontId="10" fillId="0" borderId="0" xfId="0" applyFont="1" applyAlignment="1">
      <alignment horizontal="left" indent="2"/>
    </xf>
    <xf numFmtId="0" fontId="10" fillId="0" borderId="1" xfId="0" applyFont="1" applyBorder="1"/>
    <xf numFmtId="11" fontId="10" fillId="0" borderId="0" xfId="0" applyNumberFormat="1" applyFont="1" applyAlignment="1">
      <alignment horizontal="right"/>
    </xf>
    <xf numFmtId="11" fontId="10" fillId="0" borderId="10" xfId="0" applyNumberFormat="1" applyFont="1" applyBorder="1" applyAlignment="1">
      <alignment horizontal="right"/>
    </xf>
    <xf numFmtId="10" fontId="10" fillId="0" borderId="0" xfId="0" applyNumberFormat="1" applyFont="1" applyAlignment="1">
      <alignment horizontal="right"/>
    </xf>
    <xf numFmtId="0" fontId="10" fillId="0" borderId="10" xfId="0" applyFont="1" applyBorder="1"/>
    <xf numFmtId="0" fontId="10" fillId="0" borderId="1" xfId="0" applyFont="1" applyBorder="1" applyAlignment="1">
      <alignment horizontal="right"/>
    </xf>
    <xf numFmtId="0" fontId="10" fillId="0" borderId="15" xfId="0" applyFont="1" applyBorder="1" applyAlignment="1">
      <alignment horizontal="right"/>
    </xf>
    <xf numFmtId="0" fontId="10" fillId="0" borderId="6" xfId="0" applyFont="1" applyBorder="1" applyAlignment="1">
      <alignment horizontal="right"/>
    </xf>
    <xf numFmtId="0" fontId="10" fillId="0" borderId="13" xfId="0" applyFont="1" applyBorder="1" applyAlignment="1">
      <alignment horizontal="right"/>
    </xf>
    <xf numFmtId="9" fontId="10" fillId="0" borderId="1" xfId="0" applyNumberFormat="1" applyFont="1" applyBorder="1" applyAlignment="1">
      <alignment horizontal="right"/>
    </xf>
    <xf numFmtId="9" fontId="10" fillId="0" borderId="0" xfId="0" applyNumberFormat="1" applyFont="1" applyAlignment="1">
      <alignment horizontal="right"/>
    </xf>
    <xf numFmtId="10" fontId="10" fillId="0" borderId="1" xfId="0" applyNumberFormat="1" applyFont="1" applyBorder="1" applyAlignment="1">
      <alignment horizontal="right"/>
    </xf>
    <xf numFmtId="0" fontId="10" fillId="0" borderId="1" xfId="0" applyFont="1" applyBorder="1" applyAlignment="1">
      <alignment horizontal="left"/>
    </xf>
    <xf numFmtId="165" fontId="10" fillId="0" borderId="1" xfId="0" applyNumberFormat="1" applyFont="1" applyBorder="1" applyAlignment="1">
      <alignment horizontal="right"/>
    </xf>
    <xf numFmtId="165" fontId="10" fillId="0" borderId="0" xfId="0" applyNumberFormat="1" applyFont="1" applyAlignment="1">
      <alignment horizontal="right"/>
    </xf>
    <xf numFmtId="0" fontId="10" fillId="0" borderId="17" xfId="0" applyFont="1" applyBorder="1" applyAlignment="1">
      <alignment horizontal="right"/>
    </xf>
    <xf numFmtId="0" fontId="10" fillId="0" borderId="16" xfId="0" applyFont="1" applyBorder="1" applyAlignment="1">
      <alignment horizontal="right"/>
    </xf>
    <xf numFmtId="0" fontId="10" fillId="0" borderId="19" xfId="0" applyFont="1" applyBorder="1" applyAlignment="1">
      <alignment horizontal="right"/>
    </xf>
    <xf numFmtId="0" fontId="10" fillId="0" borderId="0" xfId="0" quotePrefix="1" applyFont="1" applyAlignment="1">
      <alignment horizontal="right"/>
    </xf>
    <xf numFmtId="0" fontId="10" fillId="0" borderId="14" xfId="0" applyFont="1" applyBorder="1"/>
    <xf numFmtId="0" fontId="28" fillId="24" borderId="0" xfId="0" applyFont="1" applyFill="1"/>
    <xf numFmtId="0" fontId="29" fillId="0" borderId="0" xfId="0" applyFont="1"/>
    <xf numFmtId="0" fontId="29" fillId="26" borderId="0" xfId="0" applyFont="1" applyFill="1"/>
    <xf numFmtId="0" fontId="26" fillId="22" borderId="24" xfId="0" applyFont="1" applyFill="1" applyBorder="1"/>
    <xf numFmtId="0" fontId="30" fillId="0" borderId="0" xfId="0" applyFont="1"/>
    <xf numFmtId="0" fontId="18" fillId="0" borderId="0" xfId="0" applyFont="1" applyAlignment="1">
      <alignment horizontal="center"/>
    </xf>
    <xf numFmtId="0" fontId="18" fillId="0" borderId="0" xfId="0" applyFont="1"/>
    <xf numFmtId="0" fontId="18" fillId="0" borderId="3" xfId="0" applyFont="1" applyBorder="1"/>
    <xf numFmtId="0" fontId="18" fillId="0" borderId="4" xfId="0" applyFont="1" applyBorder="1"/>
    <xf numFmtId="3" fontId="18" fillId="0" borderId="6" xfId="0" applyNumberFormat="1" applyFont="1" applyBorder="1"/>
    <xf numFmtId="3" fontId="18" fillId="0" borderId="7" xfId="0" applyNumberFormat="1" applyFont="1" applyBorder="1"/>
    <xf numFmtId="4" fontId="18" fillId="0" borderId="7" xfId="0" applyNumberFormat="1" applyFont="1" applyBorder="1"/>
    <xf numFmtId="0" fontId="18" fillId="0" borderId="7" xfId="0" applyFont="1" applyBorder="1"/>
    <xf numFmtId="9" fontId="31" fillId="0" borderId="0" xfId="0" applyNumberFormat="1" applyFont="1" applyAlignment="1">
      <alignment horizontal="center"/>
    </xf>
    <xf numFmtId="0" fontId="31" fillId="0" borderId="0" xfId="0" applyFont="1" applyAlignment="1">
      <alignment horizontal="center"/>
    </xf>
    <xf numFmtId="0" fontId="18" fillId="3" borderId="0" xfId="0" applyFont="1" applyFill="1"/>
    <xf numFmtId="0" fontId="19" fillId="3" borderId="0" xfId="0" applyFont="1" applyFill="1"/>
    <xf numFmtId="0" fontId="20" fillId="0" borderId="0" xfId="0" applyFont="1"/>
    <xf numFmtId="0" fontId="17" fillId="0" borderId="0" xfId="0" applyFont="1" applyAlignment="1">
      <alignment horizontal="right"/>
    </xf>
    <xf numFmtId="0" fontId="18" fillId="4" borderId="0" xfId="0" applyFont="1" applyFill="1"/>
    <xf numFmtId="0" fontId="19" fillId="4" borderId="0" xfId="0" applyFont="1" applyFill="1"/>
    <xf numFmtId="3" fontId="32" fillId="0" borderId="0" xfId="0" applyNumberFormat="1" applyFont="1"/>
    <xf numFmtId="3" fontId="18" fillId="0" borderId="0" xfId="0" applyNumberFormat="1" applyFont="1"/>
    <xf numFmtId="0" fontId="18" fillId="5" borderId="0" xfId="0" applyFont="1" applyFill="1"/>
    <xf numFmtId="0" fontId="19" fillId="5" borderId="0" xfId="0" applyFont="1" applyFill="1"/>
    <xf numFmtId="0" fontId="18" fillId="6" borderId="0" xfId="0" applyFont="1" applyFill="1"/>
    <xf numFmtId="0" fontId="19" fillId="6" borderId="0" xfId="0" applyFont="1" applyFill="1"/>
    <xf numFmtId="0" fontId="33" fillId="0" borderId="0" xfId="0" applyFont="1" applyAlignment="1">
      <alignment horizontal="center"/>
    </xf>
    <xf numFmtId="9" fontId="33" fillId="0" borderId="0" xfId="0" applyNumberFormat="1" applyFont="1" applyAlignment="1">
      <alignment horizontal="center"/>
    </xf>
    <xf numFmtId="0" fontId="18" fillId="7" borderId="0" xfId="0" applyFont="1" applyFill="1"/>
    <xf numFmtId="0" fontId="19" fillId="7" borderId="0" xfId="0" applyFont="1" applyFill="1"/>
    <xf numFmtId="0" fontId="18" fillId="8" borderId="0" xfId="0" applyFont="1" applyFill="1"/>
    <xf numFmtId="0" fontId="19" fillId="8" borderId="0" xfId="0" applyFont="1" applyFill="1"/>
    <xf numFmtId="0" fontId="18" fillId="9" borderId="0" xfId="0" applyFont="1" applyFill="1"/>
    <xf numFmtId="0" fontId="19" fillId="9" borderId="0" xfId="0" applyFont="1" applyFill="1"/>
    <xf numFmtId="0" fontId="18" fillId="10" borderId="0" xfId="0" applyFont="1" applyFill="1"/>
    <xf numFmtId="0" fontId="18" fillId="14" borderId="0" xfId="0" applyFont="1" applyFill="1"/>
    <xf numFmtId="0" fontId="19" fillId="14" borderId="0" xfId="0" applyFont="1" applyFill="1"/>
    <xf numFmtId="0" fontId="18" fillId="15" borderId="0" xfId="0" applyFont="1" applyFill="1"/>
    <xf numFmtId="0" fontId="19" fillId="15" borderId="0" xfId="0" applyFont="1" applyFill="1"/>
    <xf numFmtId="0" fontId="18" fillId="17" borderId="0" xfId="0" applyFont="1" applyFill="1"/>
    <xf numFmtId="0" fontId="19" fillId="17" borderId="0" xfId="0" applyFont="1" applyFill="1"/>
    <xf numFmtId="0" fontId="19" fillId="0" borderId="0" xfId="0" applyFont="1" applyAlignment="1">
      <alignment wrapText="1"/>
    </xf>
    <xf numFmtId="0" fontId="18" fillId="18" borderId="0" xfId="0" applyFont="1" applyFill="1"/>
    <xf numFmtId="0" fontId="19" fillId="18" borderId="0" xfId="0" applyFont="1" applyFill="1"/>
    <xf numFmtId="0" fontId="34" fillId="0" borderId="0" xfId="0" applyFont="1"/>
    <xf numFmtId="0" fontId="17" fillId="0" borderId="0" xfId="0" applyFont="1" applyAlignment="1">
      <alignment horizontal="center" vertical="center"/>
    </xf>
    <xf numFmtId="0" fontId="17" fillId="0" borderId="0" xfId="0" applyFont="1" applyAlignment="1">
      <alignment vertical="center"/>
    </xf>
    <xf numFmtId="0" fontId="0" fillId="0" borderId="0" xfId="0" applyAlignment="1">
      <alignment wrapText="1"/>
    </xf>
    <xf numFmtId="0" fontId="26" fillId="22" borderId="23" xfId="0" applyFont="1" applyFill="1" applyBorder="1" applyAlignment="1">
      <alignment wrapText="1"/>
    </xf>
    <xf numFmtId="0" fontId="27" fillId="23" borderId="25" xfId="0" applyFont="1" applyFill="1" applyBorder="1" applyAlignment="1">
      <alignment wrapText="1"/>
    </xf>
    <xf numFmtId="0" fontId="27" fillId="25" borderId="25" xfId="0" applyFont="1" applyFill="1" applyBorder="1" applyAlignment="1">
      <alignment wrapText="1"/>
    </xf>
    <xf numFmtId="0" fontId="15" fillId="0" borderId="26" xfId="0" applyFont="1" applyBorder="1"/>
    <xf numFmtId="0" fontId="0" fillId="0" borderId="27" xfId="0" applyBorder="1"/>
    <xf numFmtId="0" fontId="15" fillId="0" borderId="28" xfId="0" applyFont="1" applyBorder="1"/>
    <xf numFmtId="0" fontId="0" fillId="0" borderId="29" xfId="0" applyBorder="1"/>
    <xf numFmtId="0" fontId="12" fillId="0" borderId="8" xfId="1" applyBorder="1"/>
    <xf numFmtId="0" fontId="0" fillId="0" borderId="26" xfId="0" applyBorder="1"/>
    <xf numFmtId="0" fontId="0" fillId="0" borderId="30" xfId="0" applyBorder="1"/>
    <xf numFmtId="0" fontId="0" fillId="0" borderId="31" xfId="0" applyBorder="1"/>
    <xf numFmtId="0" fontId="0" fillId="0" borderId="28" xfId="0" applyBorder="1"/>
    <xf numFmtId="0" fontId="22" fillId="0" borderId="0" xfId="0" applyFont="1" applyAlignment="1">
      <alignment horizontal="right"/>
    </xf>
    <xf numFmtId="0" fontId="22" fillId="0" borderId="21" xfId="0" applyFont="1" applyBorder="1" applyAlignment="1">
      <alignment horizontal="left"/>
    </xf>
    <xf numFmtId="0" fontId="22" fillId="27" borderId="1" xfId="0" applyFont="1" applyFill="1" applyBorder="1" applyAlignment="1">
      <alignment horizontal="right"/>
    </xf>
    <xf numFmtId="0" fontId="22" fillId="27" borderId="0" xfId="0" applyFont="1" applyFill="1" applyAlignment="1">
      <alignment horizontal="right"/>
    </xf>
    <xf numFmtId="0" fontId="1" fillId="27" borderId="15" xfId="0" applyFont="1" applyFill="1" applyBorder="1"/>
    <xf numFmtId="0" fontId="1" fillId="27" borderId="0" xfId="0" applyFont="1" applyFill="1"/>
    <xf numFmtId="0" fontId="10" fillId="27" borderId="0" xfId="0" applyFont="1" applyFill="1" applyAlignment="1">
      <alignment horizontal="right"/>
    </xf>
    <xf numFmtId="0" fontId="10" fillId="27" borderId="13" xfId="0" applyFont="1" applyFill="1" applyBorder="1" applyAlignment="1">
      <alignment horizontal="right"/>
    </xf>
    <xf numFmtId="0" fontId="10" fillId="27" borderId="12" xfId="0" applyFont="1" applyFill="1" applyBorder="1" applyAlignment="1">
      <alignment horizontal="right"/>
    </xf>
    <xf numFmtId="0" fontId="10" fillId="27" borderId="1" xfId="0" applyFont="1" applyFill="1" applyBorder="1" applyAlignment="1">
      <alignment horizontal="right"/>
    </xf>
    <xf numFmtId="9" fontId="10" fillId="27" borderId="1" xfId="0" applyNumberFormat="1" applyFont="1" applyFill="1" applyBorder="1" applyAlignment="1">
      <alignment horizontal="right"/>
    </xf>
    <xf numFmtId="9" fontId="10" fillId="27" borderId="0" xfId="0" applyNumberFormat="1" applyFont="1" applyFill="1" applyAlignment="1">
      <alignment horizontal="right"/>
    </xf>
    <xf numFmtId="10" fontId="10" fillId="27" borderId="1" xfId="0" applyNumberFormat="1" applyFont="1" applyFill="1" applyBorder="1" applyAlignment="1">
      <alignment horizontal="right"/>
    </xf>
    <xf numFmtId="10" fontId="10" fillId="27" borderId="0" xfId="0" applyNumberFormat="1" applyFont="1" applyFill="1" applyAlignment="1">
      <alignment horizontal="right"/>
    </xf>
    <xf numFmtId="0" fontId="10" fillId="27" borderId="1" xfId="0" applyFont="1" applyFill="1" applyBorder="1"/>
    <xf numFmtId="0" fontId="10" fillId="27" borderId="0" xfId="0" applyFont="1" applyFill="1"/>
    <xf numFmtId="0" fontId="10" fillId="27" borderId="1" xfId="0" applyFont="1" applyFill="1" applyBorder="1" applyAlignment="1">
      <alignment horizontal="left"/>
    </xf>
    <xf numFmtId="0" fontId="10" fillId="27" borderId="0" xfId="0" applyFont="1" applyFill="1" applyAlignment="1">
      <alignment horizontal="left"/>
    </xf>
    <xf numFmtId="0" fontId="23" fillId="27" borderId="1" xfId="0" applyFont="1" applyFill="1" applyBorder="1"/>
    <xf numFmtId="0" fontId="23" fillId="27" borderId="0" xfId="0" applyFont="1" applyFill="1"/>
    <xf numFmtId="0" fontId="29" fillId="19" borderId="0" xfId="0" applyFont="1" applyFill="1"/>
    <xf numFmtId="0" fontId="27" fillId="28" borderId="25" xfId="0" applyFont="1" applyFill="1" applyBorder="1" applyAlignment="1">
      <alignment wrapText="1"/>
    </xf>
    <xf numFmtId="3" fontId="19" fillId="29" borderId="0" xfId="0" applyNumberFormat="1" applyFont="1" applyFill="1"/>
    <xf numFmtId="0" fontId="1" fillId="29" borderId="0" xfId="0" applyFont="1" applyFill="1"/>
    <xf numFmtId="4" fontId="11" fillId="0" borderId="0" xfId="0" applyNumberFormat="1" applyFont="1"/>
    <xf numFmtId="4" fontId="21" fillId="0" borderId="0" xfId="0" applyNumberFormat="1" applyFont="1"/>
    <xf numFmtId="4" fontId="1" fillId="0" borderId="0" xfId="0" applyNumberFormat="1" applyFont="1"/>
    <xf numFmtId="4" fontId="0" fillId="0" borderId="0" xfId="0" applyNumberFormat="1"/>
    <xf numFmtId="3" fontId="1" fillId="29" borderId="0" xfId="0" applyNumberFormat="1" applyFont="1" applyFill="1"/>
    <xf numFmtId="0" fontId="19" fillId="0" borderId="3" xfId="0" applyFont="1" applyBorder="1" applyAlignment="1">
      <alignment horizontal="center"/>
    </xf>
    <xf numFmtId="0" fontId="19" fillId="0" borderId="4" xfId="0" applyFont="1" applyBorder="1" applyAlignment="1">
      <alignment horizontal="center"/>
    </xf>
    <xf numFmtId="0" fontId="3" fillId="31" borderId="4" xfId="0" applyFont="1" applyFill="1" applyBorder="1" applyAlignment="1">
      <alignment horizontal="center" vertical="center"/>
    </xf>
    <xf numFmtId="0" fontId="19" fillId="0" borderId="4" xfId="0" applyFont="1" applyBorder="1"/>
    <xf numFmtId="0" fontId="19" fillId="0" borderId="5" xfId="0" applyFont="1" applyBorder="1"/>
    <xf numFmtId="0" fontId="19" fillId="14" borderId="10" xfId="0" applyFont="1" applyFill="1" applyBorder="1"/>
    <xf numFmtId="3" fontId="19" fillId="30" borderId="0" xfId="0" applyNumberFormat="1" applyFont="1" applyFill="1"/>
    <xf numFmtId="3" fontId="19" fillId="30" borderId="10" xfId="0" applyNumberFormat="1" applyFont="1" applyFill="1" applyBorder="1"/>
    <xf numFmtId="0" fontId="19" fillId="0" borderId="10" xfId="0" applyFont="1" applyBorder="1"/>
    <xf numFmtId="0" fontId="19" fillId="0" borderId="6" xfId="0" applyFont="1" applyBorder="1" applyAlignment="1">
      <alignment horizontal="center"/>
    </xf>
    <xf numFmtId="0" fontId="19" fillId="0" borderId="7" xfId="0" applyFont="1" applyBorder="1" applyAlignment="1">
      <alignment horizontal="center"/>
    </xf>
    <xf numFmtId="0" fontId="17" fillId="0" borderId="7" xfId="0" applyFont="1" applyBorder="1"/>
    <xf numFmtId="3" fontId="19" fillId="30" borderId="7" xfId="0" applyNumberFormat="1" applyFont="1" applyFill="1" applyBorder="1"/>
    <xf numFmtId="3" fontId="19" fillId="30" borderId="8" xfId="0" applyNumberFormat="1" applyFont="1" applyFill="1" applyBorder="1"/>
    <xf numFmtId="0" fontId="17" fillId="0" borderId="4" xfId="0" applyFont="1" applyBorder="1"/>
    <xf numFmtId="0" fontId="19" fillId="16" borderId="10" xfId="0" applyFont="1" applyFill="1" applyBorder="1"/>
    <xf numFmtId="0" fontId="19" fillId="30" borderId="0" xfId="0" applyFont="1" applyFill="1"/>
    <xf numFmtId="0" fontId="19" fillId="30" borderId="10" xfId="0" applyFont="1" applyFill="1" applyBorder="1"/>
    <xf numFmtId="0" fontId="19" fillId="0" borderId="7" xfId="0" applyFont="1" applyBorder="1"/>
    <xf numFmtId="0" fontId="19" fillId="30" borderId="7" xfId="0" applyFont="1" applyFill="1" applyBorder="1"/>
    <xf numFmtId="0" fontId="19" fillId="30" borderId="8" xfId="0" applyFont="1" applyFill="1" applyBorder="1"/>
    <xf numFmtId="0" fontId="35" fillId="0" borderId="4" xfId="0" applyFont="1" applyBorder="1" applyAlignment="1">
      <alignment horizontal="center"/>
    </xf>
    <xf numFmtId="0" fontId="17" fillId="0" borderId="0" xfId="0" applyFont="1" applyAlignment="1">
      <alignment horizontal="left" vertical="center"/>
    </xf>
    <xf numFmtId="0" fontId="19" fillId="0" borderId="0" xfId="0" applyFont="1"/>
    <xf numFmtId="0" fontId="18" fillId="0" borderId="0" xfId="0" applyFont="1" applyAlignment="1">
      <alignment horizontal="center"/>
    </xf>
    <xf numFmtId="0" fontId="34" fillId="0" borderId="0" xfId="0" applyFont="1" applyAlignment="1">
      <alignment horizontal="left"/>
    </xf>
    <xf numFmtId="0" fontId="17" fillId="0" borderId="0" xfId="0" applyFont="1" applyAlignment="1">
      <alignment horizontal="left" wrapText="1"/>
    </xf>
    <xf numFmtId="0" fontId="3" fillId="0" borderId="1" xfId="0" applyFont="1" applyBorder="1" applyAlignment="1">
      <alignment horizontal="center"/>
    </xf>
    <xf numFmtId="0" fontId="3" fillId="0" borderId="0" xfId="0" applyFont="1" applyAlignment="1">
      <alignment horizontal="center"/>
    </xf>
    <xf numFmtId="0" fontId="3" fillId="0" borderId="10" xfId="0" applyFont="1" applyBorder="1" applyAlignment="1">
      <alignment horizontal="center"/>
    </xf>
    <xf numFmtId="0" fontId="1" fillId="0" borderId="0" xfId="0" applyFont="1"/>
    <xf numFmtId="0" fontId="6" fillId="0" borderId="0" xfId="0" applyFont="1" applyAlignment="1">
      <alignment horizontal="left" wrapText="1"/>
    </xf>
    <xf numFmtId="0" fontId="6" fillId="0" borderId="0" xfId="0" applyFont="1" applyAlignment="1">
      <alignment horizontal="left" vertical="center"/>
    </xf>
    <xf numFmtId="0" fontId="9" fillId="0" borderId="0" xfId="0" applyFont="1" applyAlignment="1">
      <alignment horizontal="left"/>
    </xf>
    <xf numFmtId="0" fontId="10" fillId="0" borderId="1" xfId="0" applyFont="1" applyBorder="1" applyAlignment="1">
      <alignment horizontal="left" wrapText="1"/>
    </xf>
    <xf numFmtId="0" fontId="10" fillId="0" borderId="0" xfId="0" applyFont="1" applyAlignment="1">
      <alignment horizontal="left" wrapText="1"/>
    </xf>
    <xf numFmtId="0" fontId="10" fillId="0" borderId="10" xfId="0" applyFont="1" applyBorder="1" applyAlignment="1">
      <alignment horizontal="left" wrapText="1"/>
    </xf>
    <xf numFmtId="0" fontId="22" fillId="0" borderId="32" xfId="0" applyFont="1" applyBorder="1" applyAlignment="1">
      <alignment horizontal="center" wrapText="1"/>
    </xf>
    <xf numFmtId="0" fontId="22" fillId="0" borderId="33" xfId="0" applyFont="1" applyBorder="1" applyAlignment="1">
      <alignment horizontal="center" wrapText="1"/>
    </xf>
    <xf numFmtId="0" fontId="22" fillId="0" borderId="34" xfId="0" applyFont="1" applyBorder="1" applyAlignment="1">
      <alignment horizontal="center" wrapText="1"/>
    </xf>
    <xf numFmtId="0" fontId="22" fillId="27" borderId="32" xfId="0" applyFont="1" applyFill="1" applyBorder="1" applyAlignment="1">
      <alignment horizontal="center" wrapText="1"/>
    </xf>
    <xf numFmtId="0" fontId="22" fillId="27" borderId="33" xfId="0" applyFont="1" applyFill="1" applyBorder="1" applyAlignment="1">
      <alignment horizontal="center" wrapText="1"/>
    </xf>
    <xf numFmtId="0" fontId="22" fillId="27" borderId="34" xfId="0" applyFont="1" applyFill="1" applyBorder="1" applyAlignment="1">
      <alignment horizontal="center" wrapText="1"/>
    </xf>
    <xf numFmtId="0" fontId="24" fillId="0" borderId="10" xfId="0" applyFont="1" applyBorder="1" applyAlignment="1">
      <alignment horizontal="center" vertical="center" textRotation="90"/>
    </xf>
    <xf numFmtId="0" fontId="22" fillId="0" borderId="1" xfId="0" applyFont="1" applyBorder="1" applyAlignment="1">
      <alignment horizontal="center" wrapText="1"/>
    </xf>
    <xf numFmtId="0" fontId="22" fillId="0" borderId="0" xfId="0" applyFont="1" applyAlignment="1">
      <alignment horizontal="center" wrapText="1"/>
    </xf>
    <xf numFmtId="0" fontId="24" fillId="0" borderId="14" xfId="0" applyFont="1" applyBorder="1" applyAlignment="1">
      <alignment horizontal="right" vertical="center" textRotation="90" wrapText="1"/>
    </xf>
    <xf numFmtId="0" fontId="24" fillId="0" borderId="10" xfId="0" applyFont="1" applyBorder="1" applyAlignment="1">
      <alignment horizontal="right" vertical="center" textRotation="90"/>
    </xf>
    <xf numFmtId="0" fontId="12" fillId="0" borderId="21" xfId="1" applyBorder="1" applyAlignment="1">
      <alignment horizontal="center" wrapText="1"/>
    </xf>
    <xf numFmtId="0" fontId="12" fillId="0" borderId="21" xfId="1" applyBorder="1" applyAlignment="1">
      <alignment horizontal="center"/>
    </xf>
    <xf numFmtId="0" fontId="22" fillId="27" borderId="1" xfId="0" applyFont="1" applyFill="1" applyBorder="1" applyAlignment="1">
      <alignment horizontal="center" wrapText="1"/>
    </xf>
    <xf numFmtId="0" fontId="22" fillId="27" borderId="0" xfId="0" applyFont="1" applyFill="1" applyAlignment="1">
      <alignment horizontal="center" wrapText="1"/>
    </xf>
    <xf numFmtId="0" fontId="12" fillId="27" borderId="21" xfId="1" applyFill="1" applyBorder="1" applyAlignment="1">
      <alignment horizontal="center" wrapText="1"/>
    </xf>
    <xf numFmtId="0" fontId="22" fillId="0" borderId="1" xfId="0" applyFont="1" applyBorder="1" applyAlignment="1">
      <alignment horizontal="center" vertical="center" wrapText="1"/>
    </xf>
    <xf numFmtId="0" fontId="22" fillId="0" borderId="0" xfId="0" applyFont="1" applyAlignment="1">
      <alignment horizontal="center" vertical="center" wrapText="1"/>
    </xf>
    <xf numFmtId="0" fontId="15" fillId="0" borderId="32" xfId="0" applyFont="1" applyBorder="1" applyAlignment="1">
      <alignment horizontal="center"/>
    </xf>
    <xf numFmtId="0" fontId="15" fillId="0" borderId="33" xfId="0" applyFont="1" applyBorder="1" applyAlignment="1">
      <alignment horizontal="center"/>
    </xf>
    <xf numFmtId="0" fontId="15" fillId="0" borderId="34" xfId="0" applyFont="1" applyBorder="1" applyAlignment="1">
      <alignment horizontal="center"/>
    </xf>
    <xf numFmtId="0" fontId="10" fillId="0" borderId="32" xfId="0" applyFont="1" applyBorder="1" applyAlignment="1">
      <alignment horizontal="center"/>
    </xf>
    <xf numFmtId="0" fontId="10" fillId="0" borderId="33" xfId="0" applyFont="1" applyBorder="1" applyAlignment="1">
      <alignment horizontal="center"/>
    </xf>
    <xf numFmtId="0" fontId="10" fillId="0" borderId="34" xfId="0" applyFont="1" applyBorder="1" applyAlignment="1">
      <alignment horizontal="center"/>
    </xf>
    <xf numFmtId="0" fontId="10" fillId="27" borderId="1" xfId="0" applyFont="1" applyFill="1" applyBorder="1" applyAlignment="1">
      <alignment horizontal="left" wrapText="1"/>
    </xf>
    <xf numFmtId="0" fontId="10" fillId="27" borderId="0" xfId="0" applyFont="1" applyFill="1" applyAlignment="1">
      <alignment horizontal="left" wrapText="1"/>
    </xf>
    <xf numFmtId="0" fontId="10" fillId="27" borderId="10" xfId="0" applyFont="1" applyFill="1" applyBorder="1" applyAlignment="1">
      <alignment horizontal="left" wrapText="1"/>
    </xf>
    <xf numFmtId="0" fontId="10" fillId="0" borderId="1" xfId="0" applyFont="1" applyBorder="1" applyAlignment="1">
      <alignment horizontal="center" wrapText="1"/>
    </xf>
    <xf numFmtId="0" fontId="10" fillId="0" borderId="0" xfId="0" applyFont="1" applyAlignment="1">
      <alignment horizontal="center" wrapText="1"/>
    </xf>
    <xf numFmtId="0" fontId="10" fillId="0" borderId="10" xfId="0" applyFont="1" applyBorder="1" applyAlignment="1">
      <alignment horizontal="center" wrapText="1"/>
    </xf>
    <xf numFmtId="0" fontId="10" fillId="27" borderId="1" xfId="0" applyFont="1" applyFill="1" applyBorder="1" applyAlignment="1">
      <alignment horizontal="center" wrapText="1"/>
    </xf>
    <xf numFmtId="0" fontId="10" fillId="27" borderId="0" xfId="0" applyFont="1" applyFill="1" applyAlignment="1">
      <alignment horizontal="center" wrapText="1"/>
    </xf>
    <xf numFmtId="0" fontId="10" fillId="27" borderId="10" xfId="0" applyFont="1" applyFill="1" applyBorder="1" applyAlignment="1">
      <alignment horizontal="center" wrapText="1"/>
    </xf>
    <xf numFmtId="0" fontId="22" fillId="0" borderId="10" xfId="0" applyFont="1" applyBorder="1" applyAlignment="1">
      <alignment horizontal="center" wrapText="1"/>
    </xf>
    <xf numFmtId="0" fontId="22" fillId="0" borderId="6" xfId="0" applyFont="1" applyBorder="1" applyAlignment="1">
      <alignment horizontal="center" wrapText="1"/>
    </xf>
    <xf numFmtId="0" fontId="22" fillId="0" borderId="7" xfId="0" applyFont="1" applyBorder="1" applyAlignment="1">
      <alignment horizontal="center" wrapText="1"/>
    </xf>
    <xf numFmtId="0" fontId="22" fillId="0" borderId="8" xfId="0" applyFont="1" applyBorder="1" applyAlignment="1">
      <alignment horizontal="center" wrapText="1"/>
    </xf>
    <xf numFmtId="0" fontId="22" fillId="0" borderId="3" xfId="0" applyFont="1" applyBorder="1" applyAlignment="1">
      <alignment horizontal="center" wrapText="1"/>
    </xf>
    <xf numFmtId="0" fontId="22" fillId="0" borderId="4" xfId="0" applyFont="1" applyBorder="1" applyAlignment="1">
      <alignment horizontal="center" wrapText="1"/>
    </xf>
    <xf numFmtId="0" fontId="22" fillId="0" borderId="5" xfId="0" applyFont="1" applyBorder="1" applyAlignment="1">
      <alignment horizontal="center" wrapText="1"/>
    </xf>
    <xf numFmtId="0" fontId="22" fillId="0" borderId="3" xfId="0" applyFont="1" applyBorder="1" applyAlignment="1">
      <alignment horizontal="center"/>
    </xf>
    <xf numFmtId="0" fontId="22" fillId="0" borderId="4" xfId="0" applyFont="1" applyBorder="1" applyAlignment="1">
      <alignment horizontal="center"/>
    </xf>
    <xf numFmtId="0" fontId="22" fillId="0" borderId="5" xfId="0" applyFont="1" applyBorder="1" applyAlignment="1">
      <alignment horizontal="center"/>
    </xf>
    <xf numFmtId="0" fontId="22" fillId="0" borderId="6" xfId="0" applyFont="1" applyBorder="1" applyAlignment="1">
      <alignment horizontal="center"/>
    </xf>
    <xf numFmtId="0" fontId="22" fillId="0" borderId="7" xfId="0" applyFont="1" applyBorder="1" applyAlignment="1">
      <alignment horizontal="center"/>
    </xf>
    <xf numFmtId="0" fontId="22" fillId="0" borderId="8" xfId="0" applyFont="1" applyBorder="1" applyAlignment="1">
      <alignment horizontal="center"/>
    </xf>
    <xf numFmtId="0" fontId="22" fillId="0" borderId="18" xfId="0" applyFont="1" applyBorder="1" applyAlignment="1">
      <alignment horizontal="center"/>
    </xf>
    <xf numFmtId="0" fontId="22" fillId="0" borderId="19" xfId="0" applyFont="1" applyBorder="1" applyAlignment="1">
      <alignment horizontal="center"/>
    </xf>
    <xf numFmtId="0" fontId="1" fillId="3" borderId="0" xfId="0" applyFont="1" applyFill="1"/>
    <xf numFmtId="0" fontId="1" fillId="4" borderId="0" xfId="0" applyFont="1" applyFill="1"/>
    <xf numFmtId="0" fontId="1" fillId="6" borderId="0" xfId="0" applyFont="1" applyFill="1"/>
    <xf numFmtId="0" fontId="1" fillId="7" borderId="0" xfId="0" applyFont="1" applyFill="1"/>
    <xf numFmtId="0" fontId="1" fillId="5" borderId="0" xfId="0" applyFont="1" applyFill="1"/>
    <xf numFmtId="0" fontId="1" fillId="8" borderId="0" xfId="0" applyFont="1" applyFill="1"/>
    <xf numFmtId="0" fontId="1" fillId="9" borderId="0" xfId="0" applyFont="1" applyFill="1"/>
    <xf numFmtId="0" fontId="1" fillId="11" borderId="0" xfId="0" applyFont="1" applyFill="1"/>
    <xf numFmtId="0" fontId="3" fillId="10" borderId="0" xfId="0" applyFont="1" applyFill="1"/>
    <xf numFmtId="0" fontId="1" fillId="13" borderId="0" xfId="0" applyFont="1" applyFill="1"/>
    <xf numFmtId="0" fontId="1" fillId="14" borderId="0" xfId="0" applyFont="1" applyFill="1"/>
    <xf numFmtId="0" fontId="1" fillId="12" borderId="0" xfId="0" applyFont="1" applyFill="1"/>
    <xf numFmtId="0" fontId="1" fillId="16" borderId="0" xfId="0" applyFont="1" applyFill="1"/>
    <xf numFmtId="0" fontId="1" fillId="15" borderId="0" xfId="0" applyFont="1" applyFill="1"/>
    <xf numFmtId="0" fontId="1" fillId="17" borderId="0" xfId="0" applyFont="1" applyFill="1"/>
    <xf numFmtId="0" fontId="1" fillId="18" borderId="0" xfId="0" applyFont="1" applyFill="1"/>
  </cellXfs>
  <cellStyles count="2">
    <cellStyle name="Hyperlink" xfId="1" builtinId="8"/>
    <cellStyle name="Normal" xfId="0" builtinId="0"/>
  </cellStyles>
  <dxfs count="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ata.ecb.europa.eu/data/datasets/EXR/EXR.A.USD.EUR.SP00.A"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ec.europa.eu/eurostat/databrowser/view/prc_hicp_aind/default/table?lang=en&amp;category=prc.prc_hicp" TargetMode="External"/><Relationship Id="rId3" Type="http://schemas.openxmlformats.org/officeDocument/2006/relationships/hyperlink" Target="https://ehb.eu/files/downloads/ehb-report-220428-17h00-interactive-1.pdf" TargetMode="External"/><Relationship Id="rId7" Type="http://schemas.openxmlformats.org/officeDocument/2006/relationships/hyperlink" Target="https://ens.dk/en/analyses-and-statistics/technology-data-energy-storage" TargetMode="External"/><Relationship Id="rId2" Type="http://schemas.openxmlformats.org/officeDocument/2006/relationships/hyperlink" Target="https://ens.dk/en/analyses-and-statistics/technology-data-transport-energy" TargetMode="External"/><Relationship Id="rId1" Type="http://schemas.openxmlformats.org/officeDocument/2006/relationships/hyperlink" Target="https://ens.dk/en/analyses-and-statistics/technology-data-generation-electricity-and-district-heating" TargetMode="External"/><Relationship Id="rId6" Type="http://schemas.openxmlformats.org/officeDocument/2006/relationships/hyperlink" Target="https://ens.dk/en/analyses-and-statistics/technology-data-renewable-fuels" TargetMode="External"/><Relationship Id="rId5" Type="http://schemas.openxmlformats.org/officeDocument/2006/relationships/hyperlink" Target="https://northseawindpowerhub.eu/knowledge/pathway-20-study" TargetMode="External"/><Relationship Id="rId4" Type="http://schemas.openxmlformats.org/officeDocument/2006/relationships/hyperlink" Target="https://atb.nrel.gov/electricity/2024/utility-scale_battery_storage"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data.ecb.europa.eu/data/datasets/EXR/EXR.A.USD.EUR.SP00.A"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elia.be/en/press/2024/09/20240924_elia-publishes-blueprint-for-the-belgian-electricity-system-2035-2050" TargetMode="External"/><Relationship Id="rId13" Type="http://schemas.openxmlformats.org/officeDocument/2006/relationships/hyperlink" Target="https://www.elia.be/en/press/2024/09/20240924_elia-publishes-blueprint-for-the-belgian-electricity-system-2035-2050" TargetMode="External"/><Relationship Id="rId3" Type="http://schemas.openxmlformats.org/officeDocument/2006/relationships/hyperlink" Target="https://eur-lex.europa.eu/resource.html?uri=cellar:6c154426-c5a6-11ee-95d9-01aa75ed71a1.0001.02/DOC_3&amp;format=PDF" TargetMode="External"/><Relationship Id="rId7" Type="http://schemas.openxmlformats.org/officeDocument/2006/relationships/hyperlink" Target="https://www.elia.be/en/press/2024/09/20240924_elia-publishes-blueprint-for-the-belgian-electricity-system-2035-2050" TargetMode="External"/><Relationship Id="rId12" Type="http://schemas.openxmlformats.org/officeDocument/2006/relationships/hyperlink" Target="https://ens.dk/en/analyses-and-statistics/technology-data-renewable-fuels" TargetMode="External"/><Relationship Id="rId2" Type="http://schemas.openxmlformats.org/officeDocument/2006/relationships/hyperlink" Target="https://iea.blob.core.windows.net/assets/ecdfc3bb-d212-4a4c-9ff7-6ce5b1e19cef/GlobalHydrogenReview2023.pdf" TargetMode="External"/><Relationship Id="rId1" Type="http://schemas.openxmlformats.org/officeDocument/2006/relationships/hyperlink" Target="https://www.sciencedirect.com/science/article/abs/pii/S1364032122006633" TargetMode="External"/><Relationship Id="rId6" Type="http://schemas.openxmlformats.org/officeDocument/2006/relationships/hyperlink" Target="https://eur-lex.europa.eu/resource.html?uri=cellar:6c154426-c5a6-11ee-95d9-01aa75ed71a1.0001.02/DOC_3&amp;format=PDF" TargetMode="External"/><Relationship Id="rId11" Type="http://schemas.openxmlformats.org/officeDocument/2006/relationships/hyperlink" Target="https://ens.dk/en/analyses-and-statistics/technology-data-renewable-fuels" TargetMode="External"/><Relationship Id="rId5" Type="http://schemas.openxmlformats.org/officeDocument/2006/relationships/hyperlink" Target="https://www.sciencedirect.com/science/article/abs/pii/S1364032122006633" TargetMode="External"/><Relationship Id="rId10" Type="http://schemas.openxmlformats.org/officeDocument/2006/relationships/hyperlink" Target="https://ens.dk/en/analyses-and-statistics/technology-data-renewable-fuels" TargetMode="External"/><Relationship Id="rId4" Type="http://schemas.openxmlformats.org/officeDocument/2006/relationships/hyperlink" Target="https://www.weforum.org/publications/green-hydrogen-in-china-a-roadmap-for-progress/" TargetMode="External"/><Relationship Id="rId9" Type="http://schemas.openxmlformats.org/officeDocument/2006/relationships/hyperlink" Target="https://ens.dk/en/analyses-and-statistics/technology-data-renewable-fuels" TargetMode="External"/><Relationship Id="rId14" Type="http://schemas.openxmlformats.org/officeDocument/2006/relationships/hyperlink" Target="https://www.elia.be/en/press/2024/09/20240924_elia-publishes-blueprint-for-the-belgian-electricity-system-2035-2050"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file://C:\..\..\..\:x:\r\sites\ExternalCollaboration\WG%20Scenario%20Building\2026%20Scenarios\Sub%20teams\Supply%20team\Technology%20costs\Technology%20costs%20sources\8%20-%20Technology%20Catalogue%20electricity%20transmission%20-%20consultation%20draft%20-%20nov%202024.xlsx?d=w380da338400547f4bd5e2db45445efee&amp;csf=1&amp;web=1&amp;e=PdNQO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8122A-6E85-4146-B2E5-3B08FBC0D23D}">
  <dimension ref="A1:T236"/>
  <sheetViews>
    <sheetView tabSelected="1" topLeftCell="A132" workbookViewId="0">
      <selection activeCell="G148" sqref="G148"/>
    </sheetView>
  </sheetViews>
  <sheetFormatPr defaultColWidth="8.7109375" defaultRowHeight="15" customHeight="1" x14ac:dyDescent="0.25"/>
  <cols>
    <col min="2" max="3" width="11.7109375" customWidth="1"/>
    <col min="4" max="4" width="34.140625" customWidth="1"/>
    <col min="5" max="5" width="9.140625" bestFit="1" customWidth="1"/>
    <col min="6" max="7" width="9.5703125" customWidth="1"/>
    <col min="8" max="8" width="9.85546875" bestFit="1" customWidth="1"/>
    <col min="9" max="9" width="10" customWidth="1"/>
    <col min="13" max="13" width="9.140625" bestFit="1" customWidth="1"/>
    <col min="14" max="14" width="9.85546875" customWidth="1"/>
    <col min="15" max="15" width="9.42578125" customWidth="1"/>
    <col min="17" max="18" width="9.42578125" customWidth="1"/>
    <col min="19" max="19" width="10.28515625" bestFit="1" customWidth="1"/>
    <col min="20" max="20" width="11.85546875" bestFit="1" customWidth="1"/>
  </cols>
  <sheetData>
    <row r="1" spans="1:20" ht="23.45" customHeight="1" thickBot="1" x14ac:dyDescent="0.4">
      <c r="A1" s="105"/>
      <c r="B1" s="105"/>
      <c r="C1" s="105"/>
      <c r="D1" s="168" t="s">
        <v>0</v>
      </c>
      <c r="E1" s="95"/>
      <c r="F1" s="95"/>
      <c r="G1" s="95"/>
      <c r="H1" s="95"/>
      <c r="I1" s="95"/>
      <c r="J1" s="277"/>
      <c r="K1" s="277"/>
      <c r="L1" s="95"/>
      <c r="M1" s="95"/>
      <c r="N1" s="95"/>
      <c r="O1" s="95"/>
    </row>
    <row r="2" spans="1:20" x14ac:dyDescent="0.25">
      <c r="A2" s="169"/>
      <c r="B2" s="105"/>
      <c r="C2" s="105"/>
      <c r="D2" s="170"/>
      <c r="E2" s="170"/>
      <c r="F2" s="278" t="s">
        <v>1</v>
      </c>
      <c r="G2" s="278"/>
      <c r="H2" s="278"/>
      <c r="I2" s="278"/>
      <c r="J2" s="169"/>
      <c r="K2" s="170"/>
      <c r="L2" s="171" t="s">
        <v>2</v>
      </c>
      <c r="M2" s="172"/>
      <c r="N2" s="172"/>
      <c r="O2" s="172"/>
      <c r="P2" s="172"/>
      <c r="Q2" s="84"/>
      <c r="S2" s="216" t="s">
        <v>3</v>
      </c>
      <c r="T2" s="217">
        <v>2024</v>
      </c>
    </row>
    <row r="3" spans="1:20" ht="15.75" thickBot="1" x14ac:dyDescent="0.3">
      <c r="A3" s="169" t="s">
        <v>4</v>
      </c>
      <c r="B3" s="169" t="s">
        <v>5</v>
      </c>
      <c r="C3" s="169" t="s">
        <v>6</v>
      </c>
      <c r="D3" s="170" t="s">
        <v>7</v>
      </c>
      <c r="E3" s="170"/>
      <c r="F3" s="169">
        <v>2030</v>
      </c>
      <c r="G3" s="169">
        <v>2035</v>
      </c>
      <c r="H3" s="169">
        <v>2040</v>
      </c>
      <c r="I3" s="169">
        <v>2050</v>
      </c>
      <c r="J3" s="169"/>
      <c r="K3" s="169"/>
      <c r="L3" s="173" t="s">
        <v>8</v>
      </c>
      <c r="M3" s="174" t="s">
        <v>9</v>
      </c>
      <c r="N3" s="175">
        <f>1/1.053</f>
        <v>0.94966761633428309</v>
      </c>
      <c r="O3" s="176" t="s">
        <v>10</v>
      </c>
      <c r="P3" s="176" t="s">
        <v>11</v>
      </c>
      <c r="Q3" s="220" t="s">
        <v>12</v>
      </c>
      <c r="S3" s="218" t="s">
        <v>13</v>
      </c>
      <c r="T3" s="219">
        <f>VLOOKUP(T2,HICP!A:I,3,0)</f>
        <v>130.21</v>
      </c>
    </row>
    <row r="4" spans="1:20" x14ac:dyDescent="0.25">
      <c r="A4" s="105"/>
      <c r="B4" s="105"/>
      <c r="C4" s="105"/>
      <c r="D4" s="95"/>
      <c r="E4" s="95"/>
      <c r="F4" s="95"/>
      <c r="G4" s="95"/>
      <c r="H4" s="95"/>
      <c r="I4" s="95"/>
      <c r="J4" s="178"/>
      <c r="K4" s="177"/>
      <c r="L4" s="177"/>
      <c r="M4" s="177"/>
      <c r="N4" s="95"/>
      <c r="O4" s="95"/>
    </row>
    <row r="5" spans="1:20" ht="15.75" thickBot="1" x14ac:dyDescent="0.3">
      <c r="A5" s="169">
        <v>1</v>
      </c>
      <c r="B5" s="105">
        <v>1</v>
      </c>
      <c r="C5" s="105">
        <f>'Technology costs for TYNDP 2026'!C5</f>
        <v>2020</v>
      </c>
      <c r="D5" s="179" t="s">
        <v>14</v>
      </c>
      <c r="E5" s="180"/>
      <c r="F5" s="180"/>
      <c r="G5" s="180"/>
      <c r="H5" s="180"/>
      <c r="I5" s="180"/>
      <c r="J5" s="95"/>
      <c r="K5" s="95"/>
      <c r="L5" s="95"/>
      <c r="M5" s="95"/>
      <c r="N5" s="95"/>
      <c r="O5" s="95"/>
    </row>
    <row r="6" spans="1:20" x14ac:dyDescent="0.25">
      <c r="A6" s="105"/>
      <c r="B6" s="105"/>
      <c r="C6" s="105">
        <f>VLOOKUP(C5,$S$6:$T$16,2,FALSE)</f>
        <v>1.2260828625235405</v>
      </c>
      <c r="D6" s="95" t="s">
        <v>15</v>
      </c>
      <c r="E6" s="95" t="s">
        <v>16</v>
      </c>
      <c r="F6" s="96">
        <f>'Technology costs for TYNDP 2026'!F6*$C$6</f>
        <v>1029966.0043314501</v>
      </c>
      <c r="G6" s="96">
        <f>'Technology costs for TYNDP 2026'!G6*$C$6</f>
        <v>943574.36671374761</v>
      </c>
      <c r="H6" s="96">
        <f>'Technology costs for TYNDP 2026'!H6*$C$6</f>
        <v>857182.72909604525</v>
      </c>
      <c r="I6" s="96">
        <f>'Technology costs for TYNDP 2026'!I6*$C$6</f>
        <v>779559.42306967988</v>
      </c>
      <c r="J6" s="181"/>
      <c r="L6" s="96"/>
      <c r="M6" s="96"/>
      <c r="N6" s="95"/>
      <c r="O6" s="95"/>
      <c r="S6" s="221" t="s">
        <v>7</v>
      </c>
      <c r="T6" s="217" t="s">
        <v>17</v>
      </c>
    </row>
    <row r="7" spans="1:20" x14ac:dyDescent="0.25">
      <c r="A7" s="105"/>
      <c r="B7" s="105"/>
      <c r="C7" s="105"/>
      <c r="D7" s="95" t="s">
        <v>18</v>
      </c>
      <c r="E7" s="95" t="s">
        <v>19</v>
      </c>
      <c r="F7" s="96">
        <f>'Technology costs for TYNDP 2026'!F7*$C$6</f>
        <v>13119.086629001884</v>
      </c>
      <c r="G7" s="96">
        <f>'Technology costs for TYNDP 2026'!G7*$C$6</f>
        <v>12444.741054613936</v>
      </c>
      <c r="H7" s="96">
        <f>'Technology costs for TYNDP 2026'!H7*$C$6</f>
        <v>11770.395480225989</v>
      </c>
      <c r="I7" s="96">
        <f>'Technology costs for TYNDP 2026'!I7*$C$6</f>
        <v>10912.137476459511</v>
      </c>
      <c r="J7" s="181"/>
      <c r="K7" s="96"/>
      <c r="L7" s="96"/>
      <c r="M7" s="96"/>
      <c r="N7" s="95"/>
      <c r="O7" s="95"/>
      <c r="S7" s="222">
        <v>2015</v>
      </c>
      <c r="T7" s="223">
        <f>('Technology costs for TYNDP_HICP'!$T$3/VLOOKUP($S7,HICP!A:I,3,FALSE))</f>
        <v>1.3021</v>
      </c>
    </row>
    <row r="8" spans="1:20" x14ac:dyDescent="0.25">
      <c r="A8" s="105"/>
      <c r="B8" s="105"/>
      <c r="C8" s="105"/>
      <c r="D8" s="90" t="s">
        <v>20</v>
      </c>
      <c r="E8" s="90"/>
      <c r="F8" s="95"/>
      <c r="G8" s="96"/>
      <c r="H8" s="95"/>
      <c r="I8" s="95"/>
      <c r="J8" s="95"/>
      <c r="K8" s="95"/>
      <c r="L8" s="95"/>
      <c r="M8" s="95"/>
      <c r="N8" s="95"/>
      <c r="O8" s="95"/>
      <c r="S8" s="222">
        <v>2016</v>
      </c>
      <c r="T8" s="223">
        <f>('Technology costs for TYNDP_HICP'!$T$3/VLOOKUP($S8,HICP!A:I,3,FALSE))</f>
        <v>1.2988528678304241</v>
      </c>
    </row>
    <row r="9" spans="1:20" x14ac:dyDescent="0.25">
      <c r="A9" s="105"/>
      <c r="B9" s="105"/>
      <c r="C9" s="105"/>
      <c r="D9" s="182" t="s">
        <v>21</v>
      </c>
      <c r="E9" s="90" t="s">
        <v>16</v>
      </c>
      <c r="F9" s="96">
        <f>'Technology costs for TYNDP 2026'!F9*$C$6</f>
        <v>30915.679378531073</v>
      </c>
      <c r="G9" s="96">
        <f>'Technology costs for TYNDP 2026'!G9*$C$6</f>
        <v>29334.032485875705</v>
      </c>
      <c r="H9" s="96">
        <f>'Technology costs for TYNDP 2026'!H9*$C$6</f>
        <v>27752.385593220341</v>
      </c>
      <c r="I9" s="96">
        <f>'Technology costs for TYNDP 2026'!I9*$C$6</f>
        <v>26202.616854990585</v>
      </c>
      <c r="J9" s="95"/>
      <c r="K9" s="95"/>
      <c r="L9" s="95"/>
      <c r="M9" s="95"/>
      <c r="N9" s="95"/>
      <c r="S9" s="222">
        <v>2017</v>
      </c>
      <c r="T9" s="223">
        <f>('Technology costs for TYNDP_HICP'!$T$3/VLOOKUP($S9,HICP!A:I,3,FALSE))</f>
        <v>1.2770694389956847</v>
      </c>
    </row>
    <row r="10" spans="1:20" x14ac:dyDescent="0.25">
      <c r="A10" s="105"/>
      <c r="B10" s="105"/>
      <c r="C10" s="105"/>
      <c r="D10" s="182" t="s">
        <v>22</v>
      </c>
      <c r="E10" s="90" t="s">
        <v>16</v>
      </c>
      <c r="F10" s="96">
        <f>'Technology costs for TYNDP 2026'!F10*$C$6</f>
        <v>177601.7808851224</v>
      </c>
      <c r="G10" s="96">
        <f>'Technology costs for TYNDP 2026'!G10*$C$6</f>
        <v>160355.6993408663</v>
      </c>
      <c r="H10" s="96">
        <f>'Technology costs for TYNDP 2026'!H10*$C$6</f>
        <v>143109.61779661017</v>
      </c>
      <c r="I10" s="96">
        <f>'Technology costs for TYNDP 2026'!I10*$C$6</f>
        <v>127572.69576271187</v>
      </c>
      <c r="J10" s="95"/>
      <c r="K10" s="95"/>
      <c r="L10" s="95"/>
      <c r="M10" s="95"/>
      <c r="N10" s="95"/>
      <c r="O10" s="95"/>
      <c r="S10" s="222">
        <v>2018</v>
      </c>
      <c r="T10" s="223">
        <f>('Technology costs for TYNDP_HICP'!$T$3/VLOOKUP($S10,HICP!A:I,3,FALSE))</f>
        <v>1.2533448840119357</v>
      </c>
    </row>
    <row r="11" spans="1:20" x14ac:dyDescent="0.25">
      <c r="A11" s="105"/>
      <c r="B11" s="105"/>
      <c r="C11" s="105"/>
      <c r="D11" s="182" t="s">
        <v>23</v>
      </c>
      <c r="E11" s="90" t="s">
        <v>16</v>
      </c>
      <c r="F11" s="96">
        <f>'Technology costs for TYNDP 2026'!F11*$C$6</f>
        <v>333750.78992467042</v>
      </c>
      <c r="G11" s="96">
        <f>'Technology costs for TYNDP 2026'!G11*$C$6</f>
        <v>291143.79741054616</v>
      </c>
      <c r="H11" s="96">
        <f>'Technology costs for TYNDP 2026'!H11*$C$6</f>
        <v>248536.80489642185</v>
      </c>
      <c r="I11" s="96">
        <f>'Technology costs for TYNDP 2026'!I11*$C$6</f>
        <v>212445.82975517891</v>
      </c>
      <c r="J11" s="95"/>
      <c r="K11" s="95"/>
      <c r="L11" s="95"/>
      <c r="M11" s="95"/>
      <c r="N11" s="95"/>
      <c r="O11" s="95"/>
      <c r="S11" s="222">
        <v>2019</v>
      </c>
      <c r="T11" s="223">
        <f>('Technology costs for TYNDP_HICP'!$T$3/VLOOKUP($S11,HICP!A:I,3,FALSE))</f>
        <v>1.2351546196167711</v>
      </c>
    </row>
    <row r="12" spans="1:20" x14ac:dyDescent="0.25">
      <c r="A12" s="105"/>
      <c r="B12" s="105"/>
      <c r="C12" s="105"/>
      <c r="D12" s="182" t="s">
        <v>24</v>
      </c>
      <c r="E12" s="90" t="s">
        <v>16</v>
      </c>
      <c r="F12" s="96">
        <f>'Technology costs for TYNDP 2026'!F12*$C$6</f>
        <v>279148.41572504706</v>
      </c>
      <c r="G12" s="96">
        <f>'Technology costs for TYNDP 2026'!G12*$C$6</f>
        <v>264863.32429378532</v>
      </c>
      <c r="H12" s="96">
        <f>'Technology costs for TYNDP 2026'!H12*$C$6</f>
        <v>250578.23286252355</v>
      </c>
      <c r="I12" s="96">
        <f>'Technology costs for TYNDP 2026'!I12*$C$6</f>
        <v>236586.17523540489</v>
      </c>
      <c r="J12" s="95"/>
      <c r="K12" s="96"/>
      <c r="L12" s="96"/>
      <c r="M12" s="96"/>
      <c r="N12" s="96"/>
      <c r="O12" s="95"/>
      <c r="S12" s="222">
        <v>2020</v>
      </c>
      <c r="T12" s="223">
        <f>('Technology costs for TYNDP_HICP'!$T$3/VLOOKUP($S12,HICP!A:I,3,FALSE))</f>
        <v>1.2260828625235405</v>
      </c>
    </row>
    <row r="13" spans="1:20" x14ac:dyDescent="0.25">
      <c r="A13" s="105"/>
      <c r="B13" s="105"/>
      <c r="C13" s="105"/>
      <c r="D13" s="182" t="s">
        <v>25</v>
      </c>
      <c r="E13" s="90" t="s">
        <v>16</v>
      </c>
      <c r="F13" s="96">
        <f>'Technology costs for TYNDP 2026'!F13*$C$6</f>
        <v>208546.88625235404</v>
      </c>
      <c r="G13" s="96">
        <f>'Technology costs for TYNDP 2026'!G13*$C$6</f>
        <v>197875.06101694916</v>
      </c>
      <c r="H13" s="96">
        <f>'Technology costs for TYNDP 2026'!H13*$C$6</f>
        <v>187203.23578154427</v>
      </c>
      <c r="I13" s="96">
        <f>'Technology costs for TYNDP 2026'!I13*$C$6</f>
        <v>176749.65329566854</v>
      </c>
      <c r="J13" s="95"/>
      <c r="K13" s="95"/>
      <c r="L13" s="95"/>
      <c r="M13" s="95"/>
      <c r="N13" s="95"/>
      <c r="O13" s="95"/>
      <c r="S13" s="222">
        <v>2021</v>
      </c>
      <c r="T13" s="223">
        <f>('Technology costs for TYNDP_HICP'!$T$3/VLOOKUP($S13,HICP!A:I,3,FALSE))</f>
        <v>1.1915263543191801</v>
      </c>
    </row>
    <row r="14" spans="1:20" x14ac:dyDescent="0.25">
      <c r="A14" s="105"/>
      <c r="B14" s="105"/>
      <c r="C14" s="105"/>
      <c r="D14" s="90" t="s">
        <v>26</v>
      </c>
      <c r="E14" s="90" t="s">
        <v>19</v>
      </c>
      <c r="F14" s="96">
        <f>'Technology costs for TYNDP 2026'!F14*$C$6</f>
        <v>13119.086629001884</v>
      </c>
      <c r="G14" s="96">
        <f>'Technology costs for TYNDP 2026'!G14*$C$6</f>
        <v>12444.741054613936</v>
      </c>
      <c r="H14" s="96">
        <f>'Technology costs for TYNDP 2026'!H14*$C$6</f>
        <v>11770.395480225989</v>
      </c>
      <c r="I14" s="96">
        <f>'Technology costs for TYNDP 2026'!I14*$C$6</f>
        <v>10912.137476459511</v>
      </c>
      <c r="J14" s="95"/>
      <c r="K14" s="95"/>
      <c r="L14" s="95"/>
      <c r="M14" s="95"/>
      <c r="N14" s="95"/>
      <c r="O14" s="95"/>
      <c r="S14" s="222">
        <v>2022</v>
      </c>
      <c r="T14" s="223">
        <f>('Technology costs for TYNDP_HICP'!$T$3/VLOOKUP($S14,HICP!A:I,3,FALSE))</f>
        <v>1.09126718069058</v>
      </c>
    </row>
    <row r="15" spans="1:20" x14ac:dyDescent="0.25">
      <c r="A15" s="105"/>
      <c r="B15" s="105"/>
      <c r="C15" s="105"/>
      <c r="D15" s="90" t="s">
        <v>27</v>
      </c>
      <c r="E15" s="90" t="s">
        <v>28</v>
      </c>
      <c r="F15" s="95">
        <v>40</v>
      </c>
      <c r="G15" s="96">
        <f>(F15+H15)/2</f>
        <v>40</v>
      </c>
      <c r="H15" s="95">
        <v>40</v>
      </c>
      <c r="I15" s="95">
        <v>40</v>
      </c>
      <c r="J15" s="95"/>
      <c r="K15" s="95"/>
      <c r="L15" s="95"/>
      <c r="M15" s="95"/>
      <c r="N15" s="95"/>
      <c r="O15" s="95"/>
      <c r="S15" s="222">
        <v>2023</v>
      </c>
      <c r="T15" s="223">
        <f>('Technology costs for TYNDP_HICP'!$T$3/VLOOKUP($S15,HICP!A:I,3,FALSE))</f>
        <v>1.0260026790639036</v>
      </c>
    </row>
    <row r="16" spans="1:20" ht="15.75" thickBot="1" x14ac:dyDescent="0.3">
      <c r="A16" s="105"/>
      <c r="B16" s="105"/>
      <c r="C16" s="105"/>
      <c r="D16" s="95"/>
      <c r="E16" s="95"/>
      <c r="F16" s="95"/>
      <c r="G16" s="96"/>
      <c r="H16" s="95"/>
      <c r="I16" s="95"/>
      <c r="J16" s="95"/>
      <c r="K16" s="95"/>
      <c r="L16" s="95"/>
      <c r="M16" s="95"/>
      <c r="N16" s="95"/>
      <c r="O16" s="95"/>
      <c r="S16" s="224">
        <v>2024</v>
      </c>
      <c r="T16" s="219">
        <f>('Technology costs for TYNDP_HICP'!$T$3/VLOOKUP($S16,HICP!A:I,3,FALSE))</f>
        <v>1</v>
      </c>
    </row>
    <row r="17" spans="1:15" x14ac:dyDescent="0.25">
      <c r="A17" s="169">
        <v>2</v>
      </c>
      <c r="B17" s="105">
        <v>1</v>
      </c>
      <c r="C17" s="105">
        <f>'Technology costs for TYNDP 2026'!C17</f>
        <v>2020</v>
      </c>
      <c r="D17" s="183" t="s">
        <v>29</v>
      </c>
      <c r="E17" s="184"/>
      <c r="F17" s="184"/>
      <c r="G17" s="184"/>
      <c r="H17" s="184"/>
      <c r="I17" s="184"/>
      <c r="J17" s="95"/>
      <c r="K17" s="95"/>
      <c r="L17" s="95"/>
      <c r="M17" s="95"/>
      <c r="N17" s="95"/>
      <c r="O17" s="95"/>
    </row>
    <row r="18" spans="1:15" x14ac:dyDescent="0.25">
      <c r="A18" s="105"/>
      <c r="B18" s="105"/>
      <c r="C18" s="105">
        <f>VLOOKUP(C17,$S$6:$T$16,2,FALSE)</f>
        <v>1.2260828625235405</v>
      </c>
      <c r="D18" s="95" t="s">
        <v>15</v>
      </c>
      <c r="E18" s="95" t="s">
        <v>16</v>
      </c>
      <c r="F18" s="96">
        <f>'Technology costs for TYNDP 2026'!F18*$C$18</f>
        <v>465911.48775894538</v>
      </c>
      <c r="G18" s="96">
        <f>'Technology costs for TYNDP 2026'!G18*$C$18</f>
        <v>429129.00188323919</v>
      </c>
      <c r="H18" s="96">
        <f>'Technology costs for TYNDP 2026'!H18*$C$18</f>
        <v>392346.51600753295</v>
      </c>
      <c r="I18" s="96">
        <f>'Technology costs for TYNDP 2026'!I18*$C$18</f>
        <v>355564.03013182676</v>
      </c>
      <c r="J18" s="181"/>
      <c r="K18" s="185"/>
      <c r="L18" s="185"/>
      <c r="M18" s="185"/>
      <c r="N18" s="95"/>
      <c r="O18" s="95"/>
    </row>
    <row r="19" spans="1:15" x14ac:dyDescent="0.25">
      <c r="A19" s="105"/>
      <c r="B19" s="105"/>
      <c r="C19" s="105"/>
      <c r="D19" s="95" t="s">
        <v>18</v>
      </c>
      <c r="E19" s="95" t="s">
        <v>19</v>
      </c>
      <c r="F19" s="96">
        <f>'Technology costs for TYNDP 2026'!F19*$C$18</f>
        <v>11647.787193973634</v>
      </c>
      <c r="G19" s="96">
        <f>'Technology costs for TYNDP 2026'!G19*$C$18</f>
        <v>10789.529190207157</v>
      </c>
      <c r="H19" s="96">
        <f>'Technology costs for TYNDP 2026'!H19*$C$18</f>
        <v>9931.2711864406774</v>
      </c>
      <c r="I19" s="96">
        <f>'Technology costs for TYNDP 2026'!I19*$C$18</f>
        <v>9073.0131826741999</v>
      </c>
      <c r="J19" s="181"/>
      <c r="K19" s="77"/>
      <c r="L19" s="185"/>
      <c r="M19" s="185"/>
      <c r="N19" s="95"/>
      <c r="O19" s="95"/>
    </row>
    <row r="20" spans="1:15" x14ac:dyDescent="0.25">
      <c r="A20" s="105"/>
      <c r="B20" s="105"/>
      <c r="C20" s="105"/>
      <c r="D20" s="90" t="s">
        <v>20</v>
      </c>
      <c r="E20" s="90"/>
      <c r="F20" s="95"/>
      <c r="G20" s="96"/>
      <c r="H20" s="95"/>
      <c r="I20" s="95"/>
      <c r="J20" s="95"/>
      <c r="K20" s="186"/>
      <c r="L20" s="95"/>
      <c r="M20" s="95"/>
      <c r="N20" s="95"/>
      <c r="O20" s="95"/>
    </row>
    <row r="21" spans="1:15" x14ac:dyDescent="0.25">
      <c r="A21" s="105"/>
      <c r="B21" s="105"/>
      <c r="C21" s="105"/>
      <c r="D21" s="182" t="s">
        <v>21</v>
      </c>
      <c r="E21" s="90" t="s">
        <v>16</v>
      </c>
      <c r="F21" s="96">
        <f>'Technology costs for TYNDP 2026'!F21*$C$18</f>
        <v>61304.143126177027</v>
      </c>
      <c r="G21" s="96">
        <f>'Technology costs for TYNDP 2026'!G21*$C$18</f>
        <v>55173.728813559319</v>
      </c>
      <c r="H21" s="96">
        <f>'Technology costs for TYNDP 2026'!H21*$C$18</f>
        <v>49043.314500941618</v>
      </c>
      <c r="I21" s="96">
        <f>'Technology costs for TYNDP 2026'!I21*$C$18</f>
        <v>49043.314500941618</v>
      </c>
      <c r="J21" s="95"/>
      <c r="K21" s="96"/>
      <c r="L21" s="96"/>
      <c r="M21" s="96"/>
      <c r="N21" s="96"/>
      <c r="O21" s="95"/>
    </row>
    <row r="22" spans="1:15" x14ac:dyDescent="0.25">
      <c r="A22" s="105"/>
      <c r="B22" s="105"/>
      <c r="C22" s="105"/>
      <c r="D22" s="182" t="s">
        <v>22</v>
      </c>
      <c r="E22" s="90" t="s">
        <v>16</v>
      </c>
      <c r="F22" s="96">
        <f>'Technology costs for TYNDP 2026'!F22*$C$18</f>
        <v>24521.657250470809</v>
      </c>
      <c r="G22" s="96">
        <f>'Technology costs for TYNDP 2026'!G22*$C$18</f>
        <v>24521.657250470809</v>
      </c>
      <c r="H22" s="96">
        <f>'Technology costs for TYNDP 2026'!H22*$C$18</f>
        <v>24521.657250470809</v>
      </c>
      <c r="I22" s="96">
        <f>'Technology costs for TYNDP 2026'!I22*$C$18</f>
        <v>12260.828625235405</v>
      </c>
      <c r="J22" s="95"/>
      <c r="K22" s="95"/>
      <c r="L22" s="95"/>
      <c r="M22" s="95"/>
      <c r="N22" s="95"/>
      <c r="O22" s="95"/>
    </row>
    <row r="23" spans="1:15" x14ac:dyDescent="0.25">
      <c r="A23" s="105"/>
      <c r="B23" s="105"/>
      <c r="C23" s="105"/>
      <c r="D23" s="182" t="s">
        <v>23</v>
      </c>
      <c r="E23" s="90" t="s">
        <v>16</v>
      </c>
      <c r="F23" s="96">
        <f>'Technology costs for TYNDP 2026'!F23*$C$18</f>
        <v>171651.60075329567</v>
      </c>
      <c r="G23" s="96">
        <f>'Technology costs for TYNDP 2026'!G23*$C$18</f>
        <v>153260.35781544255</v>
      </c>
      <c r="H23" s="96">
        <f>'Technology costs for TYNDP 2026'!H23*$C$18</f>
        <v>134869.11487758945</v>
      </c>
      <c r="I23" s="96">
        <f>'Technology costs for TYNDP 2026'!I23*$C$18</f>
        <v>110347.45762711864</v>
      </c>
      <c r="J23" s="95"/>
      <c r="K23" s="95"/>
      <c r="L23" s="95"/>
      <c r="M23" s="95"/>
      <c r="N23" s="95"/>
      <c r="O23" s="95"/>
    </row>
    <row r="24" spans="1:15" x14ac:dyDescent="0.25">
      <c r="A24" s="105"/>
      <c r="B24" s="105"/>
      <c r="C24" s="105"/>
      <c r="D24" s="182" t="s">
        <v>24</v>
      </c>
      <c r="E24" s="90" t="s">
        <v>16</v>
      </c>
      <c r="F24" s="96">
        <f>'Technology costs for TYNDP 2026'!F24*$C$18</f>
        <v>122608.28625235405</v>
      </c>
      <c r="G24" s="96">
        <f>'Technology costs for TYNDP 2026'!G24*$C$18</f>
        <v>116477.87193973635</v>
      </c>
      <c r="H24" s="96">
        <f>'Technology costs for TYNDP 2026'!H24*$C$18</f>
        <v>110347.45762711864</v>
      </c>
      <c r="I24" s="96">
        <f>'Technology costs for TYNDP 2026'!I24*$C$18</f>
        <v>110347.45762711864</v>
      </c>
      <c r="J24" s="95"/>
      <c r="K24" s="95"/>
      <c r="L24" s="95"/>
      <c r="M24" s="95"/>
      <c r="N24" s="95"/>
      <c r="O24" s="95"/>
    </row>
    <row r="25" spans="1:15" x14ac:dyDescent="0.25">
      <c r="A25" s="105"/>
      <c r="B25" s="105"/>
      <c r="C25" s="105"/>
      <c r="D25" s="182" t="s">
        <v>25</v>
      </c>
      <c r="E25" s="90" t="s">
        <v>16</v>
      </c>
      <c r="F25" s="96">
        <f>'Technology costs for TYNDP 2026'!F25*$C$18</f>
        <v>49043.314500941618</v>
      </c>
      <c r="G25" s="96">
        <f>'Technology costs for TYNDP 2026'!G25*$C$18</f>
        <v>49043.314500941618</v>
      </c>
      <c r="H25" s="96">
        <f>'Technology costs for TYNDP 2026'!H25*$C$18</f>
        <v>49043.314500941618</v>
      </c>
      <c r="I25" s="96">
        <f>'Technology costs for TYNDP 2026'!I25*$C$18</f>
        <v>36782.485875706217</v>
      </c>
      <c r="J25" s="95"/>
      <c r="K25" s="95"/>
      <c r="L25" s="95"/>
      <c r="M25" s="95"/>
      <c r="N25" s="95"/>
      <c r="O25" s="95"/>
    </row>
    <row r="26" spans="1:15" x14ac:dyDescent="0.25">
      <c r="A26" s="105"/>
      <c r="B26" s="105"/>
      <c r="C26" s="105"/>
      <c r="D26" s="182" t="s">
        <v>30</v>
      </c>
      <c r="E26" s="90" t="s">
        <v>16</v>
      </c>
      <c r="F26" s="96">
        <f>'Technology costs for TYNDP 2026'!F26*$C$18</f>
        <v>36782.485875706217</v>
      </c>
      <c r="G26" s="96">
        <f>'Technology costs for TYNDP 2026'!G26*$C$18</f>
        <v>36782.485875706217</v>
      </c>
      <c r="H26" s="96">
        <f>'Technology costs for TYNDP 2026'!H26*$C$18</f>
        <v>36782.485875706217</v>
      </c>
      <c r="I26" s="96">
        <f>'Technology costs for TYNDP 2026'!I26*$C$18</f>
        <v>36782.485875706217</v>
      </c>
      <c r="J26" s="95"/>
      <c r="K26" s="95"/>
      <c r="L26" s="95"/>
      <c r="M26" s="95"/>
      <c r="N26" s="95"/>
      <c r="O26" s="95"/>
    </row>
    <row r="27" spans="1:15" x14ac:dyDescent="0.25">
      <c r="A27" s="105"/>
      <c r="B27" s="105"/>
      <c r="C27" s="105"/>
      <c r="D27" s="90" t="s">
        <v>26</v>
      </c>
      <c r="E27" s="90" t="s">
        <v>19</v>
      </c>
      <c r="F27" s="96">
        <f>'Technology costs for TYNDP 2026'!F27*$C$18</f>
        <v>11647.787193973634</v>
      </c>
      <c r="G27" s="96">
        <f>'Technology costs for TYNDP 2026'!G27*$C$18</f>
        <v>10789.529190207157</v>
      </c>
      <c r="H27" s="96">
        <f>'Technology costs for TYNDP 2026'!H27*$C$18</f>
        <v>9931.2711864406774</v>
      </c>
      <c r="I27" s="96">
        <f>'Technology costs for TYNDP 2026'!I27*$C$18</f>
        <v>9073.0131826741999</v>
      </c>
      <c r="J27" s="95"/>
      <c r="K27" s="95"/>
      <c r="L27" s="95"/>
      <c r="M27" s="95"/>
      <c r="N27" s="95"/>
      <c r="O27" s="95"/>
    </row>
    <row r="28" spans="1:15" x14ac:dyDescent="0.25">
      <c r="A28" s="105"/>
      <c r="B28" s="105"/>
      <c r="C28" s="105"/>
      <c r="D28" s="90" t="s">
        <v>27</v>
      </c>
      <c r="E28" s="90" t="s">
        <v>28</v>
      </c>
      <c r="F28" s="95">
        <v>40</v>
      </c>
      <c r="G28" s="96">
        <f>(F28+H28)/2</f>
        <v>40</v>
      </c>
      <c r="H28" s="95">
        <v>40</v>
      </c>
      <c r="I28" s="95">
        <v>40</v>
      </c>
      <c r="J28" s="95"/>
      <c r="K28" s="95"/>
      <c r="L28" s="95"/>
      <c r="M28" s="95"/>
      <c r="N28" s="95"/>
      <c r="O28" s="95"/>
    </row>
    <row r="29" spans="1:15" x14ac:dyDescent="0.25">
      <c r="A29" s="105"/>
      <c r="B29" s="105"/>
      <c r="C29" s="105"/>
      <c r="D29" s="95"/>
      <c r="E29" s="95"/>
      <c r="F29" s="95"/>
      <c r="G29" s="96"/>
      <c r="H29" s="95"/>
      <c r="I29" s="95"/>
      <c r="J29" s="95"/>
      <c r="K29" s="95"/>
      <c r="L29" s="95"/>
      <c r="M29" s="95"/>
      <c r="N29" s="95"/>
      <c r="O29" s="95"/>
    </row>
    <row r="30" spans="1:15" x14ac:dyDescent="0.25">
      <c r="A30" s="169">
        <v>3</v>
      </c>
      <c r="B30" s="105">
        <v>1</v>
      </c>
      <c r="C30" s="105">
        <f>'Technology costs for TYNDP 2026'!C30</f>
        <v>2020</v>
      </c>
      <c r="D30" s="183" t="s">
        <v>31</v>
      </c>
      <c r="E30" s="184"/>
      <c r="F30" s="184"/>
      <c r="G30" s="184"/>
      <c r="H30" s="184"/>
      <c r="I30" s="184"/>
      <c r="J30" s="95"/>
      <c r="K30" s="95"/>
      <c r="L30" s="95"/>
      <c r="M30" s="95"/>
      <c r="N30" s="95"/>
      <c r="O30" s="95"/>
    </row>
    <row r="31" spans="1:15" x14ac:dyDescent="0.25">
      <c r="A31" s="105"/>
      <c r="B31" s="105"/>
      <c r="C31" s="105">
        <f>VLOOKUP(C30,$S$6:$T$16,2,FALSE)</f>
        <v>1.2260828625235405</v>
      </c>
      <c r="D31" s="95" t="s">
        <v>15</v>
      </c>
      <c r="E31" s="95" t="s">
        <v>16</v>
      </c>
      <c r="F31" s="96">
        <f>'Technology costs for TYNDP 2026'!F31*$C$31</f>
        <v>551737.28813559317</v>
      </c>
      <c r="G31" s="96">
        <f>'Technology costs for TYNDP 2026'!G31*$C$31</f>
        <v>508824.38794726931</v>
      </c>
      <c r="H31" s="96">
        <f>'Technology costs for TYNDP 2026'!H31*$C$31</f>
        <v>465911.48775894538</v>
      </c>
      <c r="I31" s="96">
        <f>'Technology costs for TYNDP 2026'!I31*$C$31</f>
        <v>429129.00188323919</v>
      </c>
      <c r="J31" s="181"/>
      <c r="K31" s="96"/>
      <c r="L31" s="96"/>
      <c r="M31" s="96"/>
      <c r="N31" s="95"/>
      <c r="O31" s="95"/>
    </row>
    <row r="32" spans="1:15" x14ac:dyDescent="0.25">
      <c r="A32" s="105"/>
      <c r="B32" s="105"/>
      <c r="C32" s="105"/>
      <c r="D32" s="95" t="s">
        <v>18</v>
      </c>
      <c r="E32" s="95" t="s">
        <v>19</v>
      </c>
      <c r="F32" s="96">
        <f>'Technology costs for TYNDP 2026'!F32*$C$31</f>
        <v>12751.261770244821</v>
      </c>
      <c r="G32" s="96">
        <f>'Technology costs for TYNDP 2026'!G32*$C$31</f>
        <v>12138.22033898305</v>
      </c>
      <c r="H32" s="96">
        <f>'Technology costs for TYNDP 2026'!H32*$C$31</f>
        <v>11525.17890772128</v>
      </c>
      <c r="I32" s="96">
        <f>'Technology costs for TYNDP 2026'!I32*$C$31</f>
        <v>11034.745762711864</v>
      </c>
      <c r="J32" s="181"/>
      <c r="K32" s="96"/>
      <c r="L32" s="96"/>
      <c r="M32" s="96"/>
      <c r="N32" s="95"/>
      <c r="O32" s="95"/>
    </row>
    <row r="33" spans="1:15" x14ac:dyDescent="0.25">
      <c r="A33" s="105"/>
      <c r="B33" s="105"/>
      <c r="C33" s="105"/>
      <c r="D33" s="90" t="s">
        <v>20</v>
      </c>
      <c r="E33" s="90"/>
      <c r="F33" s="95"/>
      <c r="G33" s="96"/>
      <c r="H33" s="95"/>
      <c r="I33" s="95"/>
      <c r="J33" s="95"/>
      <c r="K33" s="95"/>
      <c r="L33" s="95"/>
      <c r="M33" s="95"/>
      <c r="N33" s="95"/>
      <c r="O33" s="95"/>
    </row>
    <row r="34" spans="1:15" x14ac:dyDescent="0.25">
      <c r="A34" s="105"/>
      <c r="B34" s="105"/>
      <c r="C34" s="105"/>
      <c r="D34" s="182" t="s">
        <v>21</v>
      </c>
      <c r="E34" s="90" t="s">
        <v>16</v>
      </c>
      <c r="F34" s="96">
        <f>'Technology costs for TYNDP 2026'!F34*$C$31</f>
        <v>61304.143126177027</v>
      </c>
      <c r="G34" s="96">
        <f>'Technology costs for TYNDP 2026'!G34*$C$31</f>
        <v>55173.728813559319</v>
      </c>
      <c r="H34" s="96">
        <f>'Technology costs for TYNDP 2026'!H34*$C$31</f>
        <v>49043.314500941618</v>
      </c>
      <c r="I34" s="96">
        <f>'Technology costs for TYNDP 2026'!I34*$C$31</f>
        <v>49043.314500941618</v>
      </c>
      <c r="J34" s="95"/>
      <c r="K34" s="95"/>
      <c r="L34" s="95"/>
      <c r="M34" s="95"/>
      <c r="N34" s="95"/>
      <c r="O34" s="95"/>
    </row>
    <row r="35" spans="1:15" x14ac:dyDescent="0.25">
      <c r="A35" s="105"/>
      <c r="B35" s="105"/>
      <c r="C35" s="105"/>
      <c r="D35" s="182" t="s">
        <v>22</v>
      </c>
      <c r="E35" s="90" t="s">
        <v>16</v>
      </c>
      <c r="F35" s="96">
        <f>'Technology costs for TYNDP 2026'!F35*$C$31</f>
        <v>24521.657250470809</v>
      </c>
      <c r="G35" s="96">
        <f>'Technology costs for TYNDP 2026'!G35*$C$31</f>
        <v>24521.657250470809</v>
      </c>
      <c r="H35" s="96">
        <f>'Technology costs for TYNDP 2026'!H35*$C$31</f>
        <v>24521.657250470809</v>
      </c>
      <c r="I35" s="96">
        <f>'Technology costs for TYNDP 2026'!I35*$C$31</f>
        <v>12260.828625235405</v>
      </c>
      <c r="J35" s="95"/>
      <c r="K35" s="95"/>
      <c r="L35" s="95"/>
      <c r="M35" s="95"/>
      <c r="N35" s="95"/>
      <c r="O35" s="95"/>
    </row>
    <row r="36" spans="1:15" x14ac:dyDescent="0.25">
      <c r="A36" s="105"/>
      <c r="B36" s="105"/>
      <c r="C36" s="105"/>
      <c r="D36" s="182" t="s">
        <v>23</v>
      </c>
      <c r="E36" s="90" t="s">
        <v>16</v>
      </c>
      <c r="F36" s="96">
        <f>'Technology costs for TYNDP 2026'!F36*$C$31</f>
        <v>171651.60075329567</v>
      </c>
      <c r="G36" s="96">
        <f>'Technology costs for TYNDP 2026'!G36*$C$31</f>
        <v>153260.35781544255</v>
      </c>
      <c r="H36" s="96">
        <f>'Technology costs for TYNDP 2026'!H36*$C$31</f>
        <v>134869.11487758945</v>
      </c>
      <c r="I36" s="96">
        <f>'Technology costs for TYNDP 2026'!I36*$C$31</f>
        <v>110347.45762711864</v>
      </c>
      <c r="J36" s="95"/>
      <c r="K36" s="95"/>
      <c r="L36" s="95"/>
      <c r="M36" s="95"/>
      <c r="N36" s="95"/>
      <c r="O36" s="95"/>
    </row>
    <row r="37" spans="1:15" x14ac:dyDescent="0.25">
      <c r="A37" s="105"/>
      <c r="B37" s="105"/>
      <c r="C37" s="105"/>
      <c r="D37" s="182" t="s">
        <v>32</v>
      </c>
      <c r="E37" s="90" t="s">
        <v>16</v>
      </c>
      <c r="F37" s="96">
        <f>'Technology costs for TYNDP 2026'!F37*$C$31</f>
        <v>85825.800376647836</v>
      </c>
      <c r="G37" s="96">
        <f>'Technology costs for TYNDP 2026'!G37*$C$31</f>
        <v>79695.386064030128</v>
      </c>
      <c r="H37" s="96">
        <f>'Technology costs for TYNDP 2026'!H37*$C$31</f>
        <v>73564.971751412435</v>
      </c>
      <c r="I37" s="96">
        <f>'Technology costs for TYNDP 2026'!I37*$C$31</f>
        <v>73564.971751412435</v>
      </c>
      <c r="J37" s="95"/>
      <c r="K37" s="95"/>
      <c r="L37" s="95"/>
      <c r="M37" s="95"/>
      <c r="N37" s="95"/>
      <c r="O37" s="95"/>
    </row>
    <row r="38" spans="1:15" x14ac:dyDescent="0.25">
      <c r="A38" s="105"/>
      <c r="B38" s="105"/>
      <c r="C38" s="105"/>
      <c r="D38" s="182" t="s">
        <v>24</v>
      </c>
      <c r="E38" s="90" t="s">
        <v>16</v>
      </c>
      <c r="F38" s="96">
        <f>'Technology costs for TYNDP 2026'!F38*$C$31</f>
        <v>122608.28625235405</v>
      </c>
      <c r="G38" s="96">
        <f>'Technology costs for TYNDP 2026'!G38*$C$31</f>
        <v>116477.87193973635</v>
      </c>
      <c r="H38" s="96">
        <f>'Technology costs for TYNDP 2026'!H38*$C$31</f>
        <v>110347.45762711864</v>
      </c>
      <c r="I38" s="96">
        <f>'Technology costs for TYNDP 2026'!I38*$C$31</f>
        <v>110347.45762711864</v>
      </c>
      <c r="J38" s="95"/>
      <c r="K38" s="95"/>
      <c r="L38" s="95"/>
      <c r="M38" s="95"/>
      <c r="N38" s="95"/>
      <c r="O38" s="95"/>
    </row>
    <row r="39" spans="1:15" x14ac:dyDescent="0.25">
      <c r="A39" s="105"/>
      <c r="B39" s="105"/>
      <c r="C39" s="105"/>
      <c r="D39" s="182" t="s">
        <v>25</v>
      </c>
      <c r="E39" s="90" t="s">
        <v>16</v>
      </c>
      <c r="F39" s="96">
        <f>'Technology costs for TYNDP 2026'!F39*$C$31</f>
        <v>36782.485875706217</v>
      </c>
      <c r="G39" s="96">
        <f>'Technology costs for TYNDP 2026'!G39*$C$31</f>
        <v>36782.485875706217</v>
      </c>
      <c r="H39" s="96">
        <f>'Technology costs for TYNDP 2026'!H39*$C$31</f>
        <v>36782.485875706217</v>
      </c>
      <c r="I39" s="96">
        <f>'Technology costs for TYNDP 2026'!I39*$C$31</f>
        <v>36782.485875706217</v>
      </c>
      <c r="J39" s="95"/>
      <c r="K39" s="95"/>
      <c r="L39" s="95"/>
      <c r="M39" s="95"/>
      <c r="N39" s="95"/>
      <c r="O39" s="95"/>
    </row>
    <row r="40" spans="1:15" x14ac:dyDescent="0.25">
      <c r="A40" s="105"/>
      <c r="B40" s="105"/>
      <c r="C40" s="105"/>
      <c r="D40" s="182" t="s">
        <v>30</v>
      </c>
      <c r="E40" s="90" t="s">
        <v>16</v>
      </c>
      <c r="F40" s="96">
        <f>'Technology costs for TYNDP 2026'!F40*$C$31</f>
        <v>49043.314500941618</v>
      </c>
      <c r="G40" s="96">
        <f>'Technology costs for TYNDP 2026'!G40*$C$31</f>
        <v>49043.314500941618</v>
      </c>
      <c r="H40" s="96">
        <f>'Technology costs for TYNDP 2026'!H40*$C$31</f>
        <v>49043.314500941618</v>
      </c>
      <c r="I40" s="96">
        <f>'Technology costs for TYNDP 2026'!I40*$C$31</f>
        <v>36782.485875706217</v>
      </c>
      <c r="J40" s="95"/>
      <c r="K40" s="95"/>
      <c r="L40" s="95"/>
      <c r="M40" s="95"/>
      <c r="N40" s="95"/>
      <c r="O40" s="95"/>
    </row>
    <row r="41" spans="1:15" x14ac:dyDescent="0.25">
      <c r="A41" s="105"/>
      <c r="B41" s="105"/>
      <c r="C41" s="105"/>
      <c r="D41" s="90" t="s">
        <v>26</v>
      </c>
      <c r="E41" s="90" t="s">
        <v>19</v>
      </c>
      <c r="F41" s="96">
        <f>'Technology costs for TYNDP 2026'!F41*$C$31</f>
        <v>12751.261770244821</v>
      </c>
      <c r="G41" s="96">
        <f>'Technology costs for TYNDP 2026'!G41*$C$31</f>
        <v>12138.22033898305</v>
      </c>
      <c r="H41" s="96">
        <f>'Technology costs for TYNDP 2026'!H41*$C$31</f>
        <v>11525.17890772128</v>
      </c>
      <c r="I41" s="96">
        <f>'Technology costs for TYNDP 2026'!I41*$C$31</f>
        <v>11034.745762711864</v>
      </c>
      <c r="J41" s="95"/>
      <c r="K41" s="95"/>
      <c r="L41" s="95"/>
      <c r="M41" s="95"/>
      <c r="N41" s="95"/>
      <c r="O41" s="95"/>
    </row>
    <row r="42" spans="1:15" x14ac:dyDescent="0.25">
      <c r="A42" s="105"/>
      <c r="B42" s="105"/>
      <c r="C42" s="105"/>
      <c r="D42" s="90" t="s">
        <v>27</v>
      </c>
      <c r="E42" s="90" t="s">
        <v>28</v>
      </c>
      <c r="F42" s="95">
        <v>40</v>
      </c>
      <c r="G42" s="96">
        <f>(F42+H42)/2</f>
        <v>40</v>
      </c>
      <c r="H42" s="95">
        <v>40</v>
      </c>
      <c r="I42" s="95">
        <v>40</v>
      </c>
      <c r="J42" s="95"/>
      <c r="K42" s="95"/>
      <c r="L42" s="95"/>
      <c r="M42" s="95"/>
      <c r="N42" s="95"/>
      <c r="O42" s="95"/>
    </row>
    <row r="43" spans="1:15" x14ac:dyDescent="0.25">
      <c r="A43" s="105"/>
      <c r="B43" s="105"/>
      <c r="C43" s="105"/>
      <c r="D43" s="95"/>
      <c r="E43" s="95"/>
      <c r="F43" s="95"/>
      <c r="G43" s="96"/>
      <c r="H43" s="95"/>
      <c r="I43" s="95"/>
      <c r="J43" s="95"/>
      <c r="K43" s="95"/>
      <c r="L43" s="95"/>
      <c r="M43" s="95"/>
      <c r="N43" s="95"/>
      <c r="O43" s="95"/>
    </row>
    <row r="44" spans="1:15" x14ac:dyDescent="0.25">
      <c r="A44" s="169">
        <v>4</v>
      </c>
      <c r="B44" s="105">
        <v>2</v>
      </c>
      <c r="C44" s="105" t="str">
        <f>'Technology costs for TYNDP 2026'!C44</f>
        <v>Dollar 2022</v>
      </c>
      <c r="D44" s="187" t="s">
        <v>33</v>
      </c>
      <c r="E44" s="188"/>
      <c r="F44" s="188"/>
      <c r="G44" s="188"/>
      <c r="H44" s="188"/>
      <c r="I44" s="188"/>
      <c r="J44" s="95"/>
    </row>
    <row r="45" spans="1:15" x14ac:dyDescent="0.25">
      <c r="A45" s="105"/>
      <c r="B45" s="105"/>
      <c r="C45" s="105">
        <f>(VLOOKUP(_xlfn.NUMBERVALUE(RIGHT($C44,4)),$S$6:$T$16,2,FALSE))</f>
        <v>1.09126718069058</v>
      </c>
      <c r="D45" s="95" t="s">
        <v>15</v>
      </c>
      <c r="E45" s="95" t="s">
        <v>16</v>
      </c>
      <c r="F45" s="96">
        <f>'Technology costs for TYNDP 2026'!F45*$C$45</f>
        <v>1504058.4231824595</v>
      </c>
      <c r="G45" s="96">
        <f>'Technology costs for TYNDP 2026'!G45*$C$45</f>
        <v>1396361.8558345346</v>
      </c>
      <c r="H45" s="96">
        <f>'Technology costs for TYNDP 2026'!H45*$C$45</f>
        <v>1288686.0153086551</v>
      </c>
      <c r="I45" s="96">
        <f>'Technology costs for TYNDP 2026'!I45*$C$45</f>
        <v>1073413.0961806681</v>
      </c>
      <c r="J45" s="181"/>
      <c r="K45" s="89"/>
    </row>
    <row r="46" spans="1:15" x14ac:dyDescent="0.25">
      <c r="A46" s="105"/>
      <c r="B46" s="105"/>
      <c r="C46" s="105"/>
      <c r="D46" s="95" t="s">
        <v>18</v>
      </c>
      <c r="E46" s="95" t="s">
        <v>19</v>
      </c>
      <c r="F46" s="96">
        <f>'Technology costs for TYNDP 2026'!F46*$C$45</f>
        <v>33685.231188192418</v>
      </c>
      <c r="G46" s="96">
        <f>'Technology costs for TYNDP 2026'!G46*$C$45</f>
        <v>31087.124044800883</v>
      </c>
      <c r="H46" s="96">
        <f>'Technology costs for TYNDP 2026'!H46*$C$45</f>
        <v>28490.053242511622</v>
      </c>
      <c r="I46" s="96">
        <f>'Technology costs for TYNDP 2026'!I46*$C$45</f>
        <v>23297.984320137639</v>
      </c>
      <c r="J46" s="181"/>
      <c r="K46" s="89"/>
      <c r="L46" s="96"/>
      <c r="M46" s="96"/>
      <c r="N46" s="95"/>
      <c r="O46" s="95"/>
    </row>
    <row r="47" spans="1:15" x14ac:dyDescent="0.25">
      <c r="A47" s="105"/>
      <c r="B47" s="105"/>
      <c r="C47" s="105"/>
      <c r="D47" s="90" t="s">
        <v>34</v>
      </c>
      <c r="E47" s="90" t="s">
        <v>16</v>
      </c>
      <c r="F47" s="96">
        <f>'Technology costs for TYNDP 2026'!F47*$C$45</f>
        <v>1504058.4231824595</v>
      </c>
      <c r="G47" s="96">
        <f>'Technology costs for TYNDP 2026'!G47*$C$45</f>
        <v>1396361.8558345346</v>
      </c>
      <c r="H47" s="96">
        <f>'Technology costs for TYNDP 2026'!H47*$C$45</f>
        <v>1288686.0153086551</v>
      </c>
      <c r="I47" s="96">
        <f>'Technology costs for TYNDP 2026'!I47*$C$45</f>
        <v>1073413.0961806681</v>
      </c>
      <c r="J47" s="95"/>
      <c r="K47" s="89"/>
      <c r="L47" s="95"/>
      <c r="M47" s="95"/>
      <c r="N47" s="95"/>
      <c r="O47" s="95"/>
    </row>
    <row r="48" spans="1:15" x14ac:dyDescent="0.25">
      <c r="A48" s="105"/>
      <c r="B48" s="105"/>
      <c r="C48" s="105"/>
      <c r="D48" s="90" t="s">
        <v>26</v>
      </c>
      <c r="E48" s="90" t="s">
        <v>19</v>
      </c>
      <c r="F48" s="96">
        <f>'Technology costs for TYNDP 2026'!F48*$C$45</f>
        <v>33685.231188192418</v>
      </c>
      <c r="G48" s="96">
        <f>'Technology costs for TYNDP 2026'!G48*$C$45</f>
        <v>31087.124044800883</v>
      </c>
      <c r="H48" s="96">
        <f>'Technology costs for TYNDP 2026'!H48*$C$45</f>
        <v>28490.053242511622</v>
      </c>
      <c r="I48" s="96">
        <f>'Technology costs for TYNDP 2026'!I48*$C$45</f>
        <v>23297.984320137639</v>
      </c>
      <c r="J48" s="95"/>
      <c r="K48" s="95"/>
      <c r="L48" s="95"/>
      <c r="M48" s="95"/>
      <c r="N48" s="95"/>
      <c r="O48" s="95"/>
    </row>
    <row r="49" spans="1:15" x14ac:dyDescent="0.25">
      <c r="A49" s="105"/>
      <c r="B49" s="105"/>
      <c r="C49" s="105"/>
      <c r="D49" s="90" t="s">
        <v>27</v>
      </c>
      <c r="E49" s="90" t="s">
        <v>35</v>
      </c>
      <c r="F49" s="95">
        <v>30</v>
      </c>
      <c r="G49" s="96">
        <f>(F49+H49)/2</f>
        <v>30</v>
      </c>
      <c r="H49" s="95">
        <v>30</v>
      </c>
      <c r="I49" s="95">
        <v>30</v>
      </c>
      <c r="J49" s="95"/>
      <c r="K49" s="95"/>
      <c r="L49" s="95"/>
      <c r="M49" s="95"/>
      <c r="N49" s="95"/>
      <c r="O49" s="95"/>
    </row>
    <row r="50" spans="1:15" x14ac:dyDescent="0.25">
      <c r="A50" s="105"/>
      <c r="B50" s="105"/>
      <c r="C50" s="105"/>
      <c r="D50" s="95"/>
      <c r="E50" s="95"/>
      <c r="F50" s="95"/>
      <c r="G50" s="96"/>
      <c r="H50" s="95"/>
      <c r="I50" s="95"/>
      <c r="J50" s="95"/>
      <c r="K50" s="95"/>
      <c r="L50" s="95"/>
      <c r="M50" s="95"/>
      <c r="N50" s="95"/>
      <c r="O50" s="95"/>
    </row>
    <row r="51" spans="1:15" x14ac:dyDescent="0.25">
      <c r="A51" s="169">
        <v>5</v>
      </c>
      <c r="B51" s="105">
        <v>2</v>
      </c>
      <c r="C51" s="105" t="str">
        <f>'Technology costs for TYNDP 2026'!C51</f>
        <v>Dollar 2022</v>
      </c>
      <c r="D51" s="189" t="s">
        <v>36</v>
      </c>
      <c r="E51" s="190"/>
      <c r="F51" s="190"/>
      <c r="G51" s="190"/>
      <c r="H51" s="190"/>
      <c r="I51" s="190"/>
      <c r="J51" s="95"/>
      <c r="K51" s="95"/>
      <c r="L51" s="95"/>
      <c r="M51" s="95"/>
      <c r="N51" s="95"/>
      <c r="O51" s="95"/>
    </row>
    <row r="52" spans="1:15" x14ac:dyDescent="0.25">
      <c r="A52" s="105"/>
      <c r="B52" s="105"/>
      <c r="C52" s="105">
        <f>(VLOOKUP(_xlfn.NUMBERVALUE(RIGHT($C51,4)),$S$6:$T$16,2,FALSE))</f>
        <v>1.09126718069058</v>
      </c>
      <c r="D52" s="95" t="s">
        <v>15</v>
      </c>
      <c r="E52" s="95" t="s">
        <v>16</v>
      </c>
      <c r="F52" s="96">
        <f>'Technology costs for TYNDP 2026'!F52*$C$52</f>
        <v>3084353.2068712264</v>
      </c>
      <c r="G52" s="96">
        <f>'Technology costs for TYNDP 2026'!G52*$C$52</f>
        <v>2891581.3257557312</v>
      </c>
      <c r="H52" s="96">
        <f>'Technology costs for TYNDP 2026'!H52*$C$52</f>
        <v>2698809.4446402364</v>
      </c>
      <c r="I52" s="96">
        <f>'Technology costs for TYNDP 2026'!I52*$C$52</f>
        <v>2313265.682409246</v>
      </c>
      <c r="J52" s="181"/>
      <c r="K52" s="98"/>
      <c r="L52" s="96"/>
      <c r="M52" s="96"/>
      <c r="N52" s="95"/>
      <c r="O52" s="95"/>
    </row>
    <row r="53" spans="1:15" x14ac:dyDescent="0.25">
      <c r="A53" s="105"/>
      <c r="B53" s="105"/>
      <c r="C53" s="105"/>
      <c r="D53" s="95" t="s">
        <v>18</v>
      </c>
      <c r="E53" s="95" t="s">
        <v>19</v>
      </c>
      <c r="F53" s="96">
        <f>'Technology costs for TYNDP 2026'!F53*$C$52</f>
        <v>74322.238490413714</v>
      </c>
      <c r="G53" s="96">
        <f>'Technology costs for TYNDP 2026'!G53*$C$52</f>
        <v>69677.357670038429</v>
      </c>
      <c r="H53" s="96">
        <f>'Technology costs for TYNDP 2026'!H53*$C$52</f>
        <v>65032.476849663137</v>
      </c>
      <c r="I53" s="96">
        <f>'Technology costs for TYNDP 2026'!I53*$C$52</f>
        <v>55741.678867810289</v>
      </c>
      <c r="J53" s="181"/>
      <c r="K53" s="96"/>
      <c r="L53" s="96"/>
      <c r="M53" s="96"/>
      <c r="N53" s="95"/>
      <c r="O53" s="95"/>
    </row>
    <row r="54" spans="1:15" x14ac:dyDescent="0.25">
      <c r="A54" s="105"/>
      <c r="B54" s="105"/>
      <c r="C54" s="105"/>
      <c r="D54" s="90" t="s">
        <v>34</v>
      </c>
      <c r="E54" s="90" t="s">
        <v>16</v>
      </c>
      <c r="F54" s="96">
        <f>'Technology costs for TYNDP 2026'!F54*$C$52</f>
        <v>3084353.2068712264</v>
      </c>
      <c r="G54" s="96">
        <f>'Technology costs for TYNDP 2026'!G54*$C$52</f>
        <v>2891581.3257557312</v>
      </c>
      <c r="H54" s="96">
        <f>'Technology costs for TYNDP 2026'!H54*$C$52</f>
        <v>2698809.4446402364</v>
      </c>
      <c r="I54" s="96">
        <f>'Technology costs for TYNDP 2026'!I54*$C$52</f>
        <v>2313265.682409246</v>
      </c>
      <c r="J54" s="95"/>
      <c r="K54" s="95"/>
      <c r="L54" s="95"/>
      <c r="M54" s="95"/>
      <c r="N54" s="95"/>
      <c r="O54" s="95"/>
    </row>
    <row r="55" spans="1:15" x14ac:dyDescent="0.25">
      <c r="A55" s="105"/>
      <c r="B55" s="105"/>
      <c r="C55" s="105"/>
      <c r="D55" s="90" t="s">
        <v>26</v>
      </c>
      <c r="E55" s="90" t="s">
        <v>19</v>
      </c>
      <c r="F55" s="96">
        <f>'Technology costs for TYNDP 2026'!F55*$C$52</f>
        <v>74322.238490413714</v>
      </c>
      <c r="G55" s="96">
        <f>'Technology costs for TYNDP 2026'!G55*$C$52</f>
        <v>69677.357670038429</v>
      </c>
      <c r="H55" s="96">
        <f>'Technology costs for TYNDP 2026'!H55*$C$52</f>
        <v>65032.476849663137</v>
      </c>
      <c r="I55" s="96">
        <f>'Technology costs for TYNDP 2026'!I55*$C$52</f>
        <v>55741.678867810289</v>
      </c>
      <c r="J55" s="95"/>
      <c r="K55" s="95"/>
      <c r="L55" s="95"/>
      <c r="M55" s="95"/>
      <c r="N55" s="95"/>
      <c r="O55" s="95"/>
    </row>
    <row r="56" spans="1:15" x14ac:dyDescent="0.25">
      <c r="A56" s="105"/>
      <c r="B56" s="105"/>
      <c r="C56" s="105"/>
      <c r="D56" s="90" t="s">
        <v>27</v>
      </c>
      <c r="E56" s="90" t="s">
        <v>35</v>
      </c>
      <c r="F56" s="95">
        <v>30</v>
      </c>
      <c r="G56" s="96">
        <f>(F56+H56)/2</f>
        <v>30</v>
      </c>
      <c r="H56" s="95">
        <v>30</v>
      </c>
      <c r="I56" s="95">
        <v>30</v>
      </c>
      <c r="J56" s="95"/>
      <c r="K56" s="95"/>
      <c r="L56" s="95"/>
      <c r="M56" s="95"/>
      <c r="N56" s="95"/>
      <c r="O56" s="95"/>
    </row>
    <row r="57" spans="1:15" x14ac:dyDescent="0.25">
      <c r="A57" s="105"/>
      <c r="B57" s="105"/>
      <c r="C57" s="105"/>
      <c r="D57" s="95"/>
      <c r="E57" s="95"/>
      <c r="F57" s="95"/>
      <c r="G57" s="96"/>
      <c r="H57" s="95"/>
      <c r="I57" s="95"/>
      <c r="J57" s="191"/>
      <c r="K57" s="191"/>
      <c r="L57" s="192"/>
      <c r="M57" s="192"/>
      <c r="N57" s="95"/>
      <c r="O57" s="95"/>
    </row>
    <row r="58" spans="1:15" x14ac:dyDescent="0.25">
      <c r="A58" s="105">
        <v>6</v>
      </c>
      <c r="B58" s="105">
        <v>1</v>
      </c>
      <c r="C58" s="105">
        <f>'Technology costs for TYNDP 2026'!C58</f>
        <v>2020</v>
      </c>
      <c r="D58" s="193" t="s">
        <v>37</v>
      </c>
      <c r="E58" s="194"/>
      <c r="F58" s="194"/>
      <c r="G58" s="194"/>
      <c r="H58" s="194"/>
      <c r="I58" s="194"/>
      <c r="J58" s="95"/>
      <c r="K58" s="95"/>
      <c r="L58" s="95"/>
      <c r="M58" s="95"/>
      <c r="N58" s="95"/>
      <c r="O58" s="95"/>
    </row>
    <row r="59" spans="1:15" x14ac:dyDescent="0.25">
      <c r="A59" s="105"/>
      <c r="B59" s="105"/>
      <c r="C59" s="105">
        <f>VLOOKUP(C58,$S$6:$T$16,2,FALSE)</f>
        <v>1.2260828625235405</v>
      </c>
      <c r="D59" s="95" t="s">
        <v>15</v>
      </c>
      <c r="E59" s="95" t="s">
        <v>16</v>
      </c>
      <c r="F59" s="96">
        <f>'Technology costs for TYNDP 2026'!F59*$C$59</f>
        <v>1405880.5578154426</v>
      </c>
      <c r="G59" s="96">
        <f>'Technology costs for TYNDP 2026'!G59*$C$59</f>
        <v>1383226.224764595</v>
      </c>
      <c r="H59" s="96">
        <f>'Technology costs for TYNDP 2026'!H59*$C$59</f>
        <v>1360571.8917137478</v>
      </c>
      <c r="I59" s="96">
        <f>'Technology costs for TYNDP 2026'!I59*$C$59</f>
        <v>1336783.4320150658</v>
      </c>
      <c r="J59" s="181"/>
      <c r="K59" s="98"/>
      <c r="L59" s="185"/>
      <c r="M59" s="185"/>
      <c r="N59" s="95"/>
      <c r="O59" s="95"/>
    </row>
    <row r="60" spans="1:15" x14ac:dyDescent="0.25">
      <c r="A60" s="105"/>
      <c r="B60" s="105"/>
      <c r="C60" s="105"/>
      <c r="D60" s="95" t="s">
        <v>18</v>
      </c>
      <c r="E60" s="95" t="s">
        <v>19</v>
      </c>
      <c r="F60" s="96">
        <f>'Technology costs for TYNDP 2026'!F60*$C$59</f>
        <v>20430.218738229756</v>
      </c>
      <c r="G60" s="96">
        <f>'Technology costs for TYNDP 2026'!G60*$C$59</f>
        <v>20002.315819209038</v>
      </c>
      <c r="H60" s="96">
        <f>'Technology costs for TYNDP 2026'!H60*$C$59</f>
        <v>19574.412900188323</v>
      </c>
      <c r="I60" s="96">
        <f>'Technology costs for TYNDP 2026'!I60*$C$59</f>
        <v>19129.34482109228</v>
      </c>
      <c r="J60" s="181"/>
      <c r="K60" s="96"/>
      <c r="L60" s="185"/>
      <c r="M60" s="185"/>
      <c r="N60" s="95"/>
      <c r="O60" s="95"/>
    </row>
    <row r="61" spans="1:15" x14ac:dyDescent="0.25">
      <c r="A61" s="105"/>
      <c r="B61" s="105"/>
      <c r="C61" s="105"/>
      <c r="D61" s="90" t="s">
        <v>34</v>
      </c>
      <c r="E61" s="90"/>
      <c r="F61" s="95"/>
      <c r="G61" s="96"/>
      <c r="H61" s="95"/>
      <c r="I61" s="95"/>
      <c r="J61" s="95"/>
      <c r="K61" s="95"/>
      <c r="L61" s="95"/>
      <c r="M61" s="95"/>
      <c r="N61" s="95"/>
      <c r="O61" s="95"/>
    </row>
    <row r="62" spans="1:15" x14ac:dyDescent="0.25">
      <c r="A62" s="105"/>
      <c r="B62" s="105"/>
      <c r="C62" s="105"/>
      <c r="D62" s="182" t="s">
        <v>38</v>
      </c>
      <c r="E62" s="90" t="s">
        <v>16</v>
      </c>
      <c r="F62" s="96">
        <f>'Technology costs for TYNDP 2026'!F62*$C$59</f>
        <v>1015324.122787194</v>
      </c>
      <c r="G62" s="96">
        <f>'Technology costs for TYNDP 2026'!G62*$C$59</f>
        <v>994079.17198681727</v>
      </c>
      <c r="H62" s="96">
        <f>'Technology costs for TYNDP 2026'!H62*$C$59</f>
        <v>972834.22118644067</v>
      </c>
      <c r="I62" s="96">
        <f>'Technology costs for TYNDP 2026'!I62*$C$59</f>
        <v>950697.29510357813</v>
      </c>
      <c r="J62" s="95"/>
      <c r="K62" s="95"/>
      <c r="L62" s="95"/>
      <c r="M62" s="95"/>
      <c r="N62" s="95"/>
      <c r="O62" s="95"/>
    </row>
    <row r="63" spans="1:15" x14ac:dyDescent="0.25">
      <c r="A63" s="105"/>
      <c r="B63" s="105"/>
      <c r="C63" s="105"/>
      <c r="D63" s="182" t="s">
        <v>39</v>
      </c>
      <c r="E63" s="90" t="s">
        <v>16</v>
      </c>
      <c r="F63" s="96">
        <f>'Technology costs for TYNDP 2026'!F63*$C$59</f>
        <v>105181.97052730697</v>
      </c>
      <c r="G63" s="96">
        <f>'Technology costs for TYNDP 2026'!G63*$C$59</f>
        <v>102981.15178907721</v>
      </c>
      <c r="H63" s="96">
        <f>'Technology costs for TYNDP 2026'!H63*$C$59</f>
        <v>100780.33305084746</v>
      </c>
      <c r="I63" s="96">
        <f>'Technology costs for TYNDP 2026'!I63*$C$59</f>
        <v>98487.558097928442</v>
      </c>
      <c r="J63" s="95"/>
      <c r="K63" s="95"/>
      <c r="L63" s="95"/>
      <c r="M63" s="95"/>
      <c r="N63" s="95"/>
      <c r="O63" s="95"/>
    </row>
    <row r="64" spans="1:15" x14ac:dyDescent="0.25">
      <c r="A64" s="105"/>
      <c r="B64" s="105"/>
      <c r="C64" s="105"/>
      <c r="D64" s="182" t="s">
        <v>40</v>
      </c>
      <c r="E64" s="90" t="s">
        <v>16</v>
      </c>
      <c r="F64" s="96">
        <f>'Technology costs for TYNDP 2026'!F64*$C$59</f>
        <v>20939.043126177025</v>
      </c>
      <c r="G64" s="96">
        <f>'Technology costs for TYNDP 2026'!G64*$C$59</f>
        <v>20720.800376647836</v>
      </c>
      <c r="H64" s="96">
        <f>'Technology costs for TYNDP 2026'!H64*$C$59</f>
        <v>20502.557627118644</v>
      </c>
      <c r="I64" s="96">
        <f>'Technology costs for TYNDP 2026'!I64*$C$59</f>
        <v>20272.054048964219</v>
      </c>
      <c r="J64" s="95"/>
      <c r="K64" s="95"/>
      <c r="L64" s="95"/>
      <c r="M64" s="95"/>
      <c r="N64" s="95"/>
      <c r="O64" s="95"/>
    </row>
    <row r="65" spans="1:15" x14ac:dyDescent="0.25">
      <c r="A65" s="105"/>
      <c r="B65" s="105"/>
      <c r="C65" s="105"/>
      <c r="D65" s="182" t="s">
        <v>41</v>
      </c>
      <c r="E65" s="90" t="s">
        <v>16</v>
      </c>
      <c r="F65" s="96">
        <f>'Technology costs for TYNDP 2026'!F65*$C$59</f>
        <v>87203.917514124289</v>
      </c>
      <c r="G65" s="96">
        <f>'Technology costs for TYNDP 2026'!G65*$C$59</f>
        <v>87804.698116760832</v>
      </c>
      <c r="H65" s="96">
        <f>'Technology costs for TYNDP 2026'!H65*$C$59</f>
        <v>88405.478719397361</v>
      </c>
      <c r="I65" s="96">
        <f>'Technology costs for TYNDP 2026'!I65*$C$59</f>
        <v>89058.980885122408</v>
      </c>
      <c r="J65" s="95" t="s">
        <v>42</v>
      </c>
      <c r="K65" s="95"/>
      <c r="L65" s="95"/>
      <c r="M65" s="95"/>
      <c r="N65" s="95"/>
      <c r="O65" s="95"/>
    </row>
    <row r="66" spans="1:15" x14ac:dyDescent="0.25">
      <c r="A66" s="105"/>
      <c r="B66" s="105"/>
      <c r="C66" s="105"/>
      <c r="D66" s="182" t="s">
        <v>43</v>
      </c>
      <c r="E66" s="90" t="s">
        <v>16</v>
      </c>
      <c r="F66" s="96">
        <f>'Technology costs for TYNDP 2026'!F66*$C$59</f>
        <v>136042.47617702448</v>
      </c>
      <c r="G66" s="96">
        <f>'Technology costs for TYNDP 2026'!G66*$C$59</f>
        <v>136042.47617702448</v>
      </c>
      <c r="H66" s="96">
        <f>'Technology costs for TYNDP 2026'!H66*$C$59</f>
        <v>136042.47617702448</v>
      </c>
      <c r="I66" s="96">
        <f>'Technology costs for TYNDP 2026'!I66*$C$59</f>
        <v>136042.47617702448</v>
      </c>
      <c r="J66" s="95" t="s">
        <v>42</v>
      </c>
      <c r="K66" s="95"/>
      <c r="L66" s="95"/>
      <c r="M66" s="95"/>
      <c r="N66" s="95"/>
      <c r="O66" s="95"/>
    </row>
    <row r="67" spans="1:15" x14ac:dyDescent="0.25">
      <c r="A67" s="105"/>
      <c r="B67" s="105"/>
      <c r="C67" s="105"/>
      <c r="D67" s="182" t="s">
        <v>44</v>
      </c>
      <c r="E67" s="90" t="s">
        <v>16</v>
      </c>
      <c r="F67" s="96">
        <f>'Technology costs for TYNDP 2026'!F67*$C$59</f>
        <v>38728.279378531071</v>
      </c>
      <c r="G67" s="96">
        <f>'Technology costs for TYNDP 2026'!G67*$C$59</f>
        <v>38728.279378531071</v>
      </c>
      <c r="H67" s="96">
        <f>'Technology costs for TYNDP 2026'!H67*$C$59</f>
        <v>38728.279378531071</v>
      </c>
      <c r="I67" s="96">
        <f>'Technology costs for TYNDP 2026'!I67*$C$59</f>
        <v>38728.279378531071</v>
      </c>
      <c r="J67" s="95"/>
      <c r="K67" s="95"/>
      <c r="L67" s="95"/>
      <c r="M67" s="95"/>
      <c r="N67" s="95"/>
      <c r="O67" s="95"/>
    </row>
    <row r="68" spans="1:15" x14ac:dyDescent="0.25">
      <c r="A68" s="105"/>
      <c r="B68" s="105"/>
      <c r="C68" s="105"/>
      <c r="D68" s="90" t="s">
        <v>26</v>
      </c>
      <c r="E68" s="90" t="s">
        <v>19</v>
      </c>
      <c r="F68" s="96">
        <f>'Technology costs for TYNDP 2026'!F68*$C$59</f>
        <v>20430.218738229756</v>
      </c>
      <c r="G68" s="96">
        <f>'Technology costs for TYNDP 2026'!G68*$C$59</f>
        <v>20002.315819209038</v>
      </c>
      <c r="H68" s="96">
        <f>'Technology costs for TYNDP 2026'!H68*$C$59</f>
        <v>19574.412900188323</v>
      </c>
      <c r="I68" s="96">
        <f>'Technology costs for TYNDP 2026'!I68*$C$59</f>
        <v>19129.34482109228</v>
      </c>
      <c r="J68" s="95"/>
      <c r="K68" s="95"/>
      <c r="L68" s="95"/>
      <c r="M68" s="95"/>
      <c r="N68" s="95"/>
      <c r="O68" s="95"/>
    </row>
    <row r="69" spans="1:15" x14ac:dyDescent="0.25">
      <c r="A69" s="105"/>
      <c r="B69" s="105"/>
      <c r="C69" s="105"/>
      <c r="D69" s="90" t="s">
        <v>27</v>
      </c>
      <c r="E69" s="90" t="s">
        <v>28</v>
      </c>
      <c r="F69" s="95">
        <v>30</v>
      </c>
      <c r="G69" s="96">
        <f>(F69+H69)/2</f>
        <v>30</v>
      </c>
      <c r="H69" s="95">
        <v>30</v>
      </c>
      <c r="I69" s="95">
        <v>30</v>
      </c>
      <c r="J69" s="95"/>
      <c r="K69" s="95"/>
      <c r="L69" s="95"/>
      <c r="M69" s="95"/>
      <c r="N69" s="95"/>
      <c r="O69" s="95"/>
    </row>
    <row r="70" spans="1:15" x14ac:dyDescent="0.25">
      <c r="A70" s="105"/>
      <c r="B70" s="105"/>
      <c r="C70" s="105"/>
      <c r="D70" s="95"/>
      <c r="E70" s="95"/>
      <c r="F70" s="95"/>
      <c r="G70" s="96"/>
      <c r="H70" s="95"/>
      <c r="I70" s="95"/>
      <c r="J70" s="191"/>
      <c r="K70" s="191"/>
      <c r="L70" s="192"/>
      <c r="M70" s="192"/>
      <c r="N70" s="95"/>
      <c r="O70" s="95"/>
    </row>
    <row r="71" spans="1:15" x14ac:dyDescent="0.25">
      <c r="A71" s="105">
        <v>7</v>
      </c>
      <c r="B71" s="105">
        <v>9</v>
      </c>
      <c r="C71" s="105">
        <f>'Technology costs for TYNDP 2026'!C71</f>
        <v>2023</v>
      </c>
      <c r="D71" s="195" t="s">
        <v>45</v>
      </c>
      <c r="E71" s="196"/>
      <c r="F71" s="196"/>
      <c r="G71" s="196"/>
      <c r="H71" s="196"/>
      <c r="I71" s="196"/>
      <c r="J71" s="95"/>
      <c r="K71" s="95"/>
      <c r="L71" s="95"/>
      <c r="M71" s="95"/>
      <c r="N71" s="95"/>
      <c r="O71" s="95"/>
    </row>
    <row r="72" spans="1:15" x14ac:dyDescent="0.25">
      <c r="A72" s="105"/>
      <c r="B72" s="105"/>
      <c r="C72" s="105">
        <f>VLOOKUP(C71,$S$6:$T$16,2,FALSE)</f>
        <v>1.0260026790639036</v>
      </c>
      <c r="D72" s="95" t="s">
        <v>15</v>
      </c>
      <c r="E72" s="95" t="s">
        <v>16</v>
      </c>
      <c r="F72" s="96">
        <f>'Technology costs for TYNDP 2026'!F72*$C$72</f>
        <v>2443938.3815302183</v>
      </c>
      <c r="G72" s="96">
        <f>'Technology costs for TYNDP 2026'!G72*$C$72</f>
        <v>2320305.0587030179</v>
      </c>
      <c r="H72" s="96">
        <f>'Technology costs for TYNDP 2026'!H72*$C$72</f>
        <v>2196671.7358758175</v>
      </c>
      <c r="I72" s="96">
        <f>'Technology costs for TYNDP 2026'!I72*$C$72</f>
        <v>2031485.3045465292</v>
      </c>
      <c r="J72" s="97"/>
      <c r="K72" s="98"/>
      <c r="L72" s="185"/>
      <c r="M72" s="185"/>
      <c r="N72" s="95"/>
      <c r="O72" s="95"/>
    </row>
    <row r="73" spans="1:15" x14ac:dyDescent="0.25">
      <c r="A73" s="105"/>
      <c r="B73" s="105"/>
      <c r="C73" s="105"/>
      <c r="D73" s="95" t="s">
        <v>18</v>
      </c>
      <c r="E73" s="95" t="s">
        <v>19</v>
      </c>
      <c r="F73" s="96">
        <f>'Technology costs for TYNDP 2026'!F73*$C$72</f>
        <v>55404.144669450798</v>
      </c>
      <c r="G73" s="96">
        <f>'Technology costs for TYNDP 2026'!G73*$C$72</f>
        <v>50274.131274131279</v>
      </c>
      <c r="H73" s="96">
        <f>'Technology costs for TYNDP 2026'!H73*$C$72</f>
        <v>45144.117878811761</v>
      </c>
      <c r="I73" s="96">
        <f>'Technology costs for TYNDP 2026'!I73*$C$72</f>
        <v>42066.109841620048</v>
      </c>
      <c r="J73" s="97"/>
      <c r="K73" s="96"/>
      <c r="L73" s="185"/>
      <c r="M73" s="185"/>
      <c r="N73" s="95"/>
      <c r="O73" s="95"/>
    </row>
    <row r="74" spans="1:15" x14ac:dyDescent="0.25">
      <c r="A74" s="105"/>
      <c r="B74" s="105"/>
      <c r="C74" s="105"/>
      <c r="D74" s="90" t="s">
        <v>20</v>
      </c>
      <c r="E74" s="90"/>
      <c r="F74" s="96">
        <f>'Technology costs for TYNDP 2026'!F74*$C$72</f>
        <v>2443938.3815302183</v>
      </c>
      <c r="G74" s="96">
        <f>'Technology costs for TYNDP 2026'!G74*$C$72</f>
        <v>2320305.0587030179</v>
      </c>
      <c r="H74" s="96">
        <f>'Technology costs for TYNDP 2026'!H74*$C$72</f>
        <v>2196671.7358758175</v>
      </c>
      <c r="I74" s="96">
        <f>'Technology costs for TYNDP 2026'!I74*$C$72</f>
        <v>2031485.3045465292</v>
      </c>
      <c r="J74" s="95"/>
      <c r="K74" s="95"/>
      <c r="L74" s="95"/>
      <c r="M74" s="95"/>
      <c r="N74" s="95"/>
      <c r="O74" s="95"/>
    </row>
    <row r="75" spans="1:15" x14ac:dyDescent="0.25">
      <c r="A75" s="105"/>
      <c r="B75" s="105"/>
      <c r="C75" s="105"/>
      <c r="D75" s="90" t="s">
        <v>26</v>
      </c>
      <c r="E75" s="90" t="s">
        <v>19</v>
      </c>
      <c r="F75" s="96">
        <f>'Technology costs for TYNDP 2026'!F75*$C$72</f>
        <v>55404.144669450798</v>
      </c>
      <c r="G75" s="96">
        <f>'Technology costs for TYNDP 2026'!G75*$C$72</f>
        <v>50274.131274131279</v>
      </c>
      <c r="H75" s="96">
        <f>'Technology costs for TYNDP 2026'!H75*$C$72</f>
        <v>45144.117878811761</v>
      </c>
      <c r="I75" s="96">
        <f>'Technology costs for TYNDP 2026'!I75*$C$72</f>
        <v>42066.109841620048</v>
      </c>
      <c r="J75" s="95"/>
      <c r="K75" s="95"/>
      <c r="L75" s="95"/>
      <c r="M75" s="95"/>
      <c r="N75" s="95"/>
      <c r="O75" s="95"/>
    </row>
    <row r="76" spans="1:15" x14ac:dyDescent="0.25">
      <c r="A76" s="105"/>
      <c r="B76" s="105"/>
      <c r="C76" s="105"/>
      <c r="D76" s="95"/>
      <c r="E76" s="95"/>
      <c r="F76" s="95"/>
      <c r="G76" s="96"/>
      <c r="H76" s="95"/>
      <c r="I76" s="95"/>
      <c r="J76" s="191"/>
      <c r="K76" s="191"/>
      <c r="L76" s="192"/>
      <c r="M76" s="192"/>
      <c r="N76" s="95"/>
      <c r="O76" s="95"/>
    </row>
    <row r="77" spans="1:15" x14ac:dyDescent="0.25">
      <c r="A77" s="105">
        <v>8</v>
      </c>
      <c r="B77" s="105">
        <v>9</v>
      </c>
      <c r="C77" s="105">
        <f>'Technology costs for TYNDP 2026'!C77</f>
        <v>2023</v>
      </c>
      <c r="D77" s="197" t="s">
        <v>46</v>
      </c>
      <c r="E77" s="198"/>
      <c r="F77" s="198"/>
      <c r="G77" s="198"/>
      <c r="H77" s="198"/>
      <c r="I77" s="198"/>
      <c r="J77" s="95"/>
      <c r="K77" s="95"/>
      <c r="L77" s="95"/>
      <c r="M77" s="95"/>
      <c r="N77" s="95"/>
      <c r="O77" s="95"/>
    </row>
    <row r="78" spans="1:15" x14ac:dyDescent="0.25">
      <c r="A78" s="105"/>
      <c r="B78" s="105"/>
      <c r="C78" s="105">
        <f>VLOOKUP(C77,$S$6:$T$16,2,FALSE)</f>
        <v>1.0260026790639036</v>
      </c>
      <c r="D78" s="95" t="s">
        <v>15</v>
      </c>
      <c r="E78" s="95" t="s">
        <v>16</v>
      </c>
      <c r="F78" s="96">
        <f>'Technology costs for TYNDP 2026'!F78*$C$78</f>
        <v>3529449.2159798285</v>
      </c>
      <c r="G78" s="96">
        <f>'Technology costs for TYNDP 2026'!G78*$C$78</f>
        <v>3355028.760538965</v>
      </c>
      <c r="H78" s="96">
        <f>'Technology costs for TYNDP 2026'!H78*$C$78</f>
        <v>3180608.305098101</v>
      </c>
      <c r="I78" s="96">
        <f>'Technology costs for TYNDP 2026'!I78*$C$78</f>
        <v>2944627.6889134035</v>
      </c>
      <c r="J78" s="97"/>
      <c r="K78" s="98"/>
      <c r="L78" s="185"/>
      <c r="M78" s="185"/>
      <c r="N78" s="95"/>
      <c r="O78" s="95"/>
    </row>
    <row r="79" spans="1:15" x14ac:dyDescent="0.25">
      <c r="A79" s="105"/>
      <c r="B79" s="105"/>
      <c r="C79" s="105"/>
      <c r="D79" s="95" t="s">
        <v>18</v>
      </c>
      <c r="E79" s="95" t="s">
        <v>19</v>
      </c>
      <c r="F79" s="96">
        <f>'Technology costs for TYNDP 2026'!F79*$C$78</f>
        <v>34884.091088172725</v>
      </c>
      <c r="G79" s="96">
        <f>'Technology costs for TYNDP 2026'!G79*$C$78</f>
        <v>32832.085730044913</v>
      </c>
      <c r="H79" s="96">
        <f>'Technology costs for TYNDP 2026'!H79*$C$78</f>
        <v>30780.080371917109</v>
      </c>
      <c r="I79" s="96">
        <f>'Technology costs for TYNDP 2026'!I79*$C$78</f>
        <v>28728.075013789301</v>
      </c>
      <c r="J79" s="97"/>
      <c r="K79" s="96"/>
      <c r="L79" s="185"/>
      <c r="M79" s="185"/>
      <c r="N79" s="95"/>
      <c r="O79" s="95"/>
    </row>
    <row r="80" spans="1:15" x14ac:dyDescent="0.25">
      <c r="A80" s="105"/>
      <c r="B80" s="105"/>
      <c r="C80" s="105"/>
      <c r="D80" s="90" t="s">
        <v>20</v>
      </c>
      <c r="E80" s="90" t="s">
        <v>16</v>
      </c>
      <c r="F80" s="96">
        <f>'Technology costs for TYNDP 2026'!F80*$C$78</f>
        <v>3529449.2159798285</v>
      </c>
      <c r="G80" s="96">
        <f>'Technology costs for TYNDP 2026'!G80*$C$78</f>
        <v>3355028.760538965</v>
      </c>
      <c r="H80" s="96">
        <f>'Technology costs for TYNDP 2026'!H80*$C$78</f>
        <v>3180608.305098101</v>
      </c>
      <c r="I80" s="96">
        <f>'Technology costs for TYNDP 2026'!I80*$C$78</f>
        <v>2944627.6889134035</v>
      </c>
      <c r="J80" s="95"/>
      <c r="K80" s="95"/>
      <c r="L80" s="95"/>
      <c r="M80" s="95"/>
      <c r="N80" s="95"/>
      <c r="O80" s="95"/>
    </row>
    <row r="81" spans="1:15" x14ac:dyDescent="0.25">
      <c r="A81" s="105"/>
      <c r="B81" s="105"/>
      <c r="C81" s="105"/>
      <c r="D81" s="90" t="s">
        <v>26</v>
      </c>
      <c r="E81" s="90" t="s">
        <v>19</v>
      </c>
      <c r="F81" s="96">
        <f>'Technology costs for TYNDP 2026'!F81*$C$78</f>
        <v>34884.091088172725</v>
      </c>
      <c r="G81" s="96">
        <f>'Technology costs for TYNDP 2026'!G81*$C$78</f>
        <v>32832.085730044913</v>
      </c>
      <c r="H81" s="96">
        <f>'Technology costs for TYNDP 2026'!H81*$C$78</f>
        <v>30780.080371917109</v>
      </c>
      <c r="I81" s="96">
        <f>'Technology costs for TYNDP 2026'!I81*$C$78</f>
        <v>28728.075013789301</v>
      </c>
      <c r="J81" s="95"/>
      <c r="K81" s="95"/>
      <c r="L81" s="95"/>
      <c r="M81" s="95"/>
      <c r="N81" s="95"/>
      <c r="O81" s="95"/>
    </row>
    <row r="82" spans="1:15" x14ac:dyDescent="0.25">
      <c r="A82" s="105"/>
      <c r="B82" s="105"/>
      <c r="C82" s="105"/>
      <c r="D82" s="95"/>
      <c r="E82" s="95"/>
      <c r="F82" s="95"/>
      <c r="G82" s="96"/>
      <c r="H82" s="95"/>
      <c r="I82" s="95"/>
      <c r="J82" s="191"/>
      <c r="K82" s="191"/>
      <c r="L82" s="192"/>
      <c r="M82" s="192"/>
      <c r="N82" s="95"/>
      <c r="O82" s="95"/>
    </row>
    <row r="83" spans="1:15" x14ac:dyDescent="0.25">
      <c r="A83" s="105">
        <v>9</v>
      </c>
      <c r="B83" s="105">
        <v>9</v>
      </c>
      <c r="C83" s="105">
        <f>'Technology costs for TYNDP 2026'!C83</f>
        <v>2023</v>
      </c>
      <c r="D83" s="199" t="s">
        <v>47</v>
      </c>
      <c r="E83" s="199"/>
      <c r="F83" s="199"/>
      <c r="G83" s="199"/>
      <c r="H83" s="199"/>
      <c r="I83" s="199"/>
      <c r="J83" s="170"/>
      <c r="K83" s="170"/>
      <c r="L83" s="170"/>
      <c r="M83" s="170"/>
      <c r="N83" s="95"/>
      <c r="O83" s="95"/>
    </row>
    <row r="84" spans="1:15" x14ac:dyDescent="0.25">
      <c r="A84" s="105"/>
      <c r="B84" s="105"/>
      <c r="C84" s="105">
        <f>VLOOKUP(C83,$S$6:$T$16,2,FALSE)</f>
        <v>1.0260026790639036</v>
      </c>
      <c r="D84" s="95" t="s">
        <v>15</v>
      </c>
      <c r="E84" s="95" t="s">
        <v>16</v>
      </c>
      <c r="F84" s="96">
        <f>'Technology costs for TYNDP 2026'!F84*$C$84</f>
        <v>2718907.0995193445</v>
      </c>
      <c r="G84" s="96">
        <f>'Technology costs for TYNDP 2026'!G84*$C$84</f>
        <v>2575266.7244503982</v>
      </c>
      <c r="H84" s="96">
        <f>'Technology costs for TYNDP 2026'!H84*$C$84</f>
        <v>2431626.3493814515</v>
      </c>
      <c r="I84" s="96">
        <f>'Technology costs for TYNDP 2026'!I84*$C$84</f>
        <v>2257205.893940588</v>
      </c>
      <c r="J84" s="97"/>
      <c r="K84" s="98"/>
      <c r="L84" s="185"/>
      <c r="M84" s="185"/>
      <c r="N84" s="95"/>
      <c r="O84" s="95"/>
    </row>
    <row r="85" spans="1:15" x14ac:dyDescent="0.25">
      <c r="A85" s="105"/>
      <c r="B85" s="105"/>
      <c r="C85" s="105"/>
      <c r="D85" s="95" t="s">
        <v>18</v>
      </c>
      <c r="E85" s="95" t="s">
        <v>19</v>
      </c>
      <c r="F85" s="96">
        <f>'Technology costs for TYNDP 2026'!F85*$C$84</f>
        <v>51300.133953195182</v>
      </c>
      <c r="G85" s="96">
        <f>'Technology costs for TYNDP 2026'!G85*$C$84</f>
        <v>48222.125916003468</v>
      </c>
      <c r="H85" s="96">
        <f>'Technology costs for TYNDP 2026'!H85*$C$84</f>
        <v>45144.117878811761</v>
      </c>
      <c r="I85" s="96">
        <f>'Technology costs for TYNDP 2026'!I85*$C$84</f>
        <v>42066.109841620048</v>
      </c>
      <c r="J85" s="97"/>
      <c r="K85" s="96"/>
      <c r="L85" s="185"/>
      <c r="M85" s="185"/>
      <c r="N85" s="95"/>
      <c r="O85" s="95"/>
    </row>
    <row r="86" spans="1:15" x14ac:dyDescent="0.25">
      <c r="A86" s="105"/>
      <c r="B86" s="105"/>
      <c r="C86" s="105"/>
      <c r="D86" s="90" t="s">
        <v>20</v>
      </c>
      <c r="E86" s="90" t="s">
        <v>16</v>
      </c>
      <c r="F86" s="96">
        <f>'Technology costs for TYNDP 2026'!F86*$C$84</f>
        <v>2718907.0995193445</v>
      </c>
      <c r="G86" s="96">
        <f>'Technology costs for TYNDP 2026'!G86*$C$84</f>
        <v>2575266.7244503982</v>
      </c>
      <c r="H86" s="96">
        <f>'Technology costs for TYNDP 2026'!H86*$C$84</f>
        <v>2431626.3493814515</v>
      </c>
      <c r="I86" s="96">
        <f>'Technology costs for TYNDP 2026'!I86*$C$84</f>
        <v>2257205.893940588</v>
      </c>
      <c r="J86" s="95"/>
      <c r="K86" s="95"/>
      <c r="L86" s="95"/>
      <c r="M86" s="95"/>
      <c r="N86" s="95"/>
      <c r="O86" s="95"/>
    </row>
    <row r="87" spans="1:15" x14ac:dyDescent="0.25">
      <c r="A87" s="105"/>
      <c r="B87" s="105"/>
      <c r="C87" s="105"/>
      <c r="D87" s="90" t="s">
        <v>26</v>
      </c>
      <c r="E87" s="90" t="s">
        <v>19</v>
      </c>
      <c r="F87" s="96">
        <f>'Technology costs for TYNDP 2026'!F87*$C$84</f>
        <v>51300.133953195182</v>
      </c>
      <c r="G87" s="96">
        <f>'Technology costs for TYNDP 2026'!G87*$C$84</f>
        <v>48222.125916003468</v>
      </c>
      <c r="H87" s="96">
        <f>'Technology costs for TYNDP 2026'!H87*$C$84</f>
        <v>45144.117878811761</v>
      </c>
      <c r="I87" s="96">
        <f>'Technology costs for TYNDP 2026'!I87*$C$84</f>
        <v>42066.109841620048</v>
      </c>
      <c r="J87" s="95"/>
      <c r="K87" s="95"/>
      <c r="L87" s="95"/>
      <c r="M87" s="95"/>
      <c r="N87" s="95"/>
      <c r="O87" s="95"/>
    </row>
    <row r="88" spans="1:15" x14ac:dyDescent="0.25">
      <c r="A88" s="105"/>
      <c r="B88" s="105"/>
      <c r="C88" s="105"/>
      <c r="D88" s="95"/>
      <c r="E88" s="95"/>
      <c r="F88" s="95"/>
      <c r="G88" s="96"/>
      <c r="H88" s="95"/>
      <c r="I88" s="95"/>
      <c r="J88" s="95"/>
      <c r="K88" s="95"/>
      <c r="L88" s="95"/>
      <c r="M88" s="95"/>
      <c r="N88" s="95"/>
      <c r="O88" s="95"/>
    </row>
    <row r="89" spans="1:15" x14ac:dyDescent="0.25">
      <c r="A89" s="105"/>
      <c r="B89" s="105"/>
      <c r="C89" s="105"/>
      <c r="D89" s="95"/>
      <c r="E89" s="95"/>
      <c r="F89" s="95"/>
      <c r="G89" s="96"/>
      <c r="H89" s="95"/>
      <c r="I89" s="95"/>
      <c r="J89" s="95"/>
      <c r="K89" s="95"/>
      <c r="L89" s="95"/>
      <c r="M89" s="95"/>
      <c r="N89" s="95"/>
      <c r="O89" s="95"/>
    </row>
    <row r="90" spans="1:15" x14ac:dyDescent="0.25">
      <c r="A90" s="105">
        <v>10</v>
      </c>
      <c r="B90" s="105">
        <v>9</v>
      </c>
      <c r="C90" s="105">
        <f>'Technology costs for TYNDP 2026'!C90</f>
        <v>2023</v>
      </c>
      <c r="D90" s="195" t="s">
        <v>48</v>
      </c>
      <c r="E90" s="196"/>
      <c r="F90" s="196"/>
      <c r="G90" s="196"/>
      <c r="H90" s="196"/>
      <c r="I90" s="196"/>
      <c r="J90" s="95"/>
      <c r="K90" s="95"/>
      <c r="L90" s="95"/>
      <c r="M90" s="95"/>
      <c r="N90" s="95"/>
      <c r="O90" s="95"/>
    </row>
    <row r="91" spans="1:15" x14ac:dyDescent="0.25">
      <c r="A91" s="105"/>
      <c r="B91" s="105"/>
      <c r="C91" s="105">
        <f>VLOOKUP(C90,$S$6:$T$16,2,FALSE)</f>
        <v>1.0260026790639036</v>
      </c>
      <c r="D91" s="95" t="s">
        <v>15</v>
      </c>
      <c r="E91" s="95" t="s">
        <v>16</v>
      </c>
      <c r="F91" s="96">
        <f>'Technology costs for TYNDP 2026'!F91*$C$91</f>
        <v>3642309.510676858</v>
      </c>
      <c r="G91" s="96">
        <f>'Technology costs for TYNDP 2026'!G91*$C$91</f>
        <v>3098528.0907729887</v>
      </c>
      <c r="H91" s="96">
        <f>'Technology costs for TYNDP 2026'!H91*$C$91</f>
        <v>2554746.6708691199</v>
      </c>
      <c r="I91" s="96">
        <f>'Technology costs for TYNDP 2026'!I91*$C$91</f>
        <v>2318766.054684422</v>
      </c>
      <c r="J91" s="97"/>
      <c r="K91" s="98"/>
      <c r="L91" s="96"/>
      <c r="M91" s="96"/>
      <c r="N91" s="95"/>
      <c r="O91" s="95"/>
    </row>
    <row r="92" spans="1:15" x14ac:dyDescent="0.25">
      <c r="A92" s="105"/>
      <c r="B92" s="105"/>
      <c r="C92" s="105"/>
      <c r="D92" s="95" t="s">
        <v>18</v>
      </c>
      <c r="E92" s="95" t="s">
        <v>19</v>
      </c>
      <c r="F92" s="96">
        <f>'Technology costs for TYNDP 2026'!F92*$C$91</f>
        <v>90288.235757623523</v>
      </c>
      <c r="G92" s="96">
        <f>'Technology costs for TYNDP 2026'!G92*$C$91</f>
        <v>69255.180836813495</v>
      </c>
      <c r="H92" s="96">
        <f>'Technology costs for TYNDP 2026'!H92*$C$91</f>
        <v>48222.125916003468</v>
      </c>
      <c r="I92" s="96">
        <f>'Technology costs for TYNDP 2026'!I92*$C$91</f>
        <v>41040.107162556145</v>
      </c>
      <c r="J92" s="97"/>
      <c r="K92" s="96"/>
      <c r="L92" s="96"/>
      <c r="M92" s="96"/>
      <c r="N92" s="95"/>
      <c r="O92" s="95"/>
    </row>
    <row r="93" spans="1:15" x14ac:dyDescent="0.25">
      <c r="A93" s="105"/>
      <c r="B93" s="105"/>
      <c r="C93" s="105"/>
      <c r="D93" s="90" t="s">
        <v>20</v>
      </c>
      <c r="E93" s="90" t="s">
        <v>16</v>
      </c>
      <c r="F93" s="96">
        <f>'Technology costs for TYNDP 2026'!F93*$C$91</f>
        <v>3642309.510676858</v>
      </c>
      <c r="G93" s="96">
        <f>'Technology costs for TYNDP 2026'!G93*$C$91</f>
        <v>3098528.0907729887</v>
      </c>
      <c r="H93" s="96">
        <f>'Technology costs for TYNDP 2026'!H93*$C$91</f>
        <v>2554746.6708691199</v>
      </c>
      <c r="I93" s="96">
        <f>'Technology costs for TYNDP 2026'!I93*$C$91</f>
        <v>2318766.054684422</v>
      </c>
      <c r="J93" s="95"/>
      <c r="K93" s="95"/>
      <c r="L93" s="95"/>
      <c r="M93" s="95"/>
      <c r="N93" s="95"/>
      <c r="O93" s="95"/>
    </row>
    <row r="94" spans="1:15" x14ac:dyDescent="0.25">
      <c r="A94" s="105"/>
      <c r="B94" s="105"/>
      <c r="C94" s="105"/>
      <c r="D94" s="90" t="s">
        <v>26</v>
      </c>
      <c r="E94" s="90" t="s">
        <v>19</v>
      </c>
      <c r="F94" s="96">
        <f>'Technology costs for TYNDP 2026'!F94*$C$91</f>
        <v>90288.235757623523</v>
      </c>
      <c r="G94" s="96">
        <f>'Technology costs for TYNDP 2026'!G94*$C$91</f>
        <v>69255.180836813495</v>
      </c>
      <c r="H94" s="96">
        <f>'Technology costs for TYNDP 2026'!H94*$C$91</f>
        <v>48222.125916003468</v>
      </c>
      <c r="I94" s="96">
        <f>'Technology costs for TYNDP 2026'!I94*$C$91</f>
        <v>41040.107162556145</v>
      </c>
      <c r="J94" s="95"/>
      <c r="K94" s="95"/>
      <c r="L94" s="95"/>
      <c r="M94" s="95"/>
      <c r="N94" s="95"/>
      <c r="O94" s="95"/>
    </row>
    <row r="95" spans="1:15" x14ac:dyDescent="0.25">
      <c r="A95" s="105"/>
      <c r="B95" s="105"/>
      <c r="C95" s="105"/>
      <c r="D95" s="95"/>
      <c r="E95" s="95"/>
      <c r="F95" s="95"/>
      <c r="G95" s="96"/>
      <c r="H95" s="95"/>
      <c r="I95" s="95"/>
      <c r="J95" s="95"/>
      <c r="K95" s="95"/>
      <c r="L95" s="95"/>
      <c r="M95" s="95"/>
      <c r="N95" s="95"/>
      <c r="O95" s="95"/>
    </row>
    <row r="96" spans="1:15" x14ac:dyDescent="0.25">
      <c r="A96" s="105">
        <v>11</v>
      </c>
      <c r="B96" s="105">
        <v>9</v>
      </c>
      <c r="C96" s="105">
        <f>'Technology costs for TYNDP 2026'!C96</f>
        <v>2023</v>
      </c>
      <c r="D96" s="197" t="s">
        <v>49</v>
      </c>
      <c r="E96" s="198"/>
      <c r="F96" s="198"/>
      <c r="G96" s="198"/>
      <c r="H96" s="198"/>
      <c r="I96" s="198"/>
      <c r="J96" s="95"/>
      <c r="K96" s="95"/>
      <c r="L96" s="95"/>
      <c r="M96" s="95"/>
      <c r="N96" s="95"/>
      <c r="O96" s="95"/>
    </row>
    <row r="97" spans="1:15" x14ac:dyDescent="0.25">
      <c r="A97" s="105"/>
      <c r="B97" s="105"/>
      <c r="C97" s="105">
        <f>VLOOKUP(C96,$S$6:$T$16,2,FALSE)</f>
        <v>1.0260026790639036</v>
      </c>
      <c r="D97" s="95" t="s">
        <v>15</v>
      </c>
      <c r="E97" s="95" t="s">
        <v>16</v>
      </c>
      <c r="F97" s="96">
        <f>'Technology costs for TYNDP 2026'!F97*$C$97</f>
        <v>4637532.109368844</v>
      </c>
      <c r="G97" s="96">
        <f>'Technology costs for TYNDP 2026'!G97*$C$97</f>
        <v>4052710.5823024195</v>
      </c>
      <c r="H97" s="96">
        <f>'Technology costs for TYNDP 2026'!H97*$C$97</f>
        <v>3467889.055235994</v>
      </c>
      <c r="I97" s="96">
        <f>'Technology costs for TYNDP 2026'!I97*$C$97</f>
        <v>3149828.2247261843</v>
      </c>
      <c r="J97" s="97"/>
      <c r="K97" s="98"/>
      <c r="L97" s="96"/>
      <c r="M97" s="96"/>
      <c r="N97" s="95"/>
      <c r="O97" s="95"/>
    </row>
    <row r="98" spans="1:15" x14ac:dyDescent="0.25">
      <c r="A98" s="105"/>
      <c r="B98" s="105"/>
      <c r="C98" s="105"/>
      <c r="D98" s="95" t="s">
        <v>18</v>
      </c>
      <c r="E98" s="95" t="s">
        <v>19</v>
      </c>
      <c r="F98" s="96">
        <f>'Technology costs for TYNDP 2026'!F98*$C$97</f>
        <v>93366.243794815236</v>
      </c>
      <c r="G98" s="96">
        <f>'Technology costs for TYNDP 2026'!G98*$C$97</f>
        <v>71307.1861949413</v>
      </c>
      <c r="H98" s="96">
        <f>'Technology costs for TYNDP 2026'!H98*$C$97</f>
        <v>49248.128595067377</v>
      </c>
      <c r="I98" s="96">
        <f>'Technology costs for TYNDP 2026'!I98*$C$97</f>
        <v>42066.109841620048</v>
      </c>
      <c r="J98" s="97"/>
      <c r="K98" s="96"/>
      <c r="L98" s="96"/>
      <c r="M98" s="96"/>
      <c r="N98" s="95"/>
      <c r="O98" s="95"/>
    </row>
    <row r="99" spans="1:15" x14ac:dyDescent="0.25">
      <c r="A99" s="105"/>
      <c r="B99" s="105"/>
      <c r="C99" s="105"/>
      <c r="D99" s="90" t="s">
        <v>20</v>
      </c>
      <c r="E99" s="90" t="s">
        <v>16</v>
      </c>
      <c r="F99" s="96">
        <f>'Technology costs for TYNDP 2026'!F99*$C$97</f>
        <v>4637532.109368844</v>
      </c>
      <c r="G99" s="96">
        <f>'Technology costs for TYNDP 2026'!G99*$C$97</f>
        <v>4052710.5823024195</v>
      </c>
      <c r="H99" s="96">
        <f>'Technology costs for TYNDP 2026'!H99*$C$97</f>
        <v>3467889.055235994</v>
      </c>
      <c r="I99" s="96">
        <f>'Technology costs for TYNDP 2026'!I99*$C$97</f>
        <v>3149828.2247261843</v>
      </c>
      <c r="J99" s="95"/>
      <c r="K99" s="95"/>
      <c r="L99" s="95"/>
      <c r="M99" s="95"/>
      <c r="N99" s="95"/>
      <c r="O99" s="95"/>
    </row>
    <row r="100" spans="1:15" x14ac:dyDescent="0.25">
      <c r="A100" s="105"/>
      <c r="B100" s="105"/>
      <c r="C100" s="105"/>
      <c r="D100" s="90" t="s">
        <v>26</v>
      </c>
      <c r="E100" s="90" t="s">
        <v>19</v>
      </c>
      <c r="F100" s="96">
        <f>'Technology costs for TYNDP 2026'!F100*$C$97</f>
        <v>93366.243794815236</v>
      </c>
      <c r="G100" s="96">
        <f>'Technology costs for TYNDP 2026'!G100*$C$97</f>
        <v>71307.1861949413</v>
      </c>
      <c r="H100" s="96">
        <f>'Technology costs for TYNDP 2026'!H100*$C$97</f>
        <v>49248.128595067377</v>
      </c>
      <c r="I100" s="96">
        <f>'Technology costs for TYNDP 2026'!I100*$C$97</f>
        <v>42066.109841620048</v>
      </c>
      <c r="J100" s="95"/>
      <c r="K100" s="95"/>
      <c r="L100" s="95"/>
      <c r="M100" s="95"/>
      <c r="N100" s="95"/>
      <c r="O100" s="95"/>
    </row>
    <row r="101" spans="1:15" x14ac:dyDescent="0.25">
      <c r="A101" s="105"/>
      <c r="B101" s="105"/>
      <c r="C101" s="105"/>
      <c r="D101" s="95"/>
      <c r="E101" s="95"/>
      <c r="F101" s="95"/>
      <c r="G101" s="96"/>
      <c r="H101" s="95"/>
      <c r="I101" s="95"/>
      <c r="J101" s="95"/>
      <c r="K101" s="95"/>
      <c r="L101" s="95"/>
      <c r="M101" s="95"/>
      <c r="N101" s="95"/>
      <c r="O101" s="95"/>
    </row>
    <row r="102" spans="1:15" x14ac:dyDescent="0.25">
      <c r="A102" s="105">
        <v>12</v>
      </c>
      <c r="B102" s="105">
        <v>9</v>
      </c>
      <c r="C102" s="105">
        <f>'Technology costs for TYNDP 2026'!C102</f>
        <v>2023</v>
      </c>
      <c r="D102" s="199" t="s">
        <v>50</v>
      </c>
      <c r="E102" s="199"/>
      <c r="F102" s="199"/>
      <c r="G102" s="199"/>
      <c r="H102" s="199"/>
      <c r="I102" s="199"/>
      <c r="J102" s="170"/>
      <c r="K102" s="170"/>
      <c r="L102" s="170"/>
      <c r="M102" s="170"/>
      <c r="N102" s="95"/>
      <c r="O102" s="95"/>
    </row>
    <row r="103" spans="1:15" x14ac:dyDescent="0.25">
      <c r="A103" s="105"/>
      <c r="B103" s="105"/>
      <c r="C103" s="105">
        <f>VLOOKUP(C102,$S$6:$T$16,2,FALSE)</f>
        <v>1.0260026790639036</v>
      </c>
      <c r="D103" s="95" t="s">
        <v>15</v>
      </c>
      <c r="E103" s="95" t="s">
        <v>16</v>
      </c>
      <c r="F103" s="96">
        <f>'Technology costs for TYNDP 2026'!F103*$C$103</f>
        <v>3549969.2695611063</v>
      </c>
      <c r="G103" s="96">
        <f>'Technology costs for TYNDP 2026'!G103*$C$103</f>
        <v>3011317.8630525572</v>
      </c>
      <c r="H103" s="96">
        <f>'Technology costs for TYNDP 2026'!H103*$C$103</f>
        <v>2472666.4565440076</v>
      </c>
      <c r="I103" s="96">
        <f>'Technology costs for TYNDP 2026'!I103*$C$103</f>
        <v>2236685.8403593097</v>
      </c>
      <c r="J103" s="97"/>
      <c r="K103" s="98"/>
      <c r="L103" s="96"/>
      <c r="M103" s="96"/>
      <c r="N103" s="95"/>
      <c r="O103" s="95"/>
    </row>
    <row r="104" spans="1:15" x14ac:dyDescent="0.25">
      <c r="A104" s="105"/>
      <c r="B104" s="105"/>
      <c r="C104" s="105"/>
      <c r="D104" s="95" t="s">
        <v>18</v>
      </c>
      <c r="E104" s="95" t="s">
        <v>19</v>
      </c>
      <c r="F104" s="96">
        <f>'Technology costs for TYNDP 2026'!F104*$C$103</f>
        <v>93366.243794815236</v>
      </c>
      <c r="G104" s="96">
        <f>'Technology costs for TYNDP 2026'!G104*$C$103</f>
        <v>71307.1861949413</v>
      </c>
      <c r="H104" s="96">
        <f>'Technology costs for TYNDP 2026'!H104*$C$103</f>
        <v>49248.128595067377</v>
      </c>
      <c r="I104" s="96">
        <f>'Technology costs for TYNDP 2026'!I104*$C$103</f>
        <v>42066.109841620048</v>
      </c>
      <c r="J104" s="97"/>
      <c r="K104" s="96"/>
      <c r="L104" s="96"/>
      <c r="M104" s="96"/>
      <c r="N104" s="95"/>
      <c r="O104" s="95"/>
    </row>
    <row r="105" spans="1:15" x14ac:dyDescent="0.25">
      <c r="A105" s="105"/>
      <c r="B105" s="105"/>
      <c r="C105" s="105"/>
      <c r="D105" s="90" t="s">
        <v>20</v>
      </c>
      <c r="E105" s="90" t="s">
        <v>16</v>
      </c>
      <c r="F105" s="96">
        <f>'Technology costs for TYNDP 2026'!F105*$C$103</f>
        <v>3549969.2695611063</v>
      </c>
      <c r="G105" s="96">
        <f>'Technology costs for TYNDP 2026'!G105*$C$103</f>
        <v>3011317.8630525572</v>
      </c>
      <c r="H105" s="96">
        <f>'Technology costs for TYNDP 2026'!H105*$C$103</f>
        <v>2472666.4565440076</v>
      </c>
      <c r="I105" s="96">
        <f>'Technology costs for TYNDP 2026'!I105*$C$103</f>
        <v>2236685.8403593097</v>
      </c>
      <c r="J105" s="95"/>
      <c r="K105" s="95"/>
      <c r="L105" s="95"/>
      <c r="M105" s="95"/>
      <c r="N105" s="95"/>
      <c r="O105" s="95"/>
    </row>
    <row r="106" spans="1:15" x14ac:dyDescent="0.25">
      <c r="A106" s="105"/>
      <c r="B106" s="105"/>
      <c r="C106" s="105"/>
      <c r="D106" s="90" t="s">
        <v>26</v>
      </c>
      <c r="E106" s="90" t="s">
        <v>19</v>
      </c>
      <c r="F106" s="96">
        <f>'Technology costs for TYNDP 2026'!F106*$C$103</f>
        <v>93366.243794815236</v>
      </c>
      <c r="G106" s="96">
        <f>'Technology costs for TYNDP 2026'!G106*$C$103</f>
        <v>71307.1861949413</v>
      </c>
      <c r="H106" s="96">
        <f>'Technology costs for TYNDP 2026'!H106*$C$103</f>
        <v>49248.128595067377</v>
      </c>
      <c r="I106" s="96">
        <f>'Technology costs for TYNDP 2026'!I106*$C$103</f>
        <v>42066.109841620048</v>
      </c>
      <c r="J106" s="95"/>
      <c r="K106" s="95"/>
      <c r="L106" s="95"/>
      <c r="M106" s="95"/>
      <c r="N106" s="95"/>
      <c r="O106" s="95"/>
    </row>
    <row r="107" spans="1:15" x14ac:dyDescent="0.25">
      <c r="A107" s="105"/>
      <c r="B107" s="105"/>
      <c r="C107" s="105"/>
      <c r="D107" s="95"/>
      <c r="E107" s="95"/>
      <c r="F107" s="95"/>
      <c r="G107" s="96"/>
      <c r="H107" s="95"/>
      <c r="I107" s="95"/>
      <c r="J107" s="95"/>
      <c r="K107" s="95"/>
      <c r="L107" s="95"/>
      <c r="M107" s="95"/>
      <c r="N107" s="95"/>
      <c r="O107" s="95"/>
    </row>
    <row r="108" spans="1:15" x14ac:dyDescent="0.25">
      <c r="A108" s="105"/>
      <c r="B108" s="105"/>
      <c r="C108" s="105"/>
      <c r="D108" s="90"/>
      <c r="E108" s="90"/>
      <c r="F108" s="95"/>
      <c r="G108" s="96"/>
      <c r="H108" s="95"/>
      <c r="I108" s="95"/>
      <c r="J108" s="95"/>
      <c r="K108" s="95"/>
      <c r="L108" s="95"/>
      <c r="M108" s="95"/>
      <c r="N108" s="95"/>
      <c r="O108" s="95"/>
    </row>
    <row r="109" spans="1:15" x14ac:dyDescent="0.25">
      <c r="A109" s="105">
        <v>13</v>
      </c>
      <c r="B109" s="105">
        <v>8</v>
      </c>
      <c r="C109" s="105">
        <f>'Technology costs for TYNDP 2026'!C109</f>
        <v>2021</v>
      </c>
      <c r="D109" s="91" t="s">
        <v>51</v>
      </c>
      <c r="E109" s="92"/>
      <c r="F109" s="92"/>
      <c r="G109" s="92"/>
      <c r="H109" s="92"/>
      <c r="I109" s="92"/>
      <c r="J109" s="95"/>
      <c r="K109" s="95"/>
      <c r="L109" s="95"/>
      <c r="M109" s="95"/>
      <c r="N109" s="95"/>
      <c r="O109" s="95"/>
    </row>
    <row r="110" spans="1:15" x14ac:dyDescent="0.25">
      <c r="A110" s="105"/>
      <c r="B110" s="105"/>
      <c r="C110" s="105">
        <f>VLOOKUP(C109,$S$6:$T$16,2,FALSE)</f>
        <v>1.1915263543191801</v>
      </c>
      <c r="D110" s="95" t="s">
        <v>15</v>
      </c>
      <c r="E110" s="95" t="s">
        <v>52</v>
      </c>
      <c r="F110" s="96">
        <f>'Technology costs for TYNDP 2026'!F110*$C$110</f>
        <v>4277.5796120058567</v>
      </c>
      <c r="G110" s="96">
        <f>'Technology costs for TYNDP 2026'!G110*$C$110</f>
        <v>4215.0244784040997</v>
      </c>
      <c r="H110" s="96">
        <f>'Technology costs for TYNDP 2026'!H110*$C$110</f>
        <v>4152.4693448023427</v>
      </c>
      <c r="I110" s="96">
        <f>'Technology costs for TYNDP 2026'!I110*$C$110</f>
        <v>4027.3590775988287</v>
      </c>
      <c r="J110" s="97"/>
      <c r="K110" s="98" t="s">
        <v>53</v>
      </c>
      <c r="L110" s="96"/>
      <c r="M110" s="96"/>
      <c r="N110" s="96"/>
      <c r="O110" s="95"/>
    </row>
    <row r="111" spans="1:15" x14ac:dyDescent="0.25">
      <c r="A111" s="105"/>
      <c r="B111" s="105"/>
      <c r="C111" s="105"/>
      <c r="D111" s="95" t="s">
        <v>18</v>
      </c>
      <c r="E111" s="95" t="s">
        <v>54</v>
      </c>
      <c r="F111" s="96">
        <f>'Technology costs for TYNDP 2026'!F111*$C$110</f>
        <v>64.342423133235727</v>
      </c>
      <c r="G111" s="96">
        <f>'Technology costs for TYNDP 2026'!G111*$C$110</f>
        <v>63.150896778916547</v>
      </c>
      <c r="H111" s="96">
        <f>'Technology costs for TYNDP 2026'!H111*$C$110</f>
        <v>61.959370424597367</v>
      </c>
      <c r="I111" s="96">
        <f>'Technology costs for TYNDP 2026'!I111*$C$110</f>
        <v>60.767844070278187</v>
      </c>
      <c r="J111" s="97"/>
      <c r="K111" s="95"/>
      <c r="L111" s="95"/>
      <c r="M111" s="95"/>
      <c r="N111" s="96"/>
      <c r="O111" s="95"/>
    </row>
    <row r="112" spans="1:15" x14ac:dyDescent="0.25">
      <c r="A112" s="105"/>
      <c r="B112" s="105"/>
      <c r="C112" s="105"/>
      <c r="D112" s="90" t="s">
        <v>20</v>
      </c>
      <c r="E112" s="90" t="s">
        <v>52</v>
      </c>
      <c r="F112" s="96">
        <f>'Technology costs for TYNDP 2026'!F112*$C$110</f>
        <v>4277.5796120058567</v>
      </c>
      <c r="G112" s="96">
        <f>'Technology costs for TYNDP 2026'!G112*$C$110</f>
        <v>4215.0244784040997</v>
      </c>
      <c r="H112" s="96">
        <f>'Technology costs for TYNDP 2026'!H112*$C$110</f>
        <v>4152.4693448023427</v>
      </c>
      <c r="I112" s="96">
        <f>'Technology costs for TYNDP 2026'!I112*$C$110</f>
        <v>4027.3590775988287</v>
      </c>
      <c r="J112" s="95"/>
      <c r="K112" s="95"/>
      <c r="L112" s="95"/>
      <c r="M112" s="95"/>
      <c r="N112" s="95"/>
      <c r="O112" s="95"/>
    </row>
    <row r="113" spans="1:15" x14ac:dyDescent="0.25">
      <c r="A113" s="105"/>
      <c r="B113" s="105"/>
      <c r="C113" s="105"/>
      <c r="D113" s="90" t="s">
        <v>26</v>
      </c>
      <c r="E113" s="90" t="s">
        <v>54</v>
      </c>
      <c r="F113" s="96">
        <f>'Technology costs for TYNDP 2026'!F113*$C$110</f>
        <v>64.342423133235727</v>
      </c>
      <c r="G113" s="96">
        <f>'Technology costs for TYNDP 2026'!G113*$C$110</f>
        <v>63.150896778916547</v>
      </c>
      <c r="H113" s="96">
        <f>'Technology costs for TYNDP 2026'!H113*$C$110</f>
        <v>61.959370424597367</v>
      </c>
      <c r="I113" s="96">
        <f>'Technology costs for TYNDP 2026'!I113*$C$110</f>
        <v>60.767844070278187</v>
      </c>
      <c r="J113" s="95"/>
      <c r="K113" s="95"/>
      <c r="L113" s="95"/>
      <c r="M113" s="95"/>
      <c r="N113" s="95"/>
      <c r="O113" s="95"/>
    </row>
    <row r="114" spans="1:15" x14ac:dyDescent="0.25">
      <c r="A114" s="105"/>
      <c r="B114" s="105"/>
      <c r="C114" s="105"/>
      <c r="D114" s="90"/>
      <c r="E114" s="90"/>
      <c r="F114" s="95"/>
      <c r="G114" s="96"/>
      <c r="H114" s="95"/>
      <c r="I114" s="95"/>
      <c r="J114" s="95"/>
      <c r="K114" s="95"/>
      <c r="L114" s="95"/>
      <c r="M114" s="95"/>
      <c r="N114" s="95"/>
      <c r="O114" s="95"/>
    </row>
    <row r="115" spans="1:15" x14ac:dyDescent="0.25">
      <c r="A115" s="105">
        <v>14</v>
      </c>
      <c r="B115" s="105">
        <v>8</v>
      </c>
      <c r="C115" s="105">
        <f>'Technology costs for TYNDP 2026'!C115</f>
        <v>2021</v>
      </c>
      <c r="D115" s="91" t="s">
        <v>55</v>
      </c>
      <c r="E115" s="92"/>
      <c r="F115" s="92"/>
      <c r="G115" s="92"/>
      <c r="H115" s="92"/>
      <c r="I115" s="92"/>
      <c r="J115" s="95"/>
      <c r="K115" s="95"/>
      <c r="L115" s="95"/>
      <c r="M115" s="95"/>
      <c r="N115" s="95"/>
      <c r="O115" s="95"/>
    </row>
    <row r="116" spans="1:15" x14ac:dyDescent="0.25">
      <c r="A116" s="105"/>
      <c r="B116" s="105"/>
      <c r="C116" s="105">
        <f>VLOOKUP(C115,$S$6:$T$16,2,FALSE)</f>
        <v>1.1915263543191801</v>
      </c>
      <c r="D116" s="95" t="s">
        <v>15</v>
      </c>
      <c r="E116" s="95" t="s">
        <v>52</v>
      </c>
      <c r="F116" s="96">
        <f>'Technology costs for TYNDP 2026'!F116*$C$116</f>
        <v>2466.4595534407026</v>
      </c>
      <c r="G116" s="96">
        <f>'Technology costs for TYNDP 2026'!G116*$C$116</f>
        <v>2433.6925786969255</v>
      </c>
      <c r="H116" s="96">
        <f>'Technology costs for TYNDP 2026'!H116*$C$116</f>
        <v>2400.9256039531479</v>
      </c>
      <c r="I116" s="96">
        <f>'Technology costs for TYNDP 2026'!I116*$C$116</f>
        <v>2335.3916544655931</v>
      </c>
      <c r="J116" s="97"/>
      <c r="K116" s="98" t="s">
        <v>53</v>
      </c>
      <c r="L116" s="96"/>
      <c r="M116" s="95"/>
      <c r="N116" s="95"/>
      <c r="O116" s="95"/>
    </row>
    <row r="117" spans="1:15" x14ac:dyDescent="0.25">
      <c r="A117" s="105"/>
      <c r="B117" s="105"/>
      <c r="C117" s="105"/>
      <c r="D117" s="95" t="s">
        <v>18</v>
      </c>
      <c r="E117" s="95" t="s">
        <v>54</v>
      </c>
      <c r="F117" s="96">
        <f>'Technology costs for TYNDP 2026'!F117*$C$116</f>
        <v>36.937316983894583</v>
      </c>
      <c r="G117" s="96">
        <f>'Technology costs for TYNDP 2026'!G117*$C$116</f>
        <v>36.341553806734993</v>
      </c>
      <c r="H117" s="96">
        <f>'Technology costs for TYNDP 2026'!H117*$C$116</f>
        <v>35.745790629575403</v>
      </c>
      <c r="I117" s="96">
        <f>'Technology costs for TYNDP 2026'!I117*$C$116</f>
        <v>34.554264275256223</v>
      </c>
      <c r="J117" s="97"/>
      <c r="K117" s="95"/>
      <c r="L117" s="95"/>
      <c r="M117" s="95"/>
      <c r="N117" s="95"/>
      <c r="O117" s="95"/>
    </row>
    <row r="118" spans="1:15" x14ac:dyDescent="0.25">
      <c r="A118" s="105"/>
      <c r="B118" s="105"/>
      <c r="C118" s="105"/>
      <c r="D118" s="90" t="s">
        <v>20</v>
      </c>
      <c r="E118" s="90" t="s">
        <v>52</v>
      </c>
      <c r="F118" s="96">
        <f>'Technology costs for TYNDP 2026'!F118*$C$116</f>
        <v>2466.4595534407026</v>
      </c>
      <c r="G118" s="96">
        <f>'Technology costs for TYNDP 2026'!G118*$C$116</f>
        <v>2433.6925786969255</v>
      </c>
      <c r="H118" s="96">
        <f>'Technology costs for TYNDP 2026'!H118*$C$116</f>
        <v>2400.9256039531479</v>
      </c>
      <c r="I118" s="96">
        <f>'Technology costs for TYNDP 2026'!I118*$C$116</f>
        <v>2335.3916544655931</v>
      </c>
      <c r="J118" s="95"/>
      <c r="K118" s="95"/>
      <c r="L118" s="95"/>
      <c r="M118" s="95"/>
      <c r="N118" s="95"/>
      <c r="O118" s="95"/>
    </row>
    <row r="119" spans="1:15" x14ac:dyDescent="0.25">
      <c r="A119" s="105"/>
      <c r="B119" s="105"/>
      <c r="C119" s="105"/>
      <c r="D119" s="90" t="s">
        <v>26</v>
      </c>
      <c r="E119" s="90" t="s">
        <v>54</v>
      </c>
      <c r="F119" s="96">
        <f>'Technology costs for TYNDP 2026'!F119*$C$116</f>
        <v>36.937316983894583</v>
      </c>
      <c r="G119" s="96">
        <f>'Technology costs for TYNDP 2026'!G119*$C$116</f>
        <v>36.341553806734993</v>
      </c>
      <c r="H119" s="96">
        <f>'Technology costs for TYNDP 2026'!H119*$C$116</f>
        <v>35.745790629575403</v>
      </c>
      <c r="I119" s="96">
        <f>'Technology costs for TYNDP 2026'!I119*$C$116</f>
        <v>34.554264275256223</v>
      </c>
      <c r="J119" s="95"/>
      <c r="K119" s="95"/>
      <c r="L119" s="95"/>
      <c r="M119" s="95"/>
      <c r="N119" s="95"/>
      <c r="O119" s="95"/>
    </row>
    <row r="120" spans="1:15" x14ac:dyDescent="0.25">
      <c r="A120" s="105"/>
      <c r="B120" s="105"/>
      <c r="C120" s="105"/>
      <c r="D120" s="90"/>
      <c r="E120" s="90"/>
      <c r="F120" s="95"/>
      <c r="G120" s="95"/>
      <c r="H120" s="95"/>
      <c r="I120" s="95"/>
      <c r="J120" s="95"/>
      <c r="K120" s="95"/>
      <c r="L120" s="95"/>
      <c r="M120" s="95"/>
      <c r="N120" s="95"/>
      <c r="O120" s="95"/>
    </row>
    <row r="121" spans="1:15" x14ac:dyDescent="0.25">
      <c r="A121" s="105"/>
      <c r="B121" s="105"/>
      <c r="C121" s="105"/>
      <c r="D121" s="90"/>
      <c r="E121" s="90"/>
      <c r="F121" s="95"/>
      <c r="G121" s="95"/>
      <c r="H121" s="95"/>
      <c r="I121" s="95"/>
      <c r="J121" s="95"/>
      <c r="K121" s="95"/>
      <c r="L121" s="95"/>
      <c r="M121" s="95"/>
      <c r="N121" s="95"/>
      <c r="O121" s="95"/>
    </row>
    <row r="122" spans="1:15" x14ac:dyDescent="0.25">
      <c r="A122" s="105">
        <v>15</v>
      </c>
      <c r="B122" s="105">
        <v>8</v>
      </c>
      <c r="C122" s="105">
        <f>'Technology costs for TYNDP 2026'!C122</f>
        <v>2020</v>
      </c>
      <c r="D122" s="94" t="s">
        <v>56</v>
      </c>
      <c r="E122" s="93"/>
      <c r="F122" s="93"/>
      <c r="G122" s="93"/>
      <c r="H122" s="93"/>
      <c r="I122" s="93"/>
      <c r="J122" s="95"/>
      <c r="K122" s="95"/>
      <c r="L122" s="95"/>
      <c r="M122" s="95"/>
      <c r="N122" s="95"/>
      <c r="O122" s="95"/>
    </row>
    <row r="123" spans="1:15" x14ac:dyDescent="0.25">
      <c r="A123" s="105"/>
      <c r="B123" s="105"/>
      <c r="C123" s="105">
        <f>VLOOKUP(C122,$S$6:$T$16,2,FALSE)</f>
        <v>1.2260828625235405</v>
      </c>
      <c r="D123" s="95" t="s">
        <v>15</v>
      </c>
      <c r="E123" s="95" t="s">
        <v>16</v>
      </c>
      <c r="F123" s="96">
        <f>'Technology costs for TYNDP 2026'!F123*$C$123</f>
        <v>392346.51600753295</v>
      </c>
      <c r="G123" s="96">
        <f>'Technology costs for TYNDP 2026'!G123*$C$123</f>
        <v>367824.85875706212</v>
      </c>
      <c r="H123" s="96">
        <f>'Technology costs for TYNDP 2026'!H123*$C$123</f>
        <v>355564.03013182676</v>
      </c>
      <c r="I123" s="96">
        <f>'Technology costs for TYNDP 2026'!I123*$C$123</f>
        <v>331042.37288135593</v>
      </c>
      <c r="J123" s="97"/>
      <c r="K123" s="98"/>
      <c r="L123" s="96"/>
      <c r="M123" s="96"/>
      <c r="N123" s="95"/>
      <c r="O123" s="95"/>
    </row>
    <row r="124" spans="1:15" x14ac:dyDescent="0.25">
      <c r="A124" s="105"/>
      <c r="B124" s="105"/>
      <c r="C124" s="105"/>
      <c r="D124" s="95" t="s">
        <v>18</v>
      </c>
      <c r="E124" s="95" t="s">
        <v>19</v>
      </c>
      <c r="F124" s="96">
        <f>'Technology costs for TYNDP 2026'!F124*$C$123</f>
        <v>5885.1977401129943</v>
      </c>
      <c r="G124" s="96">
        <f>'Technology costs for TYNDP 2026'!G124*$C$123</f>
        <v>5517.3728813559319</v>
      </c>
      <c r="H124" s="96">
        <f>'Technology costs for TYNDP 2026'!H124*$C$123</f>
        <v>5333.4604519774011</v>
      </c>
      <c r="I124" s="96">
        <f>'Technology costs for TYNDP 2026'!I124*$C$123</f>
        <v>4965.6355932203387</v>
      </c>
      <c r="J124" s="97"/>
      <c r="K124" s="95"/>
      <c r="L124" s="95"/>
      <c r="M124" s="95"/>
      <c r="N124" s="95"/>
      <c r="O124" s="95"/>
    </row>
    <row r="125" spans="1:15" x14ac:dyDescent="0.25">
      <c r="A125" s="105"/>
      <c r="B125" s="105"/>
      <c r="C125" s="105"/>
      <c r="D125" s="90" t="s">
        <v>20</v>
      </c>
      <c r="E125" s="90" t="s">
        <v>16</v>
      </c>
      <c r="F125" s="96">
        <f>'Technology costs for TYNDP 2026'!F125*$C$123</f>
        <v>392346.51600753295</v>
      </c>
      <c r="G125" s="96">
        <f>'Technology costs for TYNDP 2026'!G125*$C$123</f>
        <v>367824.85875706212</v>
      </c>
      <c r="H125" s="96">
        <f>'Technology costs for TYNDP 2026'!H125*$C$123</f>
        <v>355564.03013182676</v>
      </c>
      <c r="I125" s="96">
        <f>'Technology costs for TYNDP 2026'!I125*$C$123</f>
        <v>331042.37288135593</v>
      </c>
      <c r="J125" s="95"/>
      <c r="K125" s="95"/>
      <c r="L125" s="95"/>
      <c r="M125" s="95"/>
      <c r="N125" s="95"/>
      <c r="O125" s="95"/>
    </row>
    <row r="126" spans="1:15" x14ac:dyDescent="0.25">
      <c r="A126" s="105"/>
      <c r="B126" s="105"/>
      <c r="C126" s="105"/>
      <c r="D126" s="90" t="s">
        <v>26</v>
      </c>
      <c r="E126" s="90" t="s">
        <v>19</v>
      </c>
      <c r="F126" s="96">
        <f>'Technology costs for TYNDP 2026'!F126*$C$123</f>
        <v>5885.1977401129943</v>
      </c>
      <c r="G126" s="96">
        <f>'Technology costs for TYNDP 2026'!G126*$C$123</f>
        <v>5517.3728813559319</v>
      </c>
      <c r="H126" s="96">
        <f>'Technology costs for TYNDP 2026'!H126*$C$123</f>
        <v>5333.4604519774011</v>
      </c>
      <c r="I126" s="96">
        <f>'Technology costs for TYNDP 2026'!I126*$C$123</f>
        <v>4965.6355932203387</v>
      </c>
      <c r="J126" s="95"/>
      <c r="K126" s="95"/>
      <c r="L126" s="95"/>
      <c r="M126" s="95"/>
      <c r="N126" s="95"/>
      <c r="O126" s="95"/>
    </row>
    <row r="127" spans="1:15" x14ac:dyDescent="0.25">
      <c r="A127" s="105"/>
      <c r="B127" s="105"/>
      <c r="C127" s="105"/>
      <c r="D127" s="90"/>
      <c r="E127" s="90"/>
      <c r="F127" s="96"/>
      <c r="G127" s="96"/>
      <c r="H127" s="96"/>
      <c r="I127" s="96"/>
      <c r="J127" s="95"/>
      <c r="K127" s="95"/>
      <c r="L127" s="95"/>
      <c r="M127" s="95"/>
      <c r="N127" s="95"/>
      <c r="O127" s="95"/>
    </row>
    <row r="128" spans="1:15" x14ac:dyDescent="0.25">
      <c r="A128" s="254"/>
      <c r="B128" s="255"/>
      <c r="C128" s="275" t="s">
        <v>57</v>
      </c>
      <c r="D128" s="256" t="s">
        <v>58</v>
      </c>
      <c r="E128" s="257"/>
      <c r="F128" s="257"/>
      <c r="G128" s="257"/>
      <c r="H128" s="257"/>
      <c r="I128" s="258"/>
      <c r="J128" s="95"/>
      <c r="K128" s="95"/>
      <c r="L128" s="95"/>
      <c r="M128" s="95"/>
      <c r="N128" s="95"/>
      <c r="O128" s="95"/>
    </row>
    <row r="129" spans="1:15" x14ac:dyDescent="0.25">
      <c r="A129" s="99">
        <v>16</v>
      </c>
      <c r="B129" s="105">
        <v>11</v>
      </c>
      <c r="C129" s="105">
        <f>'Technology costs for TYNDP 2026'!C129</f>
        <v>2022</v>
      </c>
      <c r="D129" s="200" t="s">
        <v>59</v>
      </c>
      <c r="E129" s="201"/>
      <c r="F129" s="201"/>
      <c r="G129" s="201"/>
      <c r="H129" s="201"/>
      <c r="I129" s="259"/>
      <c r="J129" s="95"/>
      <c r="K129" s="2"/>
      <c r="L129" s="2">
        <v>2030</v>
      </c>
      <c r="M129">
        <v>2035</v>
      </c>
      <c r="N129">
        <v>2040</v>
      </c>
      <c r="O129">
        <v>2050</v>
      </c>
    </row>
    <row r="130" spans="1:15" x14ac:dyDescent="0.25">
      <c r="A130" s="99"/>
      <c r="B130" s="105"/>
      <c r="C130" s="105">
        <f>VLOOKUP(C129,$S$6:$T$16,2,FALSE)</f>
        <v>1.09126718069058</v>
      </c>
      <c r="D130" s="95" t="s">
        <v>15</v>
      </c>
      <c r="E130" s="95" t="s">
        <v>16</v>
      </c>
      <c r="F130" s="260">
        <f>'Technology costs for TYNDP 2026'!F130*$C$130</f>
        <v>2542652.5310090515</v>
      </c>
      <c r="G130" s="260">
        <f>'Technology costs for TYNDP 2026'!G130*$C$130</f>
        <v>1920630.238015421</v>
      </c>
      <c r="H130" s="260">
        <f>'Technology costs for TYNDP 2026'!H130*$C$130</f>
        <v>1298607.9450217902</v>
      </c>
      <c r="I130" s="261">
        <f>'Technology costs for TYNDP 2026'!I130*$C$130</f>
        <v>1156743.2115320149</v>
      </c>
      <c r="J130" s="97"/>
      <c r="K130" s="13" t="s">
        <v>60</v>
      </c>
      <c r="L130" s="249">
        <v>0.9</v>
      </c>
      <c r="M130" s="249">
        <v>0.9</v>
      </c>
      <c r="N130" s="249">
        <v>0.77</v>
      </c>
      <c r="O130" s="249">
        <v>0.51</v>
      </c>
    </row>
    <row r="131" spans="1:15" x14ac:dyDescent="0.25">
      <c r="A131" s="99"/>
      <c r="B131" s="105"/>
      <c r="C131" s="105"/>
      <c r="D131" s="95" t="s">
        <v>18</v>
      </c>
      <c r="E131" s="95" t="s">
        <v>19</v>
      </c>
      <c r="F131" s="260">
        <f>'Technology costs for TYNDP 2026'!F131*$C$130</f>
        <v>101706.10124036206</v>
      </c>
      <c r="G131" s="260">
        <f>'Technology costs for TYNDP 2026'!G131*$C$130</f>
        <v>76825.209520616831</v>
      </c>
      <c r="H131" s="260">
        <f>'Technology costs for TYNDP 2026'!H131*$C$130</f>
        <v>51944.317800871613</v>
      </c>
      <c r="I131" s="261">
        <f>'Technology costs for TYNDP 2026'!I131*$C$130</f>
        <v>46269.728461280596</v>
      </c>
      <c r="J131" s="97"/>
      <c r="K131" s="13"/>
      <c r="L131" s="251"/>
      <c r="M131" s="252"/>
      <c r="N131" s="252"/>
      <c r="O131" s="252"/>
    </row>
    <row r="132" spans="1:15" x14ac:dyDescent="0.25">
      <c r="A132" s="99"/>
      <c r="B132" s="105"/>
      <c r="C132" s="105"/>
      <c r="D132" s="90" t="s">
        <v>20</v>
      </c>
      <c r="E132" s="90" t="s">
        <v>16</v>
      </c>
      <c r="F132" s="260">
        <f>'Technology costs for TYNDP 2026'!F132*$C$130</f>
        <v>2542652.5310090515</v>
      </c>
      <c r="G132" s="260">
        <f>'Technology costs for TYNDP 2026'!G132*$C$130</f>
        <v>1920630.238015421</v>
      </c>
      <c r="H132" s="260">
        <f>'Technology costs for TYNDP 2026'!H132*$C$130</f>
        <v>1298607.9450217902</v>
      </c>
      <c r="I132" s="261">
        <f>'Technology costs for TYNDP 2026'!I132*$C$130</f>
        <v>1156743.2115320149</v>
      </c>
      <c r="J132" s="95"/>
      <c r="K132" s="2"/>
      <c r="L132" s="251"/>
      <c r="M132" s="252"/>
      <c r="N132" s="252"/>
      <c r="O132" s="252"/>
    </row>
    <row r="133" spans="1:15" x14ac:dyDescent="0.25">
      <c r="A133" s="99"/>
      <c r="B133" s="105"/>
      <c r="C133" s="105"/>
      <c r="D133" s="90" t="s">
        <v>26</v>
      </c>
      <c r="E133" s="90" t="s">
        <v>19</v>
      </c>
      <c r="F133" s="260">
        <f>'Technology costs for TYNDP 2026'!F133*$C$130</f>
        <v>101706.10124036206</v>
      </c>
      <c r="G133" s="260">
        <f>'Technology costs for TYNDP 2026'!G133*$C$130</f>
        <v>76825.209520616831</v>
      </c>
      <c r="H133" s="260">
        <f>'Technology costs for TYNDP 2026'!H133*$C$130</f>
        <v>51944.317800871613</v>
      </c>
      <c r="I133" s="261">
        <f>'Technology costs for TYNDP 2026'!I133*$C$130</f>
        <v>46269.728461280596</v>
      </c>
      <c r="J133" s="95"/>
      <c r="K133" s="2"/>
      <c r="L133" s="251"/>
      <c r="M133" s="252"/>
      <c r="N133" s="252"/>
      <c r="O133" s="252"/>
    </row>
    <row r="134" spans="1:15" x14ac:dyDescent="0.25">
      <c r="A134" s="99"/>
      <c r="B134" s="105"/>
      <c r="C134" s="105"/>
      <c r="D134" s="90"/>
      <c r="E134" s="95"/>
      <c r="F134" s="95"/>
      <c r="G134" s="95"/>
      <c r="H134" s="95"/>
      <c r="I134" s="262"/>
      <c r="J134" s="95"/>
      <c r="K134" s="2"/>
      <c r="L134" s="251"/>
      <c r="M134" s="252"/>
      <c r="N134" s="252"/>
      <c r="O134" s="252"/>
    </row>
    <row r="135" spans="1:15" x14ac:dyDescent="0.25">
      <c r="A135" s="99">
        <v>16</v>
      </c>
      <c r="B135" s="105" t="s">
        <v>61</v>
      </c>
      <c r="C135" s="105">
        <f>'Technology costs for TYNDP 2026'!C135</f>
        <v>2021</v>
      </c>
      <c r="D135" s="200" t="s">
        <v>62</v>
      </c>
      <c r="E135" s="201"/>
      <c r="F135" s="201"/>
      <c r="G135" s="201"/>
      <c r="H135" s="201"/>
      <c r="I135" s="259"/>
      <c r="J135" s="95"/>
      <c r="K135" s="2"/>
      <c r="L135" s="251"/>
      <c r="M135" s="252"/>
      <c r="N135" s="252"/>
      <c r="O135" s="252"/>
    </row>
    <row r="136" spans="1:15" x14ac:dyDescent="0.25">
      <c r="A136" s="99"/>
      <c r="B136" s="105"/>
      <c r="C136" s="105">
        <f>VLOOKUP(C135,$S$6:$T$16,2,FALSE)</f>
        <v>1.1915263543191801</v>
      </c>
      <c r="D136" s="95" t="s">
        <v>15</v>
      </c>
      <c r="E136" s="95" t="s">
        <v>16</v>
      </c>
      <c r="F136" s="260">
        <f>'Technology costs for TYNDP 2026'!F136*$C$136</f>
        <v>2394967.9721815521</v>
      </c>
      <c r="G136" s="260">
        <f>'Technology costs for TYNDP 2026'!G136*$C$136</f>
        <v>2228154.2825768669</v>
      </c>
      <c r="H136" s="260">
        <f>'Technology costs for TYNDP 2026'!H136*$C$136</f>
        <v>2055382.9612005856</v>
      </c>
      <c r="I136" s="261">
        <f>'Technology costs for TYNDP 2026'!I136*$C$136</f>
        <v>1876654.0080527086</v>
      </c>
      <c r="J136" s="97"/>
      <c r="K136" s="97" t="s">
        <v>60</v>
      </c>
      <c r="L136" s="250">
        <v>9.9999999999999978E-2</v>
      </c>
      <c r="M136" s="250">
        <v>9.9999999999999978E-2</v>
      </c>
      <c r="N136" s="250">
        <v>0.22999999999999998</v>
      </c>
      <c r="O136" s="250">
        <v>0.49</v>
      </c>
    </row>
    <row r="137" spans="1:15" x14ac:dyDescent="0.25">
      <c r="A137" s="99"/>
      <c r="B137" s="105"/>
      <c r="C137" s="105"/>
      <c r="D137" s="95" t="s">
        <v>18</v>
      </c>
      <c r="E137" s="95" t="s">
        <v>19</v>
      </c>
      <c r="F137" s="260">
        <f>'Technology costs for TYNDP 2026'!F137*$C$136</f>
        <v>83108.963213762807</v>
      </c>
      <c r="G137" s="260">
        <f>'Technology costs for TYNDP 2026'!G137*$C$136</f>
        <v>77344.954474743776</v>
      </c>
      <c r="H137" s="260">
        <f>'Technology costs for TYNDP 2026'!H137*$C$136</f>
        <v>71580.945735724745</v>
      </c>
      <c r="I137" s="261">
        <f>'Technology costs for TYNDP 2026'!I137*$C$136</f>
        <v>65551.822382869679</v>
      </c>
      <c r="J137" s="97"/>
      <c r="K137" s="96"/>
    </row>
    <row r="138" spans="1:15" x14ac:dyDescent="0.25">
      <c r="A138" s="99"/>
      <c r="B138" s="105"/>
      <c r="C138" s="105"/>
      <c r="D138" s="90" t="s">
        <v>20</v>
      </c>
      <c r="E138" s="90" t="s">
        <v>16</v>
      </c>
      <c r="F138" s="260">
        <f>'Technology costs for TYNDP 2026'!F138*$C$136</f>
        <v>2394967.9721815521</v>
      </c>
      <c r="G138" s="260">
        <f>'Technology costs for TYNDP 2026'!G138*$C$136</f>
        <v>2228154.2825768669</v>
      </c>
      <c r="H138" s="260">
        <f>'Technology costs for TYNDP 2026'!H138*$C$136</f>
        <v>2055382.9612005856</v>
      </c>
      <c r="I138" s="261">
        <f>'Technology costs for TYNDP 2026'!I138*$C$136</f>
        <v>1876654.0080527086</v>
      </c>
      <c r="J138" s="95"/>
      <c r="K138" s="95"/>
    </row>
    <row r="139" spans="1:15" x14ac:dyDescent="0.25">
      <c r="A139" s="263"/>
      <c r="B139" s="264"/>
      <c r="C139" s="264"/>
      <c r="D139" s="265" t="s">
        <v>26</v>
      </c>
      <c r="E139" s="265" t="s">
        <v>19</v>
      </c>
      <c r="F139" s="266">
        <f>'Technology costs for TYNDP 2026'!F139*$C$136</f>
        <v>83108.963213762807</v>
      </c>
      <c r="G139" s="266">
        <f>'Technology costs for TYNDP 2026'!G139*$C$136</f>
        <v>77344.954474743776</v>
      </c>
      <c r="H139" s="266">
        <f>'Technology costs for TYNDP 2026'!H139*$C$136</f>
        <v>71580.945735724745</v>
      </c>
      <c r="I139" s="267">
        <f>'Technology costs for TYNDP 2026'!I139*$C$136</f>
        <v>65551.822382869679</v>
      </c>
      <c r="J139" s="95"/>
      <c r="K139" s="95"/>
    </row>
    <row r="140" spans="1:15" x14ac:dyDescent="0.25">
      <c r="A140" s="105"/>
      <c r="B140" s="105"/>
      <c r="C140" s="105"/>
      <c r="D140" s="90"/>
      <c r="E140" s="90"/>
      <c r="F140" s="96"/>
      <c r="G140" s="96"/>
      <c r="H140" s="96"/>
      <c r="I140" s="96"/>
      <c r="J140" s="95"/>
      <c r="K140" s="95"/>
    </row>
    <row r="141" spans="1:15" x14ac:dyDescent="0.25">
      <c r="A141" s="105">
        <v>17</v>
      </c>
      <c r="B141" s="105">
        <v>8</v>
      </c>
      <c r="C141" s="105">
        <f>'Technology costs for TYNDP 2026'!C160</f>
        <v>2020</v>
      </c>
      <c r="D141" s="200" t="s">
        <v>63</v>
      </c>
      <c r="E141" s="201"/>
      <c r="F141" s="201"/>
      <c r="G141" s="201"/>
      <c r="H141" s="201"/>
      <c r="I141" s="201"/>
      <c r="J141" s="95"/>
      <c r="K141" s="95"/>
      <c r="L141" s="95"/>
      <c r="M141" s="95"/>
      <c r="N141" s="95"/>
      <c r="O141" s="95"/>
    </row>
    <row r="142" spans="1:15" x14ac:dyDescent="0.25">
      <c r="A142" s="105"/>
      <c r="B142" s="105"/>
      <c r="C142" s="105">
        <f>VLOOKUP(C141,$S$6:$T$16,2,FALSE)</f>
        <v>1.2260828625235405</v>
      </c>
      <c r="D142" s="95" t="s">
        <v>15</v>
      </c>
      <c r="E142" s="95" t="s">
        <v>52</v>
      </c>
      <c r="F142" s="96">
        <f>'Technology costs for TYNDP 2026'!F161*$C$142</f>
        <v>5529.6337099811672</v>
      </c>
      <c r="G142" s="96">
        <f>'Technology costs for TYNDP 2026'!G161*$C$142</f>
        <v>5296.6779661016953</v>
      </c>
      <c r="H142" s="96">
        <f>'Technology costs for TYNDP 2026'!H161*$C$142</f>
        <v>5063.7222222222226</v>
      </c>
      <c r="I142" s="96">
        <f>'Technology costs for TYNDP 2026'!I161*$C$142</f>
        <v>4597.8107344632772</v>
      </c>
      <c r="J142" s="95"/>
      <c r="K142" s="98" t="s">
        <v>53</v>
      </c>
      <c r="L142" s="95"/>
      <c r="M142" s="95"/>
      <c r="N142" s="95"/>
      <c r="O142" s="95"/>
    </row>
    <row r="143" spans="1:15" x14ac:dyDescent="0.25">
      <c r="A143" s="105"/>
      <c r="B143" s="105"/>
      <c r="C143" s="105"/>
      <c r="D143" s="95" t="s">
        <v>18</v>
      </c>
      <c r="E143" s="95" t="s">
        <v>54</v>
      </c>
      <c r="F143" s="96">
        <f>'Technology costs for TYNDP 2026'!F162*$C$142</f>
        <v>138.54736346516006</v>
      </c>
      <c r="G143" s="96">
        <f>'Technology costs for TYNDP 2026'!G162*$C$142</f>
        <v>132.41694915254237</v>
      </c>
      <c r="H143" s="96">
        <f>'Technology costs for TYNDP 2026'!H162*$C$142</f>
        <v>126.28653483992467</v>
      </c>
      <c r="I143" s="96">
        <f>'Technology costs for TYNDP 2026'!I162*$C$142</f>
        <v>115.25178907721281</v>
      </c>
      <c r="J143" s="95"/>
      <c r="K143" s="95"/>
      <c r="L143" s="95"/>
      <c r="M143" s="95"/>
      <c r="N143" s="95"/>
      <c r="O143" s="95"/>
    </row>
    <row r="144" spans="1:15" x14ac:dyDescent="0.25">
      <c r="A144" s="105"/>
      <c r="B144" s="105"/>
      <c r="C144" s="105"/>
      <c r="D144" s="90" t="s">
        <v>20</v>
      </c>
      <c r="E144" s="90" t="s">
        <v>52</v>
      </c>
      <c r="F144" s="96">
        <f>'Technology costs for TYNDP 2026'!F163*$C$142</f>
        <v>5529.6337099811672</v>
      </c>
      <c r="G144" s="96">
        <f>'Technology costs for TYNDP 2026'!G163*$C$142</f>
        <v>5296.6779661016953</v>
      </c>
      <c r="H144" s="96">
        <f>'Technology costs for TYNDP 2026'!H163*$C$142</f>
        <v>5063.7222222222226</v>
      </c>
      <c r="I144" s="96">
        <f>'Technology costs for TYNDP 2026'!I163*$C$142</f>
        <v>4597.8107344632772</v>
      </c>
      <c r="J144" s="95"/>
      <c r="K144" s="95"/>
      <c r="L144" s="95"/>
      <c r="M144" s="95"/>
      <c r="N144" s="95"/>
      <c r="O144" s="95"/>
    </row>
    <row r="145" spans="1:15" x14ac:dyDescent="0.25">
      <c r="A145" s="105"/>
      <c r="B145" s="105"/>
      <c r="C145" s="105"/>
      <c r="D145" s="90" t="s">
        <v>26</v>
      </c>
      <c r="E145" s="90" t="s">
        <v>54</v>
      </c>
      <c r="F145" s="96">
        <f>'Technology costs for TYNDP 2026'!F164*$C$142</f>
        <v>138.54736346516006</v>
      </c>
      <c r="G145" s="96">
        <f>'Technology costs for TYNDP 2026'!G164*$C$142</f>
        <v>132.41694915254237</v>
      </c>
      <c r="H145" s="96">
        <f>'Technology costs for TYNDP 2026'!H164*$C$142</f>
        <v>126.28653483992467</v>
      </c>
      <c r="I145" s="96">
        <f>'Technology costs for TYNDP 2026'!I164*$C$142</f>
        <v>115.25178907721281</v>
      </c>
      <c r="J145" s="95"/>
      <c r="K145" s="95"/>
      <c r="L145" s="95"/>
      <c r="M145" s="95"/>
      <c r="N145" s="95"/>
      <c r="O145" s="95"/>
    </row>
    <row r="146" spans="1:15" x14ac:dyDescent="0.25">
      <c r="A146" s="105"/>
      <c r="B146" s="105"/>
      <c r="C146" s="105"/>
      <c r="D146" s="95"/>
      <c r="E146" s="95"/>
      <c r="F146" s="95"/>
      <c r="G146" s="95"/>
      <c r="H146" s="95"/>
      <c r="I146" s="95"/>
      <c r="J146" s="95"/>
      <c r="K146" s="95"/>
      <c r="L146" s="95"/>
      <c r="M146" s="95"/>
      <c r="N146" s="95"/>
      <c r="O146" s="95"/>
    </row>
    <row r="147" spans="1:15" x14ac:dyDescent="0.25">
      <c r="A147" s="105">
        <v>18</v>
      </c>
      <c r="B147" s="105">
        <v>8</v>
      </c>
      <c r="C147" s="105">
        <f>'Technology costs for TYNDP 2026'!C166</f>
        <v>2020</v>
      </c>
      <c r="D147" s="200" t="s">
        <v>64</v>
      </c>
      <c r="E147" s="201"/>
      <c r="F147" s="201"/>
      <c r="G147" s="201"/>
      <c r="H147" s="201"/>
      <c r="I147" s="201"/>
      <c r="J147" s="95"/>
      <c r="K147" s="95"/>
      <c r="L147" s="95"/>
      <c r="M147" s="95"/>
      <c r="N147" s="95"/>
      <c r="O147" s="95"/>
    </row>
    <row r="148" spans="1:15" x14ac:dyDescent="0.25">
      <c r="A148" s="105"/>
      <c r="B148" s="105"/>
      <c r="C148" s="105">
        <f>VLOOKUP(C147,$S$6:$T$16,2,FALSE)</f>
        <v>1.2260828625235405</v>
      </c>
      <c r="D148" s="95" t="s">
        <v>15</v>
      </c>
      <c r="E148" s="95" t="s">
        <v>16</v>
      </c>
      <c r="F148" s="96">
        <f>'Technology costs for TYNDP 2026'!F167*$C$148</f>
        <v>919562.14689265541</v>
      </c>
      <c r="G148" s="96">
        <f>'Technology costs for TYNDP 2026'!G167*$C$148</f>
        <v>882779.6610169491</v>
      </c>
      <c r="H148" s="96">
        <f>'Technology costs for TYNDP 2026'!H167*$C$148</f>
        <v>845997.17514124291</v>
      </c>
      <c r="I148" s="96">
        <f>'Technology costs for TYNDP 2026'!I167*$C$148</f>
        <v>772432.20338983054</v>
      </c>
      <c r="J148" s="95"/>
      <c r="K148" s="98" t="s">
        <v>53</v>
      </c>
      <c r="L148" s="95"/>
      <c r="M148" s="95"/>
      <c r="N148" s="95"/>
      <c r="O148" s="95"/>
    </row>
    <row r="149" spans="1:15" x14ac:dyDescent="0.25">
      <c r="A149" s="105"/>
      <c r="B149" s="105"/>
      <c r="C149" s="105"/>
      <c r="D149" s="95" t="s">
        <v>18</v>
      </c>
      <c r="E149" s="95" t="s">
        <v>19</v>
      </c>
      <c r="F149" s="96">
        <f>'Technology costs for TYNDP 2026'!F168*$C$148</f>
        <v>13793.43220338983</v>
      </c>
      <c r="G149" s="96">
        <f>'Technology costs for TYNDP 2026'!G168*$C$148</f>
        <v>13241.694915254237</v>
      </c>
      <c r="H149" s="96">
        <f>'Technology costs for TYNDP 2026'!H168*$C$148</f>
        <v>12689.957627118643</v>
      </c>
      <c r="I149" s="96">
        <f>'Technology costs for TYNDP 2026'!I168*$C$148</f>
        <v>11586.483050847457</v>
      </c>
      <c r="J149" s="95"/>
      <c r="K149" s="95"/>
      <c r="L149" s="95"/>
      <c r="M149" s="95"/>
      <c r="N149" s="95"/>
      <c r="O149" s="95"/>
    </row>
    <row r="150" spans="1:15" x14ac:dyDescent="0.25">
      <c r="A150" s="105"/>
      <c r="B150" s="105"/>
      <c r="C150" s="105"/>
      <c r="D150" s="90" t="s">
        <v>20</v>
      </c>
      <c r="E150" s="90" t="s">
        <v>16</v>
      </c>
      <c r="F150" s="96">
        <f>'Technology costs for TYNDP 2026'!F169*$C$148</f>
        <v>919562.14689265541</v>
      </c>
      <c r="G150" s="96">
        <f>'Technology costs for TYNDP 2026'!G169*$C$148</f>
        <v>882779.6610169491</v>
      </c>
      <c r="H150" s="96">
        <f>'Technology costs for TYNDP 2026'!H169*$C$148</f>
        <v>845997.17514124291</v>
      </c>
      <c r="I150" s="96">
        <f>'Technology costs for TYNDP 2026'!I169*$C$148</f>
        <v>772432.20338983054</v>
      </c>
      <c r="J150" s="95"/>
      <c r="K150" s="95"/>
      <c r="L150" s="95"/>
      <c r="M150" s="95"/>
      <c r="N150" s="95"/>
      <c r="O150" s="95"/>
    </row>
    <row r="151" spans="1:15" x14ac:dyDescent="0.25">
      <c r="A151" s="105"/>
      <c r="B151" s="105"/>
      <c r="C151" s="105"/>
      <c r="D151" s="90" t="s">
        <v>26</v>
      </c>
      <c r="E151" s="90" t="s">
        <v>19</v>
      </c>
      <c r="F151" s="96">
        <f>'Technology costs for TYNDP 2026'!F170*$C$148</f>
        <v>13793.43220338983</v>
      </c>
      <c r="G151" s="96">
        <f>'Technology costs for TYNDP 2026'!G170*$C$148</f>
        <v>13241.694915254237</v>
      </c>
      <c r="H151" s="96">
        <f>'Technology costs for TYNDP 2026'!H170*$C$148</f>
        <v>12689.957627118643</v>
      </c>
      <c r="I151" s="96">
        <f>'Technology costs for TYNDP 2026'!I170*$C$148</f>
        <v>11586.483050847457</v>
      </c>
      <c r="J151" s="95"/>
      <c r="K151" s="95"/>
      <c r="L151" s="95"/>
      <c r="M151" s="95"/>
      <c r="N151" s="95"/>
      <c r="O151" s="95"/>
    </row>
    <row r="152" spans="1:15" x14ac:dyDescent="0.25">
      <c r="A152" s="105"/>
      <c r="B152" s="105"/>
      <c r="C152" s="105"/>
      <c r="D152" s="95"/>
      <c r="E152" s="95"/>
      <c r="F152" s="95"/>
      <c r="G152" s="95"/>
      <c r="H152" s="95"/>
      <c r="I152" s="95"/>
      <c r="J152" s="95"/>
      <c r="K152" s="95"/>
      <c r="L152" s="95"/>
      <c r="M152" s="95"/>
      <c r="N152" s="95"/>
      <c r="O152" s="95"/>
    </row>
    <row r="153" spans="1:15" x14ac:dyDescent="0.25">
      <c r="A153" s="105">
        <v>19</v>
      </c>
      <c r="B153" s="105">
        <v>8</v>
      </c>
      <c r="C153" s="105">
        <f>'Technology costs for TYNDP 2026'!C172</f>
        <v>2020</v>
      </c>
      <c r="D153" s="94" t="s">
        <v>65</v>
      </c>
      <c r="E153" s="93"/>
      <c r="F153" s="93"/>
      <c r="G153" s="93"/>
      <c r="H153" s="93"/>
      <c r="I153" s="93"/>
      <c r="J153" s="95"/>
      <c r="K153" s="95"/>
      <c r="L153" s="95"/>
      <c r="M153" s="95"/>
      <c r="N153" s="95"/>
      <c r="O153" s="95"/>
    </row>
    <row r="154" spans="1:15" x14ac:dyDescent="0.25">
      <c r="A154" s="105"/>
      <c r="B154" s="105"/>
      <c r="C154" s="105">
        <f>VLOOKUP(C153,$S$6:$T$16,2,FALSE)</f>
        <v>1.2260828625235405</v>
      </c>
      <c r="D154" s="95" t="s">
        <v>15</v>
      </c>
      <c r="E154" s="95" t="s">
        <v>16</v>
      </c>
      <c r="F154" s="96">
        <f>'Technology costs for TYNDP 2026'!F173*$C$154</f>
        <v>306520.7156308851</v>
      </c>
      <c r="G154" s="96">
        <f>'Technology costs for TYNDP 2026'!G173*$C$154</f>
        <v>294259.88700564974</v>
      </c>
      <c r="H154" s="96">
        <f>'Technology costs for TYNDP 2026'!H173*$C$154</f>
        <v>281999.05838041432</v>
      </c>
      <c r="I154" s="96">
        <f>'Technology costs for TYNDP 2026'!I173*$C$154</f>
        <v>257477.40112994349</v>
      </c>
      <c r="J154" s="95"/>
      <c r="K154" s="98" t="s">
        <v>53</v>
      </c>
      <c r="L154" s="95"/>
      <c r="M154" s="95"/>
      <c r="N154" s="95"/>
      <c r="O154" s="95"/>
    </row>
    <row r="155" spans="1:15" x14ac:dyDescent="0.25">
      <c r="A155" s="105"/>
      <c r="B155" s="105"/>
      <c r="C155" s="105"/>
      <c r="D155" s="95" t="s">
        <v>18</v>
      </c>
      <c r="E155" s="95" t="s">
        <v>19</v>
      </c>
      <c r="F155" s="96">
        <f>'Technology costs for TYNDP 2026'!F174*$C$154</f>
        <v>4597.8107344632772</v>
      </c>
      <c r="G155" s="96">
        <f>'Technology costs for TYNDP 2026'!G174*$C$154</f>
        <v>4413.8983050847455</v>
      </c>
      <c r="H155" s="96">
        <f>'Technology costs for TYNDP 2026'!H174*$C$154</f>
        <v>4229.9858757062148</v>
      </c>
      <c r="I155" s="96">
        <f>'Technology costs for TYNDP 2026'!I174*$C$154</f>
        <v>3862.1610169491523</v>
      </c>
      <c r="J155" s="95"/>
      <c r="K155" s="95"/>
      <c r="L155" s="95"/>
      <c r="M155" s="95"/>
      <c r="N155" s="95"/>
      <c r="O155" s="95"/>
    </row>
    <row r="156" spans="1:15" x14ac:dyDescent="0.25">
      <c r="A156" s="105"/>
      <c r="B156" s="105"/>
      <c r="C156" s="105"/>
      <c r="D156" s="90" t="s">
        <v>20</v>
      </c>
      <c r="E156" s="90" t="s">
        <v>16</v>
      </c>
      <c r="F156" s="96">
        <f>'Technology costs for TYNDP 2026'!F175*$C$154</f>
        <v>306520.7156308851</v>
      </c>
      <c r="G156" s="96">
        <f>'Technology costs for TYNDP 2026'!G175*$C$154</f>
        <v>294259.88700564974</v>
      </c>
      <c r="H156" s="96">
        <f>'Technology costs for TYNDP 2026'!H175*$C$154</f>
        <v>281999.05838041432</v>
      </c>
      <c r="I156" s="96">
        <f>'Technology costs for TYNDP 2026'!I175*$C$154</f>
        <v>257477.40112994349</v>
      </c>
      <c r="J156" s="95"/>
      <c r="K156" s="95"/>
      <c r="L156" s="95"/>
      <c r="M156" s="95"/>
      <c r="N156" s="95"/>
      <c r="O156" s="95"/>
    </row>
    <row r="157" spans="1:15" x14ac:dyDescent="0.25">
      <c r="A157" s="105"/>
      <c r="B157" s="105"/>
      <c r="C157" s="105"/>
      <c r="D157" s="90" t="s">
        <v>26</v>
      </c>
      <c r="E157" s="90" t="s">
        <v>19</v>
      </c>
      <c r="F157" s="96">
        <f>'Technology costs for TYNDP 2026'!F176*$C$154</f>
        <v>4597.8107344632772</v>
      </c>
      <c r="G157" s="96">
        <f>'Technology costs for TYNDP 2026'!G176*$C$154</f>
        <v>4413.8983050847455</v>
      </c>
      <c r="H157" s="96">
        <f>'Technology costs for TYNDP 2026'!H176*$C$154</f>
        <v>4229.9858757062148</v>
      </c>
      <c r="I157" s="96">
        <f>'Technology costs for TYNDP 2026'!I176*$C$154</f>
        <v>3862.1610169491523</v>
      </c>
      <c r="J157" s="95"/>
      <c r="K157" s="95"/>
      <c r="L157" s="95"/>
      <c r="M157" s="95"/>
      <c r="N157" s="95"/>
      <c r="O157" s="95"/>
    </row>
    <row r="158" spans="1:15" x14ac:dyDescent="0.25">
      <c r="A158" s="105"/>
      <c r="B158" s="105"/>
      <c r="C158" s="105"/>
      <c r="D158" s="95"/>
      <c r="E158" s="95"/>
      <c r="F158" s="95"/>
      <c r="G158" s="95"/>
      <c r="H158" s="95"/>
      <c r="I158" s="95"/>
      <c r="J158" s="95"/>
      <c r="K158" s="95"/>
      <c r="L158" s="95"/>
      <c r="M158" s="95"/>
      <c r="N158" s="95"/>
      <c r="O158" s="95"/>
    </row>
    <row r="159" spans="1:15" x14ac:dyDescent="0.25">
      <c r="A159" s="105">
        <v>20</v>
      </c>
      <c r="B159" s="105">
        <v>8</v>
      </c>
      <c r="C159" s="105">
        <f>'Technology costs for TYNDP 2026'!C178</f>
        <v>2020</v>
      </c>
      <c r="D159" s="200" t="s">
        <v>66</v>
      </c>
      <c r="E159" s="201"/>
      <c r="F159" s="201"/>
      <c r="G159" s="201"/>
      <c r="H159" s="201"/>
      <c r="I159" s="201"/>
      <c r="J159" s="95"/>
      <c r="K159" s="95"/>
      <c r="L159" s="95"/>
      <c r="M159" s="95"/>
      <c r="N159" s="95"/>
      <c r="O159" s="95"/>
    </row>
    <row r="160" spans="1:15" x14ac:dyDescent="0.25">
      <c r="A160" s="105"/>
      <c r="B160" s="105"/>
      <c r="C160" s="105">
        <f>VLOOKUP(C159,$S$6:$T$16,2,FALSE)</f>
        <v>1.2260828625235405</v>
      </c>
      <c r="D160" s="95" t="s">
        <v>15</v>
      </c>
      <c r="E160" s="95" t="s">
        <v>16</v>
      </c>
      <c r="F160" s="96">
        <f>'Technology costs for TYNDP 2026'!F179*$C$160</f>
        <v>735649.71751412423</v>
      </c>
      <c r="G160" s="96">
        <f>'Technology costs for TYNDP 2026'!G179*$C$160</f>
        <v>711128.06026365352</v>
      </c>
      <c r="H160" s="96">
        <f>'Technology costs for TYNDP 2026'!H179*$C$160</f>
        <v>674345.57438794721</v>
      </c>
      <c r="I160" s="96">
        <f>'Technology costs for TYNDP 2026'!I179*$C$160</f>
        <v>613041.43126177019</v>
      </c>
      <c r="J160" s="95"/>
      <c r="K160" s="98" t="s">
        <v>53</v>
      </c>
      <c r="L160" s="95"/>
      <c r="M160" s="95"/>
      <c r="N160" s="95"/>
      <c r="O160" s="95"/>
    </row>
    <row r="161" spans="1:15" x14ac:dyDescent="0.25">
      <c r="A161" s="105"/>
      <c r="B161" s="105"/>
      <c r="C161" s="105"/>
      <c r="D161" s="95" t="s">
        <v>18</v>
      </c>
      <c r="E161" s="95" t="s">
        <v>19</v>
      </c>
      <c r="F161" s="96">
        <f>'Technology costs for TYNDP 2026'!F180*$C$160</f>
        <v>11034.745762711864</v>
      </c>
      <c r="G161" s="96">
        <f>'Technology costs for TYNDP 2026'!G180*$C$160</f>
        <v>10666.920903954802</v>
      </c>
      <c r="H161" s="96">
        <f>'Technology costs for TYNDP 2026'!H180*$C$160</f>
        <v>10115.183615819209</v>
      </c>
      <c r="I161" s="96">
        <f>'Technology costs for TYNDP 2026'!I180*$C$160</f>
        <v>9195.6214689265544</v>
      </c>
      <c r="J161" s="95"/>
      <c r="K161" s="95"/>
      <c r="L161" s="95"/>
      <c r="M161" s="95"/>
      <c r="N161" s="95"/>
      <c r="O161" s="95"/>
    </row>
    <row r="162" spans="1:15" x14ac:dyDescent="0.25">
      <c r="A162" s="105"/>
      <c r="B162" s="105"/>
      <c r="C162" s="105"/>
      <c r="D162" s="90" t="s">
        <v>20</v>
      </c>
      <c r="E162" s="90" t="s">
        <v>16</v>
      </c>
      <c r="F162" s="96">
        <f>'Technology costs for TYNDP 2026'!F181*$C$160</f>
        <v>735649.71751412423</v>
      </c>
      <c r="G162" s="96">
        <f>'Technology costs for TYNDP 2026'!G181*$C$160</f>
        <v>711128.06026365352</v>
      </c>
      <c r="H162" s="96">
        <f>'Technology costs for TYNDP 2026'!H181*$C$160</f>
        <v>674345.57438794721</v>
      </c>
      <c r="I162" s="96">
        <f>'Technology costs for TYNDP 2026'!I181*$C$160</f>
        <v>613041.43126177019</v>
      </c>
      <c r="J162" s="95"/>
      <c r="K162" s="95"/>
      <c r="L162" s="95"/>
      <c r="M162" s="95"/>
      <c r="N162" s="95"/>
      <c r="O162" s="95"/>
    </row>
    <row r="163" spans="1:15" x14ac:dyDescent="0.25">
      <c r="A163" s="105"/>
      <c r="B163" s="105"/>
      <c r="C163" s="105"/>
      <c r="D163" s="90" t="s">
        <v>26</v>
      </c>
      <c r="E163" s="90" t="s">
        <v>19</v>
      </c>
      <c r="F163" s="96">
        <f>'Technology costs for TYNDP 2026'!F182*$C$160</f>
        <v>11034.745762711864</v>
      </c>
      <c r="G163" s="96">
        <f>'Technology costs for TYNDP 2026'!G182*$C$160</f>
        <v>10666.920903954802</v>
      </c>
      <c r="H163" s="96">
        <f>'Technology costs for TYNDP 2026'!H182*$C$160</f>
        <v>10115.183615819209</v>
      </c>
      <c r="I163" s="96">
        <f>'Technology costs for TYNDP 2026'!I182*$C$160</f>
        <v>9195.6214689265544</v>
      </c>
      <c r="J163" s="95"/>
      <c r="K163" s="95"/>
      <c r="L163" s="95"/>
      <c r="M163" s="95"/>
      <c r="N163" s="95"/>
      <c r="O163" s="95"/>
    </row>
    <row r="164" spans="1:15" x14ac:dyDescent="0.25">
      <c r="A164" s="105"/>
      <c r="B164" s="105"/>
      <c r="C164" s="105"/>
      <c r="D164" s="95"/>
      <c r="E164" s="95"/>
      <c r="F164" s="95"/>
      <c r="G164" s="95"/>
      <c r="H164" s="95"/>
      <c r="I164" s="95"/>
      <c r="J164" s="95"/>
      <c r="K164" s="95"/>
      <c r="L164" s="95"/>
      <c r="M164" s="95"/>
      <c r="N164" s="95"/>
      <c r="O164" s="95"/>
    </row>
    <row r="165" spans="1:15" x14ac:dyDescent="0.25">
      <c r="A165" s="105">
        <v>21</v>
      </c>
      <c r="B165" s="105">
        <v>7</v>
      </c>
      <c r="C165" s="105">
        <f>'Technology costs for TYNDP 2026'!C184</f>
        <v>2021</v>
      </c>
      <c r="D165" s="202" t="s">
        <v>67</v>
      </c>
      <c r="E165" s="203"/>
      <c r="F165" s="203"/>
      <c r="G165" s="203"/>
      <c r="H165" s="203"/>
      <c r="I165" s="203"/>
      <c r="J165" s="95"/>
      <c r="K165" s="95"/>
      <c r="L165" s="95"/>
      <c r="M165" s="95"/>
      <c r="N165" s="95"/>
      <c r="O165" s="95"/>
    </row>
    <row r="166" spans="1:15" x14ac:dyDescent="0.25">
      <c r="A166" s="105"/>
      <c r="B166" s="105"/>
      <c r="C166" s="105">
        <f>VLOOKUP(C165,$S$6:$T$16,2,FALSE)</f>
        <v>1.1915263543191801</v>
      </c>
      <c r="D166" s="95" t="s">
        <v>15</v>
      </c>
      <c r="E166" s="95" t="s">
        <v>52</v>
      </c>
      <c r="F166" s="96">
        <f>'Technology costs for TYNDP 2026'!F185*$C$166</f>
        <v>596.95470351390918</v>
      </c>
      <c r="G166" s="96">
        <f>'Technology costs for TYNDP 2026'!G185*$C$166</f>
        <v>588.61401903367494</v>
      </c>
      <c r="H166" s="96">
        <f>'Technology costs for TYNDP 2026'!H185*$C$166</f>
        <v>580.27333455344069</v>
      </c>
      <c r="I166" s="96">
        <f>'Technology costs for TYNDP 2026'!I185*$C$166</f>
        <v>562.40043923865301</v>
      </c>
      <c r="J166" s="97"/>
      <c r="K166" s="98"/>
      <c r="L166" s="95"/>
      <c r="M166" s="95"/>
      <c r="N166" s="95"/>
      <c r="O166" s="95"/>
    </row>
    <row r="167" spans="1:15" x14ac:dyDescent="0.25">
      <c r="A167" s="105"/>
      <c r="B167" s="105"/>
      <c r="C167" s="105"/>
      <c r="D167" s="95" t="s">
        <v>18</v>
      </c>
      <c r="E167" s="95" t="s">
        <v>54</v>
      </c>
      <c r="F167" s="96">
        <f>'Technology costs for TYNDP 2026'!F186*$C$166</f>
        <v>7.1491581259150809</v>
      </c>
      <c r="G167" s="96">
        <f>'Technology costs for TYNDP 2026'!G186*$C$166</f>
        <v>7.1491581259150809</v>
      </c>
      <c r="H167" s="96">
        <f>'Technology costs for TYNDP 2026'!H186*$C$166</f>
        <v>7.1491581259150809</v>
      </c>
      <c r="I167" s="96">
        <f>'Technology costs for TYNDP 2026'!I186*$C$166</f>
        <v>7.1491581259150809</v>
      </c>
      <c r="J167" s="97"/>
      <c r="K167" s="95"/>
      <c r="L167" s="95"/>
      <c r="M167" s="95"/>
      <c r="N167" s="95"/>
      <c r="O167" s="95"/>
    </row>
    <row r="168" spans="1:15" x14ac:dyDescent="0.25">
      <c r="A168" s="105"/>
      <c r="B168" s="105"/>
      <c r="C168" s="105"/>
      <c r="D168" s="90" t="s">
        <v>20</v>
      </c>
      <c r="E168" s="90" t="s">
        <v>52</v>
      </c>
      <c r="F168" s="96">
        <f>'Technology costs for TYNDP 2026'!F187*$C$166</f>
        <v>596.95470351390918</v>
      </c>
      <c r="G168" s="96">
        <f>'Technology costs for TYNDP 2026'!G187*$C$166</f>
        <v>588.61401903367494</v>
      </c>
      <c r="H168" s="96">
        <f>'Technology costs for TYNDP 2026'!H187*$C$166</f>
        <v>580.27333455344069</v>
      </c>
      <c r="I168" s="96">
        <f>'Technology costs for TYNDP 2026'!I187*$C$166</f>
        <v>562.40043923865301</v>
      </c>
      <c r="J168" s="95"/>
      <c r="K168" s="95"/>
      <c r="L168" s="95"/>
      <c r="M168" s="95"/>
      <c r="N168" s="95"/>
      <c r="O168" s="95"/>
    </row>
    <row r="169" spans="1:15" x14ac:dyDescent="0.25">
      <c r="A169" s="105"/>
      <c r="B169" s="105"/>
      <c r="C169" s="105"/>
      <c r="D169" s="90" t="s">
        <v>26</v>
      </c>
      <c r="E169" s="90" t="s">
        <v>54</v>
      </c>
      <c r="F169" s="96">
        <f>'Technology costs for TYNDP 2026'!F188*$C$166</f>
        <v>7.1491581259150809</v>
      </c>
      <c r="G169" s="96">
        <f>'Technology costs for TYNDP 2026'!G188*$C$166</f>
        <v>7.1491581259150809</v>
      </c>
      <c r="H169" s="96">
        <f>'Technology costs for TYNDP 2026'!H188*$C$166</f>
        <v>7.1491581259150809</v>
      </c>
      <c r="I169" s="96">
        <f>'Technology costs for TYNDP 2026'!I188*$C$166</f>
        <v>7.1491581259150809</v>
      </c>
      <c r="J169" s="95"/>
      <c r="K169" s="95"/>
      <c r="L169" s="95"/>
      <c r="M169" s="95"/>
      <c r="N169" s="95"/>
      <c r="O169" s="95"/>
    </row>
    <row r="170" spans="1:15" x14ac:dyDescent="0.25">
      <c r="A170" s="105"/>
      <c r="B170" s="105"/>
      <c r="C170" s="105"/>
      <c r="D170" s="90"/>
      <c r="E170" s="90"/>
      <c r="F170" s="95"/>
      <c r="G170" s="95"/>
      <c r="H170" s="95"/>
      <c r="I170" s="95"/>
      <c r="J170" s="95"/>
      <c r="K170" s="95"/>
      <c r="L170" s="95"/>
      <c r="M170" s="95"/>
      <c r="N170" s="95"/>
      <c r="O170" s="95"/>
    </row>
    <row r="171" spans="1:15" x14ac:dyDescent="0.25">
      <c r="A171" s="105">
        <v>22</v>
      </c>
      <c r="B171" s="105">
        <v>7</v>
      </c>
      <c r="C171" s="105">
        <f>'Technology costs for TYNDP 2026'!C190</f>
        <v>2021</v>
      </c>
      <c r="D171" s="202" t="s">
        <v>68</v>
      </c>
      <c r="E171" s="203"/>
      <c r="F171" s="203"/>
      <c r="G171" s="203"/>
      <c r="H171" s="203"/>
      <c r="I171" s="203"/>
      <c r="J171" s="95"/>
      <c r="K171" s="95"/>
      <c r="L171" s="95"/>
      <c r="M171" s="95"/>
      <c r="N171" s="95"/>
      <c r="O171" s="95"/>
    </row>
    <row r="172" spans="1:15" x14ac:dyDescent="0.25">
      <c r="A172" s="105"/>
      <c r="B172" s="105"/>
      <c r="C172" s="105">
        <f>VLOOKUP(C171,$S$6:$T$16,2,FALSE)</f>
        <v>1.1915263543191801</v>
      </c>
      <c r="D172" s="95" t="s">
        <v>15</v>
      </c>
      <c r="E172" s="95" t="s">
        <v>52</v>
      </c>
      <c r="F172" s="96">
        <f>'Technology costs for TYNDP 2026'!F191*$C$172</f>
        <v>166.81368960468521</v>
      </c>
      <c r="G172" s="96">
        <f>'Technology costs for TYNDP 2026'!G191*$C$172</f>
        <v>165.62216325036604</v>
      </c>
      <c r="H172" s="96">
        <f>'Technology costs for TYNDP 2026'!H191*$C$172</f>
        <v>164.43063689604685</v>
      </c>
      <c r="I172" s="96">
        <f>'Technology costs for TYNDP 2026'!I191*$C$172</f>
        <v>162.04758418740849</v>
      </c>
      <c r="J172" s="97"/>
      <c r="K172" s="98" t="s">
        <v>53</v>
      </c>
      <c r="L172" s="95"/>
      <c r="M172" s="95"/>
      <c r="N172" s="95"/>
      <c r="O172" s="95"/>
    </row>
    <row r="173" spans="1:15" x14ac:dyDescent="0.25">
      <c r="A173" s="105"/>
      <c r="B173" s="105"/>
      <c r="C173" s="105"/>
      <c r="D173" s="95" t="s">
        <v>18</v>
      </c>
      <c r="E173" s="95" t="s">
        <v>54</v>
      </c>
      <c r="F173" s="96">
        <f>'Technology costs for TYNDP 2026'!F192*$C$172</f>
        <v>2.3830527086383602</v>
      </c>
      <c r="G173" s="96">
        <f>'Technology costs for TYNDP 2026'!G192*$C$172</f>
        <v>2.3830527086383602</v>
      </c>
      <c r="H173" s="96">
        <f>'Technology costs for TYNDP 2026'!H192*$C$172</f>
        <v>2.3830527086383602</v>
      </c>
      <c r="I173" s="96">
        <f>'Technology costs for TYNDP 2026'!I192*$C$172</f>
        <v>2.3830527086383602</v>
      </c>
      <c r="J173" s="97"/>
      <c r="K173" s="98"/>
      <c r="L173" s="95"/>
      <c r="M173" s="95"/>
      <c r="N173" s="95"/>
      <c r="O173" s="95"/>
    </row>
    <row r="174" spans="1:15" x14ac:dyDescent="0.25">
      <c r="A174" s="105"/>
      <c r="B174" s="105"/>
      <c r="C174" s="105"/>
      <c r="D174" s="90" t="s">
        <v>20</v>
      </c>
      <c r="E174" s="90" t="s">
        <v>52</v>
      </c>
      <c r="F174" s="96">
        <f>'Technology costs for TYNDP 2026'!F193*$C$172</f>
        <v>166.81368960468521</v>
      </c>
      <c r="G174" s="96">
        <f>'Technology costs for TYNDP 2026'!G193*$C$172</f>
        <v>165.62216325036604</v>
      </c>
      <c r="H174" s="96">
        <f>'Technology costs for TYNDP 2026'!H193*$C$172</f>
        <v>164.43063689604685</v>
      </c>
      <c r="I174" s="96">
        <f>'Technology costs for TYNDP 2026'!I193*$C$172</f>
        <v>162.04758418740849</v>
      </c>
      <c r="J174" s="95"/>
      <c r="K174" s="95"/>
      <c r="L174" s="95"/>
      <c r="M174" s="95"/>
      <c r="N174" s="95"/>
      <c r="O174" s="95"/>
    </row>
    <row r="175" spans="1:15" x14ac:dyDescent="0.25">
      <c r="A175" s="105"/>
      <c r="B175" s="105"/>
      <c r="C175" s="105"/>
      <c r="D175" s="90" t="s">
        <v>26</v>
      </c>
      <c r="E175" s="90" t="s">
        <v>54</v>
      </c>
      <c r="F175" s="96">
        <f>'Technology costs for TYNDP 2026'!F194*$C$172</f>
        <v>2.3830527086383602</v>
      </c>
      <c r="G175" s="96">
        <f>'Technology costs for TYNDP 2026'!G194*$C$172</f>
        <v>2.3830527086383602</v>
      </c>
      <c r="H175" s="96">
        <f>'Technology costs for TYNDP 2026'!H194*$C$172</f>
        <v>2.3830527086383602</v>
      </c>
      <c r="I175" s="96">
        <f>'Technology costs for TYNDP 2026'!I194*$C$172</f>
        <v>2.3830527086383602</v>
      </c>
      <c r="J175" s="95"/>
      <c r="K175" s="98"/>
      <c r="L175" s="95"/>
      <c r="M175" s="95"/>
      <c r="N175" s="95"/>
      <c r="O175" s="95"/>
    </row>
    <row r="176" spans="1:15" x14ac:dyDescent="0.25">
      <c r="A176" s="105"/>
      <c r="B176" s="105"/>
      <c r="C176" s="105"/>
      <c r="D176" s="90"/>
      <c r="E176" s="90"/>
      <c r="F176" s="95"/>
      <c r="G176" s="95"/>
      <c r="H176" s="95"/>
      <c r="I176" s="95"/>
      <c r="J176" s="95"/>
      <c r="K176" s="95"/>
      <c r="L176" s="95"/>
      <c r="M176" s="95"/>
      <c r="N176" s="95"/>
      <c r="O176" s="95"/>
    </row>
    <row r="177" spans="1:16" x14ac:dyDescent="0.25">
      <c r="A177" s="105">
        <v>23</v>
      </c>
      <c r="B177" s="105">
        <v>5</v>
      </c>
      <c r="C177" s="105">
        <f>'Technology costs for TYNDP 2026'!C196</f>
        <v>2020</v>
      </c>
      <c r="D177" s="202" t="s">
        <v>69</v>
      </c>
      <c r="E177" s="203"/>
      <c r="F177" s="203"/>
      <c r="G177" s="203"/>
      <c r="H177" s="203"/>
      <c r="I177" s="203"/>
      <c r="J177" s="95"/>
      <c r="K177" s="95"/>
      <c r="L177" s="95"/>
      <c r="M177" s="95"/>
      <c r="N177" s="95"/>
      <c r="O177" s="95"/>
    </row>
    <row r="178" spans="1:16" x14ac:dyDescent="0.25">
      <c r="A178" s="105"/>
      <c r="B178" s="105"/>
      <c r="C178" s="105">
        <f>VLOOKUP(C177,$S$6:$T$16,2,FALSE)</f>
        <v>1.2260828625235405</v>
      </c>
      <c r="D178" s="95" t="s">
        <v>15</v>
      </c>
      <c r="E178" s="95" t="s">
        <v>70</v>
      </c>
      <c r="F178" s="96">
        <f>'Technology costs for TYNDP 2026'!F197*$C$178</f>
        <v>2611.5564971751414</v>
      </c>
      <c r="G178" s="96">
        <f>'Technology costs for TYNDP 2026'!G197*$C$178</f>
        <v>2286.6445386064029</v>
      </c>
      <c r="H178" s="96">
        <f>'Technology costs for TYNDP 2026'!H197*$C$178</f>
        <v>1961.7325800376648</v>
      </c>
      <c r="I178" s="96">
        <f>'Technology costs for TYNDP 2026'!I197*$C$178</f>
        <v>1569.3860640301318</v>
      </c>
      <c r="J178" s="97"/>
      <c r="K178" s="98" t="s">
        <v>53</v>
      </c>
      <c r="L178" s="95"/>
      <c r="M178" s="95"/>
      <c r="N178" s="95"/>
      <c r="O178" s="95"/>
    </row>
    <row r="179" spans="1:16" x14ac:dyDescent="0.25">
      <c r="A179" s="105"/>
      <c r="B179" s="105"/>
      <c r="C179" s="105"/>
      <c r="D179" s="95" t="s">
        <v>18</v>
      </c>
      <c r="E179" s="95" t="s">
        <v>19</v>
      </c>
      <c r="F179" s="96">
        <f>'Technology costs for TYNDP 2026'!F198*$C$178</f>
        <v>55.173728813559322</v>
      </c>
      <c r="G179" s="96">
        <f>'Technology costs for TYNDP 2026'!G198*$C$178</f>
        <v>48.368968926553677</v>
      </c>
      <c r="H179" s="96">
        <f>'Technology costs for TYNDP 2026'!H198*$C$178</f>
        <v>41.564209039548018</v>
      </c>
      <c r="I179" s="96">
        <f>'Technology costs for TYNDP 2026'!I198*$C$178</f>
        <v>33.226845574387951</v>
      </c>
      <c r="J179" s="97"/>
      <c r="K179" s="95"/>
      <c r="L179" s="95"/>
      <c r="M179" s="95"/>
      <c r="N179" s="95"/>
      <c r="O179" s="95"/>
    </row>
    <row r="180" spans="1:16" x14ac:dyDescent="0.25">
      <c r="A180" s="105"/>
      <c r="B180" s="105"/>
      <c r="C180" s="105"/>
      <c r="D180" s="90" t="s">
        <v>20</v>
      </c>
      <c r="E180" s="95" t="s">
        <v>70</v>
      </c>
      <c r="F180" s="96">
        <f>'Technology costs for TYNDP 2026'!F199*$C$178</f>
        <v>2611.5564971751414</v>
      </c>
      <c r="G180" s="96">
        <f>'Technology costs for TYNDP 2026'!G199*$C$178</f>
        <v>2286.6445386064029</v>
      </c>
      <c r="H180" s="96">
        <f>'Technology costs for TYNDP 2026'!H199*$C$178</f>
        <v>1961.7325800376648</v>
      </c>
      <c r="I180" s="96">
        <f>'Technology costs for TYNDP 2026'!I199*$C$178</f>
        <v>1569.3860640301318</v>
      </c>
      <c r="J180" s="95"/>
      <c r="K180" s="95"/>
      <c r="L180" s="95"/>
      <c r="M180" s="95"/>
      <c r="N180" s="95"/>
      <c r="O180" s="95"/>
    </row>
    <row r="181" spans="1:16" x14ac:dyDescent="0.25">
      <c r="A181" s="105"/>
      <c r="B181" s="105"/>
      <c r="C181" s="105"/>
      <c r="D181" s="90" t="s">
        <v>26</v>
      </c>
      <c r="E181" s="95" t="s">
        <v>19</v>
      </c>
      <c r="F181" s="96">
        <f>'Technology costs for TYNDP 2026'!F200*$C$178</f>
        <v>55.173728813559322</v>
      </c>
      <c r="G181" s="96">
        <f>'Technology costs for TYNDP 2026'!G200*$C$178</f>
        <v>48.368968926553677</v>
      </c>
      <c r="H181" s="96">
        <f>'Technology costs for TYNDP 2026'!H200*$C$178</f>
        <v>41.564209039548018</v>
      </c>
      <c r="I181" s="96">
        <f>'Technology costs for TYNDP 2026'!I200*$C$178</f>
        <v>33.226845574387951</v>
      </c>
      <c r="J181" s="95"/>
      <c r="K181" s="95"/>
      <c r="L181" s="95"/>
      <c r="M181" s="95"/>
      <c r="N181" s="95"/>
      <c r="O181" s="95"/>
    </row>
    <row r="182" spans="1:16" x14ac:dyDescent="0.25">
      <c r="A182" s="105"/>
      <c r="B182" s="105"/>
      <c r="C182" s="105"/>
      <c r="D182" s="90"/>
      <c r="E182" s="90"/>
      <c r="F182" s="95"/>
      <c r="G182" s="95"/>
      <c r="H182" s="95"/>
      <c r="I182" s="95"/>
      <c r="J182" s="95"/>
      <c r="K182" s="95"/>
      <c r="L182" s="95"/>
      <c r="M182" s="95"/>
      <c r="N182" s="95"/>
      <c r="O182" s="95"/>
    </row>
    <row r="183" spans="1:16" x14ac:dyDescent="0.25">
      <c r="A183" s="105">
        <v>24</v>
      </c>
      <c r="B183" s="105">
        <v>5</v>
      </c>
      <c r="C183" s="105">
        <f>'Technology costs for TYNDP 2026'!C202</f>
        <v>2020</v>
      </c>
      <c r="D183" s="202" t="s">
        <v>71</v>
      </c>
      <c r="E183" s="203"/>
      <c r="F183" s="203"/>
      <c r="G183" s="203"/>
      <c r="H183" s="203"/>
      <c r="I183" s="203"/>
      <c r="J183" s="95"/>
      <c r="K183" s="95"/>
      <c r="L183" s="95"/>
      <c r="M183" s="95"/>
      <c r="N183" s="95"/>
      <c r="O183" s="95"/>
    </row>
    <row r="184" spans="1:16" x14ac:dyDescent="0.25">
      <c r="A184" s="105"/>
      <c r="B184" s="105"/>
      <c r="C184" s="105">
        <f>VLOOKUP(C183,$S$6:$T$16,2,FALSE)</f>
        <v>1.2260828625235405</v>
      </c>
      <c r="D184" s="95" t="s">
        <v>15</v>
      </c>
      <c r="E184" s="95" t="s">
        <v>70</v>
      </c>
      <c r="F184" s="96">
        <f>'Technology costs for TYNDP 2026'!F203*$C$184</f>
        <v>58851.977401129945</v>
      </c>
      <c r="G184" s="96">
        <f>'Technology costs for TYNDP 2026'!G203*$C$184</f>
        <v>47204.190207156309</v>
      </c>
      <c r="H184" s="96">
        <f>'Technology costs for TYNDP 2026'!H203*$C$184</f>
        <v>35556.403013182673</v>
      </c>
      <c r="I184" s="96">
        <f>'Technology costs for TYNDP 2026'!I203*$C$184</f>
        <v>26973.822975517891</v>
      </c>
      <c r="J184" s="97"/>
      <c r="K184" s="98" t="s">
        <v>53</v>
      </c>
      <c r="L184" s="95"/>
      <c r="M184" s="95"/>
      <c r="N184" s="95"/>
      <c r="O184" s="95"/>
    </row>
    <row r="185" spans="1:16" x14ac:dyDescent="0.25">
      <c r="A185" s="105"/>
      <c r="B185" s="105"/>
      <c r="C185" s="105"/>
      <c r="D185" s="95" t="s">
        <v>18</v>
      </c>
      <c r="E185" s="95" t="s">
        <v>19</v>
      </c>
      <c r="F185" s="96">
        <f>'Technology costs for TYNDP 2026'!F204*$C$184</f>
        <v>651.90825800376649</v>
      </c>
      <c r="G185" s="96">
        <f>'Technology costs for TYNDP 2026'!G204*$C$184</f>
        <v>651.90825800376649</v>
      </c>
      <c r="H185" s="96">
        <f>'Technology costs for TYNDP 2026'!H204*$C$184</f>
        <v>651.90825800376649</v>
      </c>
      <c r="I185" s="96">
        <f>'Technology costs for TYNDP 2026'!I204*$C$184</f>
        <v>521.57564971751412</v>
      </c>
      <c r="J185" s="97"/>
      <c r="K185" s="95"/>
      <c r="L185" s="95"/>
      <c r="M185" s="95"/>
      <c r="N185" s="95"/>
      <c r="O185" s="95"/>
    </row>
    <row r="186" spans="1:16" x14ac:dyDescent="0.25">
      <c r="A186" s="105"/>
      <c r="B186" s="105"/>
      <c r="C186" s="105"/>
      <c r="D186" s="90" t="s">
        <v>20</v>
      </c>
      <c r="E186" s="95" t="s">
        <v>70</v>
      </c>
      <c r="F186" s="96">
        <f>'Technology costs for TYNDP 2026'!F205*$C$184</f>
        <v>58851.977401129945</v>
      </c>
      <c r="G186" s="96">
        <f>'Technology costs for TYNDP 2026'!G205*$C$184</f>
        <v>47204.190207156309</v>
      </c>
      <c r="H186" s="96">
        <f>'Technology costs for TYNDP 2026'!H205*$C$184</f>
        <v>35556.403013182673</v>
      </c>
      <c r="I186" s="96">
        <f>'Technology costs for TYNDP 2026'!I205*$C$184</f>
        <v>26973.822975517891</v>
      </c>
      <c r="J186" s="95"/>
      <c r="K186" s="95"/>
      <c r="L186" s="95"/>
      <c r="M186" s="95"/>
      <c r="N186" s="95"/>
      <c r="O186" s="95"/>
    </row>
    <row r="187" spans="1:16" x14ac:dyDescent="0.25">
      <c r="A187" s="105"/>
      <c r="B187" s="105"/>
      <c r="C187" s="105"/>
      <c r="D187" s="90" t="s">
        <v>26</v>
      </c>
      <c r="E187" s="95" t="s">
        <v>19</v>
      </c>
      <c r="F187" s="96">
        <f>'Technology costs for TYNDP 2026'!F206*$C$184</f>
        <v>651.90825800376649</v>
      </c>
      <c r="G187" s="96">
        <f>'Technology costs for TYNDP 2026'!G206*$C$184</f>
        <v>651.90825800376649</v>
      </c>
      <c r="H187" s="96">
        <f>'Technology costs for TYNDP 2026'!H206*$C$184</f>
        <v>651.90825800376649</v>
      </c>
      <c r="I187" s="96">
        <f>'Technology costs for TYNDP 2026'!I206*$C$184</f>
        <v>521.57564971751412</v>
      </c>
      <c r="J187" s="95"/>
      <c r="K187" s="95"/>
      <c r="L187" s="95"/>
      <c r="M187" s="95"/>
      <c r="N187" s="95"/>
      <c r="O187" s="95"/>
    </row>
    <row r="188" spans="1:16" x14ac:dyDescent="0.25">
      <c r="A188" s="105"/>
      <c r="B188" s="105"/>
      <c r="C188" s="105"/>
      <c r="D188" s="90"/>
      <c r="E188" s="90"/>
      <c r="F188" s="95"/>
      <c r="G188" s="95"/>
      <c r="H188" s="95"/>
      <c r="I188" s="95"/>
      <c r="J188" s="95"/>
      <c r="K188" s="95"/>
      <c r="L188" s="95"/>
      <c r="M188" s="95"/>
      <c r="N188" s="95"/>
      <c r="O188" s="95"/>
    </row>
    <row r="189" spans="1:16" x14ac:dyDescent="0.25">
      <c r="A189" s="254"/>
      <c r="B189" s="255"/>
      <c r="C189" s="275" t="s">
        <v>57</v>
      </c>
      <c r="D189" s="256" t="s">
        <v>58</v>
      </c>
      <c r="E189" s="268"/>
      <c r="F189" s="257"/>
      <c r="G189" s="257"/>
      <c r="H189" s="257"/>
      <c r="I189" s="258"/>
      <c r="J189" s="95"/>
      <c r="K189" s="95"/>
      <c r="L189" s="95"/>
      <c r="M189" s="95"/>
      <c r="N189" s="95"/>
      <c r="O189" s="95"/>
    </row>
    <row r="190" spans="1:16" x14ac:dyDescent="0.25">
      <c r="A190" s="99">
        <v>25</v>
      </c>
      <c r="B190" s="105">
        <v>11</v>
      </c>
      <c r="C190" s="105">
        <f>'Technology costs for TYNDP 2026'!C209</f>
        <v>2022</v>
      </c>
      <c r="D190" s="102" t="s">
        <v>72</v>
      </c>
      <c r="E190" s="103"/>
      <c r="F190" s="103"/>
      <c r="G190" s="103"/>
      <c r="H190" s="103"/>
      <c r="I190" s="269"/>
      <c r="J190" s="95"/>
      <c r="K190" s="2"/>
      <c r="L190" s="2">
        <v>2030</v>
      </c>
      <c r="M190">
        <v>2035</v>
      </c>
      <c r="N190">
        <v>2040</v>
      </c>
      <c r="O190">
        <v>2050</v>
      </c>
    </row>
    <row r="191" spans="1:16" x14ac:dyDescent="0.25">
      <c r="A191" s="99"/>
      <c r="B191" s="105"/>
      <c r="C191" s="105">
        <f>VLOOKUP(C190,$S$6:$T$16,2,FALSE)</f>
        <v>1.09126718069058</v>
      </c>
      <c r="D191" s="95" t="s">
        <v>15</v>
      </c>
      <c r="E191" s="95" t="s">
        <v>16</v>
      </c>
      <c r="F191" s="260">
        <f>'Technology costs for TYNDP 2026'!F210*$C$191</f>
        <v>1451385.3503184714</v>
      </c>
      <c r="G191" s="260">
        <f>'Technology costs for TYNDP 2026'!G210*$C$191</f>
        <v>1298607.9450217902</v>
      </c>
      <c r="H191" s="260">
        <f>'Technology costs for TYNDP 2026'!H210*$C$191</f>
        <v>1145830.539725109</v>
      </c>
      <c r="I191" s="261">
        <f>'Technology costs for TYNDP 2026'!I210*$C$191</f>
        <v>993053.13442842779</v>
      </c>
      <c r="J191" s="97"/>
      <c r="K191" s="13" t="s">
        <v>60</v>
      </c>
      <c r="L191" s="249">
        <v>0.9</v>
      </c>
      <c r="M191" s="249">
        <v>0.9</v>
      </c>
      <c r="N191" s="249">
        <v>0.77</v>
      </c>
      <c r="O191" s="249">
        <v>0.51</v>
      </c>
      <c r="P191" s="95"/>
    </row>
    <row r="192" spans="1:16" x14ac:dyDescent="0.25">
      <c r="A192" s="99"/>
      <c r="B192" s="105"/>
      <c r="C192" s="105"/>
      <c r="D192" s="95" t="s">
        <v>18</v>
      </c>
      <c r="E192" s="95" t="s">
        <v>19</v>
      </c>
      <c r="F192" s="260">
        <f>'Technology costs for TYNDP 2026'!F211*$C$191</f>
        <v>58055.41401273886</v>
      </c>
      <c r="G192" s="260">
        <f>'Technology costs for TYNDP 2026'!G211*$C$191</f>
        <v>51944.317800871613</v>
      </c>
      <c r="H192" s="260">
        <f>'Technology costs for TYNDP 2026'!H211*$C$191</f>
        <v>45833.221589004359</v>
      </c>
      <c r="I192" s="261">
        <f>'Technology costs for TYNDP 2026'!I211*$C$191</f>
        <v>39722.125377137112</v>
      </c>
      <c r="J192" s="97"/>
      <c r="K192" s="13"/>
      <c r="L192" s="251"/>
      <c r="M192" s="252"/>
      <c r="N192" s="252"/>
      <c r="O192" s="252"/>
      <c r="P192" s="96"/>
    </row>
    <row r="193" spans="1:15" x14ac:dyDescent="0.25">
      <c r="A193" s="99"/>
      <c r="B193" s="105"/>
      <c r="C193" s="105"/>
      <c r="D193" s="90" t="s">
        <v>20</v>
      </c>
      <c r="E193" s="90" t="s">
        <v>16</v>
      </c>
      <c r="F193" s="260">
        <f>'Technology costs for TYNDP 2026'!F212*$C$191</f>
        <v>1451385.3503184714</v>
      </c>
      <c r="G193" s="260">
        <f>'Technology costs for TYNDP 2026'!G212*$C$191</f>
        <v>1298607.9450217902</v>
      </c>
      <c r="H193" s="260">
        <f>'Technology costs for TYNDP 2026'!H212*$C$191</f>
        <v>1145830.539725109</v>
      </c>
      <c r="I193" s="261">
        <f>'Technology costs for TYNDP 2026'!I212*$C$191</f>
        <v>993053.13442842779</v>
      </c>
      <c r="J193" s="95"/>
      <c r="K193" s="2"/>
      <c r="L193" s="251"/>
      <c r="M193" s="252"/>
      <c r="N193" s="252"/>
      <c r="O193" s="252"/>
    </row>
    <row r="194" spans="1:15" x14ac:dyDescent="0.25">
      <c r="A194" s="99"/>
      <c r="B194" s="105"/>
      <c r="C194" s="105"/>
      <c r="D194" s="90" t="s">
        <v>26</v>
      </c>
      <c r="E194" s="90" t="s">
        <v>19</v>
      </c>
      <c r="F194" s="260">
        <f>'Technology costs for TYNDP 2026'!F213*$C$191</f>
        <v>58055.41401273886</v>
      </c>
      <c r="G194" s="260">
        <f>'Technology costs for TYNDP 2026'!G213*$C$191</f>
        <v>51944.317800871613</v>
      </c>
      <c r="H194" s="260">
        <f>'Technology costs for TYNDP 2026'!H213*$C$191</f>
        <v>45833.221589004359</v>
      </c>
      <c r="I194" s="261">
        <f>'Technology costs for TYNDP 2026'!I213*$C$191</f>
        <v>39722.125377137112</v>
      </c>
      <c r="J194" s="95"/>
      <c r="K194" s="2"/>
      <c r="L194" s="251"/>
      <c r="M194" s="252"/>
      <c r="N194" s="252"/>
      <c r="O194" s="252"/>
    </row>
    <row r="195" spans="1:15" x14ac:dyDescent="0.25">
      <c r="A195" s="99"/>
      <c r="B195" s="105"/>
      <c r="C195" s="105"/>
      <c r="D195" s="90" t="s">
        <v>27</v>
      </c>
      <c r="E195" s="95" t="s">
        <v>73</v>
      </c>
      <c r="F195" s="270">
        <v>25</v>
      </c>
      <c r="G195" s="270">
        <f>SUM(F195+H195)/2</f>
        <v>25</v>
      </c>
      <c r="H195" s="270">
        <v>25</v>
      </c>
      <c r="I195" s="271">
        <v>25</v>
      </c>
      <c r="J195" s="95"/>
      <c r="K195" s="2"/>
      <c r="L195" s="251"/>
      <c r="M195" s="252"/>
      <c r="N195" s="252"/>
      <c r="O195" s="252"/>
    </row>
    <row r="196" spans="1:15" x14ac:dyDescent="0.25">
      <c r="A196" s="99"/>
      <c r="B196" s="105"/>
      <c r="C196" s="105"/>
      <c r="D196" s="95"/>
      <c r="E196" s="95"/>
      <c r="F196" s="95"/>
      <c r="G196" s="95"/>
      <c r="H196" s="95"/>
      <c r="I196" s="262"/>
      <c r="J196" s="95"/>
      <c r="K196" s="2"/>
      <c r="L196" s="251"/>
      <c r="M196" s="252"/>
      <c r="N196" s="252"/>
      <c r="O196" s="252"/>
    </row>
    <row r="197" spans="1:15" x14ac:dyDescent="0.25">
      <c r="A197" s="99">
        <v>26</v>
      </c>
      <c r="B197" s="105" t="s">
        <v>61</v>
      </c>
      <c r="C197" s="105">
        <f>'Technology costs for TYNDP 2026'!C216</f>
        <v>2021</v>
      </c>
      <c r="D197" s="102" t="s">
        <v>74</v>
      </c>
      <c r="E197" s="103"/>
      <c r="F197" s="103"/>
      <c r="G197" s="103"/>
      <c r="H197" s="103"/>
      <c r="I197" s="269"/>
      <c r="J197" s="95"/>
      <c r="K197" s="97" t="s">
        <v>60</v>
      </c>
      <c r="L197" s="250">
        <v>9.9999999999999978E-2</v>
      </c>
      <c r="M197" s="250">
        <v>9.9999999999999978E-2</v>
      </c>
      <c r="N197" s="250">
        <v>0.22999999999999998</v>
      </c>
      <c r="O197" s="250">
        <v>0.49</v>
      </c>
    </row>
    <row r="198" spans="1:15" x14ac:dyDescent="0.25">
      <c r="A198" s="99"/>
      <c r="B198" s="105"/>
      <c r="C198" s="105">
        <f>VLOOKUP(C197,$S$6:$T$16,2,FALSE)</f>
        <v>1.1915263543191801</v>
      </c>
      <c r="D198" s="95" t="s">
        <v>15</v>
      </c>
      <c r="E198" s="95" t="s">
        <v>16</v>
      </c>
      <c r="F198" s="260">
        <f>'Technology costs for TYNDP 2026'!F217*$C$198</f>
        <v>1489407.942898975</v>
      </c>
      <c r="G198" s="260">
        <f>'Technology costs for TYNDP 2026'!G217*$C$198</f>
        <v>1322594.2532942898</v>
      </c>
      <c r="H198" s="260">
        <f>'Technology costs for TYNDP 2026'!H217*$C$198</f>
        <v>1149822.9319180087</v>
      </c>
      <c r="I198" s="261">
        <f>'Technology costs for TYNDP 2026'!I217*$C$198</f>
        <v>965136.34699853591</v>
      </c>
      <c r="J198" s="97"/>
      <c r="K198" s="98"/>
      <c r="L198" s="95"/>
      <c r="M198" s="95"/>
      <c r="N198" s="95"/>
      <c r="O198" s="95"/>
    </row>
    <row r="199" spans="1:15" x14ac:dyDescent="0.25">
      <c r="A199" s="99"/>
      <c r="B199" s="105"/>
      <c r="C199" s="105"/>
      <c r="D199" s="95" t="s">
        <v>18</v>
      </c>
      <c r="E199" s="95" t="s">
        <v>19</v>
      </c>
      <c r="F199" s="260">
        <f>'Technology costs for TYNDP 2026'!F218*$C$198</f>
        <v>59576.317715959005</v>
      </c>
      <c r="G199" s="260">
        <f>'Technology costs for TYNDP 2026'!G218*$C$198</f>
        <v>52784.617496339677</v>
      </c>
      <c r="H199" s="260">
        <f>'Technology costs for TYNDP 2026'!H218*$C$198</f>
        <v>45992.917276720349</v>
      </c>
      <c r="I199" s="261">
        <f>'Technology costs for TYNDP 2026'!I218*$C$198</f>
        <v>38605.453879941437</v>
      </c>
      <c r="J199" s="97"/>
      <c r="K199" s="96"/>
      <c r="L199" s="95"/>
      <c r="M199" s="95"/>
      <c r="N199" s="95"/>
      <c r="O199" s="95"/>
    </row>
    <row r="200" spans="1:15" x14ac:dyDescent="0.25">
      <c r="A200" s="99"/>
      <c r="B200" s="105"/>
      <c r="C200" s="105"/>
      <c r="D200" s="90" t="s">
        <v>20</v>
      </c>
      <c r="E200" s="90" t="s">
        <v>16</v>
      </c>
      <c r="F200" s="260">
        <f>'Technology costs for TYNDP 2026'!F219*$C$198</f>
        <v>863856.60688140558</v>
      </c>
      <c r="G200" s="260">
        <f>'Technology costs for TYNDP 2026'!G219*$C$198</f>
        <v>1009818.5852855052</v>
      </c>
      <c r="H200" s="260">
        <f>'Technology costs for TYNDP 2026'!H219*$C$198</f>
        <v>1149822.9319180087</v>
      </c>
      <c r="I200" s="261">
        <f>'Technology costs for TYNDP 2026'!I219*$C$198</f>
        <v>965136.34699853591</v>
      </c>
      <c r="J200" s="95"/>
      <c r="K200" s="95"/>
      <c r="L200" s="95"/>
      <c r="M200" s="95"/>
      <c r="N200" s="95"/>
      <c r="O200" s="95"/>
    </row>
    <row r="201" spans="1:15" x14ac:dyDescent="0.25">
      <c r="A201" s="99"/>
      <c r="B201" s="105"/>
      <c r="C201" s="105"/>
      <c r="D201" s="90" t="s">
        <v>26</v>
      </c>
      <c r="E201" s="90" t="s">
        <v>19</v>
      </c>
      <c r="F201" s="260">
        <f>'Technology costs for TYNDP 2026'!F220*$C$198</f>
        <v>59576.317715959005</v>
      </c>
      <c r="G201" s="260">
        <f>'Technology costs for TYNDP 2026'!G220*$C$198</f>
        <v>52784.617496339677</v>
      </c>
      <c r="H201" s="260">
        <f>'Technology costs for TYNDP 2026'!H220*$C$198</f>
        <v>45992.917276720349</v>
      </c>
      <c r="I201" s="261">
        <f>'Technology costs for TYNDP 2026'!I220*$C$198</f>
        <v>38605.453879941437</v>
      </c>
      <c r="J201" s="95"/>
      <c r="K201" s="95"/>
      <c r="L201" s="95"/>
      <c r="M201" s="95"/>
      <c r="N201" s="95"/>
      <c r="O201" s="95"/>
    </row>
    <row r="202" spans="1:15" x14ac:dyDescent="0.25">
      <c r="A202" s="263"/>
      <c r="B202" s="264"/>
      <c r="C202" s="264"/>
      <c r="D202" s="265" t="s">
        <v>27</v>
      </c>
      <c r="E202" s="272" t="s">
        <v>73</v>
      </c>
      <c r="F202" s="273">
        <v>25</v>
      </c>
      <c r="G202" s="273">
        <f>SUM(F202+H202)/2</f>
        <v>25</v>
      </c>
      <c r="H202" s="273">
        <v>25</v>
      </c>
      <c r="I202" s="274">
        <v>25</v>
      </c>
      <c r="J202" s="95"/>
      <c r="K202" s="95"/>
      <c r="L202" s="95"/>
      <c r="M202" s="95"/>
      <c r="N202" s="95"/>
      <c r="O202" s="95"/>
    </row>
    <row r="203" spans="1:15" x14ac:dyDescent="0.25">
      <c r="A203" s="105"/>
      <c r="B203" s="105"/>
      <c r="C203" s="105"/>
      <c r="D203" s="90"/>
      <c r="E203" s="95"/>
      <c r="F203" s="95"/>
      <c r="G203" s="95"/>
      <c r="H203" s="95"/>
      <c r="I203" s="95"/>
      <c r="J203" s="95"/>
      <c r="K203" s="95"/>
      <c r="L203" s="95"/>
      <c r="M203" s="95"/>
      <c r="N203" s="95"/>
      <c r="O203" s="95"/>
    </row>
    <row r="204" spans="1:15" x14ac:dyDescent="0.25">
      <c r="A204" s="105">
        <v>29</v>
      </c>
      <c r="B204" s="105">
        <v>1</v>
      </c>
      <c r="C204" s="105">
        <f>'Technology costs for TYNDP 2026'!C245</f>
        <v>2020</v>
      </c>
      <c r="D204" s="204" t="s">
        <v>75</v>
      </c>
      <c r="E204" s="205"/>
      <c r="F204" s="205"/>
      <c r="G204" s="205"/>
      <c r="H204" s="205"/>
      <c r="I204" s="205"/>
      <c r="J204" s="95"/>
      <c r="K204" s="95"/>
      <c r="L204" s="95"/>
      <c r="M204" s="95"/>
      <c r="N204" s="95"/>
      <c r="O204" s="95"/>
    </row>
    <row r="205" spans="1:15" x14ac:dyDescent="0.25">
      <c r="A205" s="105"/>
      <c r="B205" s="105"/>
      <c r="C205" s="105">
        <f>VLOOKUP(C204,$S$6:$T$16,2,FALSE)</f>
        <v>1.2260828625235405</v>
      </c>
      <c r="D205" s="95" t="s">
        <v>15</v>
      </c>
      <c r="E205" s="95" t="s">
        <v>16</v>
      </c>
      <c r="F205" s="96">
        <f>'Technology costs for TYNDP 2026'!F246*$C$205</f>
        <v>573663.3279661017</v>
      </c>
      <c r="G205" s="96">
        <f>'Technology costs for TYNDP 2026'!G246*$C$205</f>
        <v>563885.31713747641</v>
      </c>
      <c r="H205" s="96">
        <f>'Technology costs for TYNDP 2026'!H246*$C$205</f>
        <v>554107.30630885123</v>
      </c>
      <c r="I205" s="96">
        <f>'Technology costs for TYNDP 2026'!I246*$C$205</f>
        <v>534551.28465160076</v>
      </c>
      <c r="J205" s="97"/>
      <c r="K205" s="98"/>
      <c r="L205" s="96"/>
      <c r="M205" s="96"/>
      <c r="N205" s="95"/>
      <c r="O205" s="95"/>
    </row>
    <row r="206" spans="1:15" x14ac:dyDescent="0.25">
      <c r="A206" s="105"/>
      <c r="B206" s="105"/>
      <c r="C206" s="105"/>
      <c r="D206" s="95" t="s">
        <v>18</v>
      </c>
      <c r="E206" s="95" t="s">
        <v>19</v>
      </c>
      <c r="F206" s="96">
        <f>'Technology costs for TYNDP 2026'!F247*$C$205</f>
        <v>10098.018455743879</v>
      </c>
      <c r="G206" s="96">
        <f>'Technology costs for TYNDP 2026'!G247*$C$205</f>
        <v>9993.1883709981175</v>
      </c>
      <c r="H206" s="96">
        <f>'Technology costs for TYNDP 2026'!H247*$C$205</f>
        <v>9888.3582862523544</v>
      </c>
      <c r="I206" s="96">
        <f>'Technology costs for TYNDP 2026'!I247*$C$205</f>
        <v>9677.4720338983043</v>
      </c>
      <c r="J206" s="97"/>
      <c r="K206" s="96"/>
      <c r="L206" s="96"/>
      <c r="M206" s="96"/>
      <c r="N206" s="95"/>
      <c r="O206" s="95"/>
    </row>
    <row r="207" spans="1:15" x14ac:dyDescent="0.25">
      <c r="A207" s="105"/>
      <c r="B207" s="105"/>
      <c r="C207" s="105"/>
      <c r="D207" s="90" t="s">
        <v>34</v>
      </c>
      <c r="E207" s="90" t="s">
        <v>16</v>
      </c>
      <c r="F207" s="96">
        <f>'Technology costs for TYNDP 2026'!F248*$C$205</f>
        <v>573663.3279661017</v>
      </c>
      <c r="G207" s="96">
        <f>'Technology costs for TYNDP 2026'!G248*$C$205</f>
        <v>563885.31713747641</v>
      </c>
      <c r="H207" s="96">
        <f>'Technology costs for TYNDP 2026'!H248*$C$205</f>
        <v>554107.30630885123</v>
      </c>
      <c r="I207" s="96">
        <f>'Technology costs for TYNDP 2026'!I248*$C$205</f>
        <v>534551.28465160076</v>
      </c>
      <c r="J207" s="95"/>
      <c r="K207" s="95"/>
      <c r="L207" s="95"/>
      <c r="M207" s="95"/>
      <c r="N207" s="95"/>
      <c r="O207" s="95"/>
    </row>
    <row r="208" spans="1:15" x14ac:dyDescent="0.25">
      <c r="A208" s="105"/>
      <c r="B208" s="105"/>
      <c r="C208" s="105"/>
      <c r="D208" s="90" t="s">
        <v>26</v>
      </c>
      <c r="E208" s="90" t="s">
        <v>19</v>
      </c>
      <c r="F208" s="96">
        <f>'Technology costs for TYNDP 2026'!F249*$C$205</f>
        <v>10098.018455743879</v>
      </c>
      <c r="G208" s="96">
        <f>'Technology costs for TYNDP 2026'!G249*$C$205</f>
        <v>9993.1883709981175</v>
      </c>
      <c r="H208" s="96">
        <f>'Technology costs for TYNDP 2026'!H249*$C$205</f>
        <v>9888.3582862523544</v>
      </c>
      <c r="I208" s="96">
        <f>'Technology costs for TYNDP 2026'!I249*$C$205</f>
        <v>9677.4720338983043</v>
      </c>
      <c r="J208" s="95"/>
      <c r="K208" s="95"/>
      <c r="L208" s="95"/>
      <c r="M208" s="95"/>
      <c r="N208" s="95"/>
      <c r="O208" s="95"/>
    </row>
    <row r="209" spans="1:15" ht="18.75" customHeight="1" x14ac:dyDescent="0.25">
      <c r="A209" s="105"/>
      <c r="B209" s="105"/>
      <c r="C209" s="105"/>
      <c r="D209" s="90" t="s">
        <v>27</v>
      </c>
      <c r="E209" s="90" t="s">
        <v>28</v>
      </c>
      <c r="F209" s="95">
        <v>25</v>
      </c>
      <c r="G209" s="95">
        <f>SUM(F209+H209)/2</f>
        <v>25</v>
      </c>
      <c r="H209" s="206">
        <v>25</v>
      </c>
      <c r="I209" s="95">
        <v>25</v>
      </c>
      <c r="J209" s="95"/>
      <c r="K209" s="95"/>
      <c r="L209" s="95"/>
      <c r="M209" s="95"/>
      <c r="N209" s="95"/>
      <c r="O209" s="95"/>
    </row>
    <row r="210" spans="1:15" x14ac:dyDescent="0.25">
      <c r="A210" s="105"/>
      <c r="B210" s="105"/>
      <c r="C210" s="105"/>
      <c r="D210" s="95"/>
      <c r="E210" s="95"/>
      <c r="F210" s="95"/>
      <c r="G210" s="95"/>
      <c r="H210" s="95"/>
      <c r="I210" s="95"/>
      <c r="J210" s="95"/>
      <c r="K210" s="95"/>
      <c r="L210" s="95"/>
      <c r="M210" s="95"/>
      <c r="N210" s="95"/>
      <c r="O210" s="95"/>
    </row>
    <row r="211" spans="1:15" x14ac:dyDescent="0.25">
      <c r="A211" s="105">
        <v>30</v>
      </c>
      <c r="B211" s="105">
        <v>1</v>
      </c>
      <c r="C211" s="105">
        <f>'Technology costs for TYNDP 2026'!C252</f>
        <v>2020</v>
      </c>
      <c r="D211" s="207" t="s">
        <v>76</v>
      </c>
      <c r="E211" s="208"/>
      <c r="F211" s="208"/>
      <c r="G211" s="208"/>
      <c r="H211" s="208"/>
      <c r="I211" s="208"/>
      <c r="J211" s="95"/>
      <c r="K211" s="95"/>
      <c r="L211" s="95"/>
      <c r="M211" s="95"/>
      <c r="N211" s="95"/>
      <c r="O211" s="95"/>
    </row>
    <row r="212" spans="1:15" x14ac:dyDescent="0.25">
      <c r="A212" s="105"/>
      <c r="B212" s="105"/>
      <c r="C212" s="105">
        <f>VLOOKUP(C211,$S$6:$T$16,2,FALSE)</f>
        <v>1.2260828625235405</v>
      </c>
      <c r="D212" s="95" t="s">
        <v>15</v>
      </c>
      <c r="E212" s="95" t="s">
        <v>16</v>
      </c>
      <c r="F212" s="96">
        <f>'Technology costs for TYNDP 2026'!F253*$C$212</f>
        <v>1082139.5083804142</v>
      </c>
      <c r="G212" s="96">
        <f>'Technology costs for TYNDP 2026'!G253*$C$212</f>
        <v>1072361.497551789</v>
      </c>
      <c r="H212" s="96">
        <f>'Technology costs for TYNDP 2026'!H253*$C$212</f>
        <v>1062583.4867231639</v>
      </c>
      <c r="I212" s="96">
        <f>'Technology costs for TYNDP 2026'!I253*$C$212</f>
        <v>1043026.2389830508</v>
      </c>
      <c r="J212" s="97"/>
      <c r="K212" s="98"/>
      <c r="L212" s="96"/>
      <c r="M212" s="96"/>
      <c r="N212" s="95"/>
      <c r="O212" s="95"/>
    </row>
    <row r="213" spans="1:15" x14ac:dyDescent="0.25">
      <c r="A213" s="105"/>
      <c r="B213" s="105"/>
      <c r="C213" s="105"/>
      <c r="D213" s="95" t="s">
        <v>18</v>
      </c>
      <c r="E213" s="95" t="s">
        <v>19</v>
      </c>
      <c r="F213" s="96">
        <f>'Technology costs for TYNDP 2026'!F254*$C$212</f>
        <v>36245.461581920907</v>
      </c>
      <c r="G213" s="96">
        <f>'Technology costs for TYNDP 2026'!G254*$C$212</f>
        <v>35658.780932203386</v>
      </c>
      <c r="H213" s="96">
        <f>'Technology costs for TYNDP 2026'!H254*$C$212</f>
        <v>35072.100282485873</v>
      </c>
      <c r="I213" s="96">
        <f>'Technology costs for TYNDP 2026'!I254*$C$212</f>
        <v>33898.738983050847</v>
      </c>
      <c r="J213" s="97"/>
      <c r="K213" s="96"/>
      <c r="L213" s="96"/>
      <c r="M213" s="96"/>
      <c r="N213" s="95"/>
      <c r="O213" s="95"/>
    </row>
    <row r="214" spans="1:15" x14ac:dyDescent="0.25">
      <c r="A214" s="105"/>
      <c r="B214" s="105"/>
      <c r="C214" s="105"/>
      <c r="D214" s="90" t="s">
        <v>34</v>
      </c>
      <c r="E214" s="90" t="s">
        <v>16</v>
      </c>
      <c r="F214" s="96">
        <f>'Technology costs for TYNDP 2026'!F255*$C$212</f>
        <v>1082139.5083804142</v>
      </c>
      <c r="G214" s="96">
        <f>'Technology costs for TYNDP 2026'!G255*$C$212</f>
        <v>1072361.497551789</v>
      </c>
      <c r="H214" s="96">
        <f>'Technology costs for TYNDP 2026'!H255*$C$212</f>
        <v>1062583.4867231639</v>
      </c>
      <c r="I214" s="96">
        <f>'Technology costs for TYNDP 2026'!I255*$C$212</f>
        <v>1043026.2389830508</v>
      </c>
      <c r="J214" s="95"/>
      <c r="K214" s="95"/>
      <c r="L214" s="95"/>
      <c r="M214" s="95"/>
      <c r="N214" s="95"/>
      <c r="O214" s="95"/>
    </row>
    <row r="215" spans="1:15" x14ac:dyDescent="0.25">
      <c r="A215" s="105"/>
      <c r="B215" s="105"/>
      <c r="C215" s="105"/>
      <c r="D215" s="90" t="s">
        <v>26</v>
      </c>
      <c r="E215" s="90" t="s">
        <v>19</v>
      </c>
      <c r="F215" s="96">
        <f>'Technology costs for TYNDP 2026'!F256*$C$212</f>
        <v>36245.461581920907</v>
      </c>
      <c r="G215" s="96">
        <f>'Technology costs for TYNDP 2026'!G256*$C$212</f>
        <v>35658.780932203386</v>
      </c>
      <c r="H215" s="96">
        <f>'Technology costs for TYNDP 2026'!H256*$C$212</f>
        <v>35072.100282485873</v>
      </c>
      <c r="I215" s="96">
        <f>'Technology costs for TYNDP 2026'!I256*$C$212</f>
        <v>33898.738983050847</v>
      </c>
      <c r="J215" s="95"/>
      <c r="K215" s="95"/>
      <c r="L215" s="95"/>
      <c r="M215" s="95"/>
      <c r="N215" s="95"/>
      <c r="O215" s="95"/>
    </row>
    <row r="216" spans="1:15" x14ac:dyDescent="0.25">
      <c r="A216" s="105"/>
      <c r="B216" s="105"/>
      <c r="C216" s="105"/>
      <c r="D216" s="90" t="s">
        <v>27</v>
      </c>
      <c r="E216" s="90" t="s">
        <v>28</v>
      </c>
      <c r="F216" s="95">
        <v>25</v>
      </c>
      <c r="G216" s="95">
        <f>SUM(F216+H216)/2</f>
        <v>25</v>
      </c>
      <c r="H216" s="95">
        <v>25</v>
      </c>
      <c r="I216" s="95">
        <v>25</v>
      </c>
      <c r="J216" s="95"/>
      <c r="K216" s="95"/>
      <c r="L216" s="95"/>
      <c r="M216" s="95"/>
      <c r="N216" s="95"/>
      <c r="O216" s="95"/>
    </row>
    <row r="217" spans="1:15" x14ac:dyDescent="0.25">
      <c r="A217" s="105"/>
      <c r="B217" s="105"/>
      <c r="C217" s="105"/>
      <c r="D217" s="95"/>
      <c r="E217" s="95"/>
      <c r="F217" s="95"/>
      <c r="G217" s="95"/>
      <c r="H217" s="95"/>
      <c r="I217" s="95"/>
      <c r="J217" s="95"/>
      <c r="K217" s="95"/>
      <c r="L217" s="95"/>
      <c r="M217" s="95"/>
      <c r="N217" s="95"/>
      <c r="O217" s="95"/>
    </row>
    <row r="218" spans="1:15" x14ac:dyDescent="0.25">
      <c r="A218" s="105"/>
      <c r="B218" s="105"/>
      <c r="C218" s="105"/>
      <c r="D218" s="95"/>
      <c r="E218" s="95"/>
      <c r="F218" s="95"/>
      <c r="G218" s="95"/>
      <c r="H218" s="95"/>
      <c r="I218" s="95"/>
      <c r="J218" s="95"/>
      <c r="K218" s="95"/>
      <c r="L218" s="95"/>
      <c r="M218" s="95"/>
      <c r="N218" s="95"/>
      <c r="O218" s="95"/>
    </row>
    <row r="219" spans="1:15" x14ac:dyDescent="0.25">
      <c r="A219" s="105"/>
      <c r="B219" s="169" t="s">
        <v>77</v>
      </c>
      <c r="C219" s="169"/>
      <c r="D219" s="209" t="s">
        <v>78</v>
      </c>
      <c r="E219" s="279" t="s">
        <v>79</v>
      </c>
      <c r="F219" s="279"/>
      <c r="G219" s="279"/>
      <c r="H219" s="279"/>
      <c r="I219" s="279"/>
      <c r="J219" s="279"/>
      <c r="K219" s="279"/>
      <c r="L219" s="279"/>
      <c r="M219" s="279"/>
      <c r="N219" s="95"/>
      <c r="O219" s="95"/>
    </row>
    <row r="220" spans="1:15" ht="48" customHeight="1" x14ac:dyDescent="0.25">
      <c r="A220" s="105"/>
      <c r="B220" s="210" t="s">
        <v>80</v>
      </c>
      <c r="C220" s="210"/>
      <c r="D220" s="211" t="s">
        <v>81</v>
      </c>
      <c r="E220" s="280" t="s">
        <v>82</v>
      </c>
      <c r="F220" s="280"/>
      <c r="G220" s="280"/>
      <c r="H220" s="280"/>
      <c r="I220" s="280"/>
      <c r="J220" s="280"/>
      <c r="K220" s="280"/>
      <c r="L220" s="280"/>
      <c r="M220" s="280"/>
      <c r="N220" s="95"/>
      <c r="O220" s="95"/>
    </row>
    <row r="221" spans="1:15" x14ac:dyDescent="0.25">
      <c r="A221" s="105"/>
      <c r="B221" s="210"/>
      <c r="C221" s="210"/>
      <c r="D221" s="1"/>
      <c r="E221" s="276"/>
      <c r="F221" s="276"/>
      <c r="G221" s="276"/>
      <c r="H221" s="276"/>
      <c r="I221" s="276"/>
      <c r="J221" s="276"/>
      <c r="K221" s="276"/>
      <c r="L221" s="276"/>
      <c r="M221" s="276"/>
      <c r="N221" s="95"/>
      <c r="O221" s="95"/>
    </row>
    <row r="222" spans="1:15" x14ac:dyDescent="0.25">
      <c r="B222" s="210"/>
      <c r="C222" s="210"/>
    </row>
    <row r="223" spans="1:15" x14ac:dyDescent="0.25"/>
    <row r="224" spans="1:15"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sheetData>
  <mergeCells count="5">
    <mergeCell ref="E221:M221"/>
    <mergeCell ref="J1:K1"/>
    <mergeCell ref="F2:I2"/>
    <mergeCell ref="E219:M219"/>
    <mergeCell ref="E220:M220"/>
  </mergeCells>
  <hyperlinks>
    <hyperlink ref="Q3" r:id="rId1" xr:uid="{93105A48-F358-4152-B33D-C907628958B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CBBE7-6D7A-44BD-96BB-51B8D14AEA4B}">
  <dimension ref="A1:E13"/>
  <sheetViews>
    <sheetView workbookViewId="0">
      <selection activeCell="B12" sqref="B12"/>
    </sheetView>
  </sheetViews>
  <sheetFormatPr defaultColWidth="11.42578125" defaultRowHeight="15" x14ac:dyDescent="0.25"/>
  <cols>
    <col min="2" max="2" width="89.28515625" customWidth="1"/>
    <col min="3" max="3" width="36" customWidth="1"/>
    <col min="4" max="4" width="142.42578125" customWidth="1"/>
  </cols>
  <sheetData>
    <row r="1" spans="1:5" x14ac:dyDescent="0.25">
      <c r="A1" s="79" t="s">
        <v>275</v>
      </c>
      <c r="B1" s="79" t="s">
        <v>276</v>
      </c>
      <c r="C1" s="79" t="s">
        <v>277</v>
      </c>
      <c r="D1" s="79" t="s">
        <v>107</v>
      </c>
      <c r="E1" s="100" t="s">
        <v>278</v>
      </c>
    </row>
    <row r="2" spans="1:5" x14ac:dyDescent="0.25">
      <c r="A2" s="80">
        <v>1</v>
      </c>
      <c r="B2" s="80" t="s">
        <v>279</v>
      </c>
      <c r="C2" s="80" t="s">
        <v>280</v>
      </c>
      <c r="D2" s="81" t="s">
        <v>281</v>
      </c>
    </row>
    <row r="3" spans="1:5" x14ac:dyDescent="0.25">
      <c r="A3" s="80">
        <v>2</v>
      </c>
      <c r="B3" s="80" t="s">
        <v>282</v>
      </c>
      <c r="C3" s="80" t="s">
        <v>283</v>
      </c>
      <c r="D3" s="81" t="s">
        <v>284</v>
      </c>
    </row>
    <row r="4" spans="1:5" x14ac:dyDescent="0.25">
      <c r="A4" s="80">
        <v>3</v>
      </c>
      <c r="B4" s="80" t="s">
        <v>285</v>
      </c>
      <c r="C4" s="80" t="s">
        <v>280</v>
      </c>
      <c r="D4" s="81" t="s">
        <v>108</v>
      </c>
    </row>
    <row r="5" spans="1:5" x14ac:dyDescent="0.25">
      <c r="A5" s="80">
        <v>4</v>
      </c>
      <c r="B5" s="80" t="s">
        <v>286</v>
      </c>
      <c r="C5" s="80" t="s">
        <v>280</v>
      </c>
      <c r="D5" s="81" t="s">
        <v>287</v>
      </c>
    </row>
    <row r="6" spans="1:5" x14ac:dyDescent="0.25">
      <c r="A6" s="80">
        <v>5</v>
      </c>
      <c r="B6" s="80" t="s">
        <v>288</v>
      </c>
      <c r="C6" s="80" t="s">
        <v>280</v>
      </c>
      <c r="D6" s="81" t="s">
        <v>289</v>
      </c>
    </row>
    <row r="7" spans="1:5" x14ac:dyDescent="0.25">
      <c r="A7" s="126">
        <v>6</v>
      </c>
      <c r="B7" s="126" t="s">
        <v>290</v>
      </c>
      <c r="C7" s="80" t="s">
        <v>291</v>
      </c>
      <c r="D7" s="130" t="s">
        <v>292</v>
      </c>
    </row>
    <row r="8" spans="1:5" x14ac:dyDescent="0.25">
      <c r="A8" s="124">
        <v>7</v>
      </c>
      <c r="B8" s="124" t="s">
        <v>293</v>
      </c>
      <c r="C8" s="128" t="s">
        <v>294</v>
      </c>
      <c r="D8" s="127" t="s">
        <v>295</v>
      </c>
      <c r="E8" s="128" t="s">
        <v>296</v>
      </c>
    </row>
    <row r="9" spans="1:5" x14ac:dyDescent="0.25">
      <c r="A9" s="125">
        <v>8</v>
      </c>
      <c r="B9" s="125" t="s">
        <v>297</v>
      </c>
      <c r="C9" s="129" t="s">
        <v>280</v>
      </c>
      <c r="D9" s="125" t="s">
        <v>298</v>
      </c>
      <c r="E9" t="s">
        <v>299</v>
      </c>
    </row>
    <row r="10" spans="1:5" x14ac:dyDescent="0.25">
      <c r="A10" s="125">
        <v>9</v>
      </c>
      <c r="B10" s="125" t="s">
        <v>300</v>
      </c>
      <c r="C10" s="129" t="s">
        <v>280</v>
      </c>
      <c r="D10" s="125" t="s">
        <v>298</v>
      </c>
      <c r="E10" t="s">
        <v>301</v>
      </c>
    </row>
    <row r="11" spans="1:5" x14ac:dyDescent="0.25">
      <c r="A11" s="125">
        <v>10</v>
      </c>
      <c r="B11" s="125" t="s">
        <v>302</v>
      </c>
      <c r="C11" s="129" t="s">
        <v>303</v>
      </c>
      <c r="D11" s="127" t="s">
        <v>304</v>
      </c>
    </row>
    <row r="12" spans="1:5" x14ac:dyDescent="0.25">
      <c r="A12" s="125">
        <v>11</v>
      </c>
      <c r="B12" s="125" t="s">
        <v>305</v>
      </c>
      <c r="C12" s="129" t="s">
        <v>306</v>
      </c>
      <c r="D12" s="127" t="s">
        <v>110</v>
      </c>
    </row>
    <row r="13" spans="1:5" x14ac:dyDescent="0.25">
      <c r="D13" s="101"/>
    </row>
  </sheetData>
  <hyperlinks>
    <hyperlink ref="D2" r:id="rId1" xr:uid="{BD6FCC20-358D-483B-8E79-75A9044D9352}"/>
    <hyperlink ref="D5" r:id="rId2" xr:uid="{900178F6-FF5C-405C-BB0B-193147052440}"/>
    <hyperlink ref="D7" r:id="rId3" display="https://ehb.eu/files/downloads/ehb-report-220428-17h00-interactive-1.pdf" xr:uid="{91ACF46A-2638-4B12-9A60-6333EB809357}"/>
    <hyperlink ref="D3" r:id="rId4" xr:uid="{2E15C193-DF63-4E78-B03A-B3B1B4B35ED5}"/>
    <hyperlink ref="D8" r:id="rId5" xr:uid="{1FB43396-C852-4267-BAED-AC0A36236A6E}"/>
    <hyperlink ref="D4" r:id="rId6" xr:uid="{C499F7F5-F4D2-4E59-8516-A44090335467}"/>
    <hyperlink ref="D6" r:id="rId7" xr:uid="{AEAF9F75-F24B-4C30-8310-D1C8516F321A}"/>
    <hyperlink ref="D11" r:id="rId8" xr:uid="{E277A6EB-88DE-433E-8F3F-2106AE299AF0}"/>
  </hyperlinks>
  <pageMargins left="0.7" right="0.7" top="0.78740157499999996" bottom="0.78740157499999996" header="0.3" footer="0.3"/>
  <pageSetup paperSize="9" orientation="portrait"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E38B7-DC6A-4247-92C8-FF2D3EFFFBB1}">
  <dimension ref="A1:U277"/>
  <sheetViews>
    <sheetView topLeftCell="A127" workbookViewId="0">
      <selection activeCell="C172" sqref="C172"/>
    </sheetView>
  </sheetViews>
  <sheetFormatPr defaultColWidth="8.7109375" defaultRowHeight="15" customHeight="1" x14ac:dyDescent="0.25"/>
  <cols>
    <col min="2" max="2" width="11.7109375" customWidth="1"/>
    <col min="3" max="3" width="12.85546875" bestFit="1" customWidth="1"/>
    <col min="4" max="4" width="34.140625" customWidth="1"/>
    <col min="6" max="7" width="9.5703125" customWidth="1"/>
    <col min="8" max="8" width="9.85546875" bestFit="1" customWidth="1"/>
    <col min="9" max="9" width="10" customWidth="1"/>
    <col min="10" max="10" width="11.42578125" customWidth="1"/>
    <col min="11" max="13" width="9.28515625" customWidth="1"/>
    <col min="16" max="16" width="10.140625" bestFit="1" customWidth="1"/>
  </cols>
  <sheetData>
    <row r="1" spans="1:21" ht="23.45" customHeight="1" x14ac:dyDescent="0.35">
      <c r="A1" s="3"/>
      <c r="B1" s="3"/>
      <c r="C1" s="3"/>
      <c r="D1" s="4" t="s">
        <v>0</v>
      </c>
      <c r="E1" s="2"/>
      <c r="F1" s="2"/>
      <c r="G1" s="2"/>
      <c r="H1" s="2"/>
      <c r="I1" s="2"/>
      <c r="J1" s="3"/>
      <c r="K1" s="2"/>
      <c r="L1" s="2"/>
      <c r="M1" s="2"/>
      <c r="N1" s="284"/>
      <c r="O1" s="284"/>
      <c r="P1" s="2"/>
      <c r="Q1" s="2"/>
      <c r="R1" s="2"/>
      <c r="S1" s="2"/>
    </row>
    <row r="2" spans="1:21" x14ac:dyDescent="0.25">
      <c r="A2" s="6"/>
      <c r="B2" s="3"/>
      <c r="C2" s="3"/>
      <c r="D2" s="5"/>
      <c r="E2" s="5"/>
      <c r="F2" s="282" t="s">
        <v>1</v>
      </c>
      <c r="G2" s="282"/>
      <c r="H2" s="282"/>
      <c r="I2" s="283"/>
      <c r="J2" s="281" t="s">
        <v>83</v>
      </c>
      <c r="K2" s="282"/>
      <c r="L2" s="282"/>
      <c r="M2" s="282"/>
      <c r="N2" s="6"/>
      <c r="O2" s="5"/>
      <c r="P2" s="82" t="s">
        <v>2</v>
      </c>
      <c r="Q2" s="83"/>
      <c r="R2" s="83"/>
      <c r="S2" s="83"/>
      <c r="T2" s="83"/>
      <c r="U2" s="84"/>
    </row>
    <row r="3" spans="1:21" x14ac:dyDescent="0.25">
      <c r="A3" s="6" t="s">
        <v>4</v>
      </c>
      <c r="B3" s="6" t="s">
        <v>5</v>
      </c>
      <c r="C3" s="6" t="s">
        <v>84</v>
      </c>
      <c r="D3" s="5" t="s">
        <v>7</v>
      </c>
      <c r="E3" s="5"/>
      <c r="F3" s="6">
        <v>2030</v>
      </c>
      <c r="G3" s="6">
        <v>2035</v>
      </c>
      <c r="H3" s="6">
        <v>2040</v>
      </c>
      <c r="I3" s="6">
        <v>2050</v>
      </c>
      <c r="J3" s="68"/>
      <c r="K3" s="6">
        <v>2030</v>
      </c>
      <c r="L3" s="6">
        <v>2040</v>
      </c>
      <c r="M3" s="6">
        <v>2050</v>
      </c>
      <c r="N3" s="6"/>
      <c r="O3" s="6"/>
      <c r="P3" s="85" t="s">
        <v>8</v>
      </c>
      <c r="Q3" s="86" t="s">
        <v>9</v>
      </c>
      <c r="R3" s="87">
        <f>1/1.053</f>
        <v>0.94966761633428309</v>
      </c>
      <c r="S3" s="88" t="s">
        <v>10</v>
      </c>
      <c r="T3" s="88" t="s">
        <v>11</v>
      </c>
      <c r="U3" s="220" t="s">
        <v>12</v>
      </c>
    </row>
    <row r="4" spans="1:21" x14ac:dyDescent="0.25">
      <c r="A4" s="3"/>
      <c r="B4" s="3"/>
      <c r="C4" s="3"/>
      <c r="D4" s="2"/>
      <c r="E4" s="2"/>
      <c r="F4" s="2"/>
      <c r="G4" s="2"/>
      <c r="H4" s="2"/>
      <c r="I4" s="2"/>
      <c r="J4" s="69"/>
      <c r="K4" s="70"/>
      <c r="L4" s="70"/>
      <c r="M4" s="70"/>
      <c r="N4" s="71"/>
      <c r="O4" s="70"/>
      <c r="P4" s="70"/>
      <c r="Q4" s="70"/>
      <c r="R4" s="2"/>
      <c r="S4" s="2"/>
    </row>
    <row r="5" spans="1:21" x14ac:dyDescent="0.25">
      <c r="A5" s="6">
        <v>1</v>
      </c>
      <c r="B5" s="3">
        <v>1</v>
      </c>
      <c r="C5" s="3">
        <v>2020</v>
      </c>
      <c r="D5" s="9" t="s">
        <v>14</v>
      </c>
      <c r="E5" s="10"/>
      <c r="F5" s="10"/>
      <c r="G5" s="10"/>
      <c r="H5" s="10"/>
      <c r="I5" s="10"/>
      <c r="J5" s="9" t="s">
        <v>85</v>
      </c>
      <c r="K5" s="10"/>
      <c r="L5" s="10"/>
      <c r="M5" s="10"/>
      <c r="N5" s="2"/>
      <c r="O5" s="2"/>
      <c r="P5" s="2"/>
      <c r="Q5" s="2"/>
      <c r="R5" s="2"/>
      <c r="S5" s="2"/>
    </row>
    <row r="6" spans="1:21" x14ac:dyDescent="0.25">
      <c r="A6" s="3"/>
      <c r="B6" s="3"/>
      <c r="C6" s="3"/>
      <c r="D6" s="2" t="s">
        <v>15</v>
      </c>
      <c r="E6" s="2" t="s">
        <v>16</v>
      </c>
      <c r="F6" s="12">
        <v>840046</v>
      </c>
      <c r="G6" s="12">
        <f>(F6+H6)/2</f>
        <v>769584.5</v>
      </c>
      <c r="H6" s="12">
        <v>699123</v>
      </c>
      <c r="I6" s="12">
        <v>635813</v>
      </c>
      <c r="J6" s="72" t="s">
        <v>86</v>
      </c>
      <c r="K6" s="75">
        <f>(F6-'Technology costs for TYNDP 2024'!E6)*100/'Technology costs for TYNDP 2024'!E6</f>
        <v>16.673055555555557</v>
      </c>
      <c r="L6" s="75">
        <f>(H6-'Technology costs for TYNDP 2024'!F6)*100/'Technology costs for TYNDP 2024'!F6</f>
        <v>20.53844827586207</v>
      </c>
      <c r="M6" s="75">
        <f>(I6-'Technology costs for TYNDP 2024'!G6)*100/'Technology costs for TYNDP 2024'!G6</f>
        <v>22.271730769230768</v>
      </c>
      <c r="N6" s="14"/>
      <c r="P6" s="12"/>
      <c r="Q6" s="12"/>
      <c r="R6" s="2"/>
      <c r="S6" s="2"/>
    </row>
    <row r="7" spans="1:21" x14ac:dyDescent="0.25">
      <c r="A7" s="3"/>
      <c r="B7" s="3"/>
      <c r="C7" s="3"/>
      <c r="D7" s="2" t="s">
        <v>18</v>
      </c>
      <c r="E7" s="2" t="s">
        <v>19</v>
      </c>
      <c r="F7" s="12">
        <v>10700</v>
      </c>
      <c r="G7" s="12">
        <f t="shared" ref="G7:G69" si="0">(F7+H7)/2</f>
        <v>10150</v>
      </c>
      <c r="H7" s="12">
        <v>9600</v>
      </c>
      <c r="I7" s="12">
        <v>8900</v>
      </c>
      <c r="J7" s="72" t="s">
        <v>86</v>
      </c>
      <c r="K7" s="75">
        <f>(F7-'Technology costs for TYNDP 2024'!E7)*100/'Technology costs for TYNDP 2024'!E7</f>
        <v>0</v>
      </c>
      <c r="L7" s="75">
        <f>(H7-'Technology costs for TYNDP 2024'!F7)*100/'Technology costs for TYNDP 2024'!F7</f>
        <v>0</v>
      </c>
      <c r="M7" s="75">
        <f>(I7-'Technology costs for TYNDP 2024'!G7)*100/'Technology costs for TYNDP 2024'!G7</f>
        <v>0</v>
      </c>
      <c r="N7" s="14"/>
      <c r="O7" s="12"/>
      <c r="P7" s="12"/>
      <c r="Q7" s="12"/>
      <c r="R7" s="2"/>
      <c r="S7" s="2"/>
    </row>
    <row r="8" spans="1:21" x14ac:dyDescent="0.25">
      <c r="A8" s="3"/>
      <c r="B8" s="3"/>
      <c r="C8" s="3"/>
      <c r="D8" s="15" t="s">
        <v>20</v>
      </c>
      <c r="E8" s="15"/>
      <c r="F8" s="2"/>
      <c r="G8" s="12"/>
      <c r="H8" s="2"/>
      <c r="I8" s="2"/>
      <c r="J8" s="69"/>
      <c r="K8" s="75"/>
      <c r="L8" s="75"/>
      <c r="M8" s="75"/>
      <c r="N8" s="2"/>
      <c r="O8" s="2"/>
      <c r="P8" s="2"/>
      <c r="Q8" s="2"/>
      <c r="R8" s="2"/>
      <c r="S8" s="2"/>
    </row>
    <row r="9" spans="1:21" x14ac:dyDescent="0.25">
      <c r="A9" s="3"/>
      <c r="B9" s="3"/>
      <c r="C9" s="3"/>
      <c r="D9" s="16" t="s">
        <v>21</v>
      </c>
      <c r="E9" s="15" t="s">
        <v>16</v>
      </c>
      <c r="F9" s="12">
        <v>25215</v>
      </c>
      <c r="G9" s="12">
        <f t="shared" si="0"/>
        <v>23925</v>
      </c>
      <c r="H9" s="12">
        <v>22635</v>
      </c>
      <c r="I9" s="12">
        <v>21371</v>
      </c>
      <c r="J9" s="69" t="s">
        <v>86</v>
      </c>
      <c r="K9" s="75">
        <f>(F9-'Technology costs for TYNDP 2024'!E9)*100/'Technology costs for TYNDP 2024'!E9</f>
        <v>-15.95</v>
      </c>
      <c r="L9" s="75">
        <f>(H9-'Technology costs for TYNDP 2024'!F9)*100/'Technology costs for TYNDP 2024'!F9</f>
        <v>13.175000000000001</v>
      </c>
      <c r="M9" s="75">
        <f>(I9-'Technology costs for TYNDP 2024'!G9)*100/'Technology costs for TYNDP 2024'!G9</f>
        <v>6.8550000000000004</v>
      </c>
      <c r="N9" s="2"/>
      <c r="O9" s="2"/>
      <c r="P9" s="2"/>
      <c r="Q9" s="2"/>
      <c r="R9" s="2"/>
    </row>
    <row r="10" spans="1:21" x14ac:dyDescent="0.25">
      <c r="A10" s="3"/>
      <c r="B10" s="3"/>
      <c r="C10" s="3"/>
      <c r="D10" s="16" t="s">
        <v>22</v>
      </c>
      <c r="E10" s="15" t="s">
        <v>16</v>
      </c>
      <c r="F10" s="12">
        <v>144853</v>
      </c>
      <c r="G10" s="12">
        <f t="shared" si="0"/>
        <v>130787</v>
      </c>
      <c r="H10" s="12">
        <v>116721</v>
      </c>
      <c r="I10" s="12">
        <v>104049</v>
      </c>
      <c r="J10" s="69" t="s">
        <v>86</v>
      </c>
      <c r="K10" s="75">
        <f>(F10-'Technology costs for TYNDP 2024'!E10)*100/'Technology costs for TYNDP 2024'!E10</f>
        <v>3.4664285714285716</v>
      </c>
      <c r="L10" s="75">
        <f>(H10-'Technology costs for TYNDP 2024'!F10)*100/'Technology costs for TYNDP 2024'!F10</f>
        <v>-2.7324999999999999</v>
      </c>
      <c r="M10" s="75">
        <f>(I10-'Technology costs for TYNDP 2024'!G10)*100/'Technology costs for TYNDP 2024'!G10</f>
        <v>4.0490000000000004</v>
      </c>
      <c r="N10" s="2"/>
      <c r="O10" s="2"/>
      <c r="P10" s="2"/>
      <c r="Q10" s="2"/>
      <c r="R10" s="2"/>
      <c r="S10" s="2"/>
    </row>
    <row r="11" spans="1:21" x14ac:dyDescent="0.25">
      <c r="A11" s="3"/>
      <c r="B11" s="3"/>
      <c r="C11" s="3"/>
      <c r="D11" s="16" t="s">
        <v>23</v>
      </c>
      <c r="E11" s="15" t="s">
        <v>16</v>
      </c>
      <c r="F11" s="12">
        <v>272209</v>
      </c>
      <c r="G11" s="12">
        <f t="shared" si="0"/>
        <v>237458.5</v>
      </c>
      <c r="H11" s="12">
        <v>202708</v>
      </c>
      <c r="I11" s="12">
        <v>173272</v>
      </c>
      <c r="J11" s="69" t="s">
        <v>86</v>
      </c>
      <c r="K11" s="75">
        <f>(F11-'Technology costs for TYNDP 2024'!E11)*100/'Technology costs for TYNDP 2024'!E11</f>
        <v>0.81814814814814818</v>
      </c>
      <c r="L11" s="75">
        <f>(H11-'Technology costs for TYNDP 2024'!F11)*100/'Technology costs for TYNDP 2024'!F11</f>
        <v>1.3540000000000001</v>
      </c>
      <c r="M11" s="75">
        <f>(I11-'Technology costs for TYNDP 2024'!G11)*100/'Technology costs for TYNDP 2024'!G11</f>
        <v>1.9247058823529413</v>
      </c>
      <c r="N11" s="2"/>
      <c r="O11" s="2"/>
      <c r="P11" s="2"/>
      <c r="Q11" s="2"/>
      <c r="R11" s="2"/>
      <c r="S11" s="2"/>
    </row>
    <row r="12" spans="1:21" x14ac:dyDescent="0.25">
      <c r="A12" s="3"/>
      <c r="B12" s="3"/>
      <c r="C12" s="3"/>
      <c r="D12" s="16" t="s">
        <v>24</v>
      </c>
      <c r="E12" s="15" t="s">
        <v>16</v>
      </c>
      <c r="F12" s="12">
        <v>227675</v>
      </c>
      <c r="G12" s="12">
        <f t="shared" si="0"/>
        <v>216024</v>
      </c>
      <c r="H12" s="12">
        <v>204373</v>
      </c>
      <c r="I12" s="12">
        <v>192961</v>
      </c>
      <c r="J12" s="69" t="s">
        <v>86</v>
      </c>
      <c r="K12" s="75">
        <f>(F12-'Technology costs for TYNDP 2024'!E12)*100/'Technology costs for TYNDP 2024'!E12</f>
        <v>106.97727272727273</v>
      </c>
      <c r="L12" s="75">
        <f>(H12-'Technology costs for TYNDP 2024'!F12)*100/'Technology costs for TYNDP 2024'!F12</f>
        <v>127.08111111111111</v>
      </c>
      <c r="M12" s="75">
        <f>(I12-'Technology costs for TYNDP 2024'!G12)*100/'Technology costs for TYNDP 2024'!G12</f>
        <v>114.40111111111111</v>
      </c>
      <c r="N12" s="2"/>
      <c r="O12" s="12"/>
      <c r="P12" s="12"/>
      <c r="Q12" s="12"/>
      <c r="R12" s="12"/>
      <c r="S12" s="2"/>
    </row>
    <row r="13" spans="1:21" x14ac:dyDescent="0.25">
      <c r="A13" s="3"/>
      <c r="B13" s="3"/>
      <c r="C13" s="3"/>
      <c r="D13" s="16" t="s">
        <v>25</v>
      </c>
      <c r="E13" s="15" t="s">
        <v>16</v>
      </c>
      <c r="F13" s="12">
        <v>170092</v>
      </c>
      <c r="G13" s="12">
        <f t="shared" si="0"/>
        <v>161388</v>
      </c>
      <c r="H13" s="12">
        <v>152684</v>
      </c>
      <c r="I13" s="12">
        <v>144158</v>
      </c>
      <c r="J13" s="69" t="s">
        <v>86</v>
      </c>
      <c r="K13" s="75">
        <f>(F13-'Technology costs for TYNDP 2024'!E13)*100/'Technology costs for TYNDP 2024'!E13</f>
        <v>5.4117647058823527E-2</v>
      </c>
      <c r="L13" s="75">
        <f>(H13-'Technology costs for TYNDP 2024'!F13)*100/'Technology costs for TYNDP 2024'!F13</f>
        <v>1.7893333333333334</v>
      </c>
      <c r="M13" s="75">
        <f>(I13-'Technology costs for TYNDP 2024'!G13)*100/'Technology costs for TYNDP 2024'!G13</f>
        <v>2.97</v>
      </c>
      <c r="N13" s="2"/>
      <c r="O13" s="2"/>
      <c r="P13" s="2"/>
      <c r="Q13" s="2"/>
      <c r="R13" s="2"/>
      <c r="S13" s="2"/>
    </row>
    <row r="14" spans="1:21" x14ac:dyDescent="0.25">
      <c r="A14" s="3"/>
      <c r="B14" s="3"/>
      <c r="C14" s="3"/>
      <c r="D14" s="15" t="s">
        <v>26</v>
      </c>
      <c r="E14" s="15" t="s">
        <v>19</v>
      </c>
      <c r="F14" s="12">
        <v>10700</v>
      </c>
      <c r="G14" s="12">
        <f t="shared" si="0"/>
        <v>10150</v>
      </c>
      <c r="H14" s="12">
        <v>9600</v>
      </c>
      <c r="I14" s="12">
        <v>8900</v>
      </c>
      <c r="J14" s="69" t="s">
        <v>86</v>
      </c>
      <c r="K14" s="75">
        <f>(F14-'Technology costs for TYNDP 2024'!E14)*100/'Technology costs for TYNDP 2024'!E14</f>
        <v>0</v>
      </c>
      <c r="L14" s="75">
        <f>(H14-'Technology costs for TYNDP 2024'!F14)*100/'Technology costs for TYNDP 2024'!F14</f>
        <v>0</v>
      </c>
      <c r="M14" s="75">
        <f>(I14-'Technology costs for TYNDP 2024'!G14)*100/'Technology costs for TYNDP 2024'!G14</f>
        <v>0</v>
      </c>
      <c r="N14" s="2"/>
      <c r="O14" s="2"/>
      <c r="P14" s="2"/>
      <c r="Q14" s="2"/>
      <c r="R14" s="2"/>
      <c r="S14" s="2"/>
    </row>
    <row r="15" spans="1:21" x14ac:dyDescent="0.25">
      <c r="A15" s="3"/>
      <c r="B15" s="3"/>
      <c r="C15" s="3"/>
      <c r="D15" s="15" t="s">
        <v>27</v>
      </c>
      <c r="E15" s="15" t="s">
        <v>28</v>
      </c>
      <c r="F15" s="2">
        <v>40</v>
      </c>
      <c r="G15" s="12">
        <f t="shared" si="0"/>
        <v>40</v>
      </c>
      <c r="H15" s="2">
        <v>40</v>
      </c>
      <c r="I15" s="2">
        <v>40</v>
      </c>
      <c r="J15" s="69"/>
      <c r="K15" s="75"/>
      <c r="L15" s="75"/>
      <c r="M15" s="75"/>
      <c r="N15" s="2"/>
      <c r="O15" s="2"/>
      <c r="P15" s="2"/>
      <c r="Q15" s="2"/>
      <c r="R15" s="2"/>
      <c r="S15" s="2"/>
    </row>
    <row r="16" spans="1:21" x14ac:dyDescent="0.25">
      <c r="A16" s="3"/>
      <c r="B16" s="3"/>
      <c r="C16" s="3"/>
      <c r="D16" s="2"/>
      <c r="E16" s="2"/>
      <c r="F16" s="2"/>
      <c r="G16" s="12"/>
      <c r="H16" s="2"/>
      <c r="I16" s="2"/>
      <c r="J16" s="69"/>
      <c r="K16" s="75"/>
      <c r="L16" s="75"/>
      <c r="M16" s="75"/>
      <c r="N16" s="2"/>
      <c r="O16" s="2"/>
      <c r="P16" s="2"/>
      <c r="Q16" s="2"/>
      <c r="R16" s="2"/>
      <c r="S16" s="2"/>
    </row>
    <row r="17" spans="1:19" x14ac:dyDescent="0.25">
      <c r="A17" s="6">
        <v>2</v>
      </c>
      <c r="B17" s="3">
        <v>1</v>
      </c>
      <c r="C17" s="3">
        <v>2020</v>
      </c>
      <c r="D17" s="17" t="s">
        <v>29</v>
      </c>
      <c r="E17" s="18"/>
      <c r="F17" s="18"/>
      <c r="G17" s="18"/>
      <c r="H17" s="18"/>
      <c r="I17" s="18"/>
      <c r="J17" s="17" t="s">
        <v>85</v>
      </c>
      <c r="K17" s="18"/>
      <c r="L17" s="18"/>
      <c r="M17" s="18"/>
      <c r="N17" s="2"/>
      <c r="O17" s="2"/>
      <c r="P17" s="2"/>
      <c r="Q17" s="2"/>
      <c r="R17" s="2"/>
      <c r="S17" s="2"/>
    </row>
    <row r="18" spans="1:19" x14ac:dyDescent="0.25">
      <c r="A18" s="3"/>
      <c r="B18" s="3"/>
      <c r="C18" s="3"/>
      <c r="D18" s="2" t="s">
        <v>15</v>
      </c>
      <c r="E18" s="2" t="s">
        <v>16</v>
      </c>
      <c r="F18" s="12">
        <v>380000</v>
      </c>
      <c r="G18" s="12">
        <f t="shared" si="0"/>
        <v>350000</v>
      </c>
      <c r="H18" s="12">
        <v>320000</v>
      </c>
      <c r="I18" s="12">
        <v>290000</v>
      </c>
      <c r="J18" s="69" t="s">
        <v>86</v>
      </c>
      <c r="K18" s="75">
        <f>(F18-'Technology costs for TYNDP 2024'!E18)*100/'Technology costs for TYNDP 2024'!E18</f>
        <v>0</v>
      </c>
      <c r="L18" s="75">
        <f>(H18-'Technology costs for TYNDP 2024'!F18)*100/'Technology costs for TYNDP 2024'!F18</f>
        <v>-3.0303030303030303</v>
      </c>
      <c r="M18" s="75">
        <f>(I18-'Technology costs for TYNDP 2024'!G18)*100/'Technology costs for TYNDP 2024'!G18</f>
        <v>0</v>
      </c>
      <c r="N18" s="14"/>
      <c r="O18" s="31"/>
      <c r="P18" s="31"/>
      <c r="Q18" s="31"/>
      <c r="R18" s="2"/>
      <c r="S18" s="2"/>
    </row>
    <row r="19" spans="1:19" x14ac:dyDescent="0.25">
      <c r="A19" s="3"/>
      <c r="B19" s="3"/>
      <c r="C19" s="3"/>
      <c r="D19" s="2" t="s">
        <v>18</v>
      </c>
      <c r="E19" s="2" t="s">
        <v>19</v>
      </c>
      <c r="F19" s="12">
        <v>9500</v>
      </c>
      <c r="G19" s="12">
        <f t="shared" si="0"/>
        <v>8800</v>
      </c>
      <c r="H19" s="12">
        <v>8100</v>
      </c>
      <c r="I19" s="12">
        <v>7400</v>
      </c>
      <c r="J19" s="69" t="s">
        <v>86</v>
      </c>
      <c r="K19" s="75">
        <f>(F19-'Technology costs for TYNDP 2024'!E19)*100/'Technology costs for TYNDP 2024'!E19</f>
        <v>0</v>
      </c>
      <c r="L19" s="75">
        <f>(H19-'Technology costs for TYNDP 2024'!F19)*100/'Technology costs for TYNDP 2024'!F19</f>
        <v>0</v>
      </c>
      <c r="M19" s="75">
        <f>(I19-'Technology costs for TYNDP 2024'!G19)*100/'Technology costs for TYNDP 2024'!G19</f>
        <v>0</v>
      </c>
      <c r="N19" s="14"/>
      <c r="O19" s="77"/>
      <c r="P19" s="31"/>
      <c r="Q19" s="31"/>
      <c r="R19" s="2"/>
      <c r="S19" s="2"/>
    </row>
    <row r="20" spans="1:19" x14ac:dyDescent="0.25">
      <c r="A20" s="3"/>
      <c r="B20" s="3"/>
      <c r="C20" s="3"/>
      <c r="D20" s="15" t="s">
        <v>20</v>
      </c>
      <c r="E20" s="15"/>
      <c r="F20" s="2"/>
      <c r="G20" s="12"/>
      <c r="H20" s="2"/>
      <c r="I20" s="2"/>
      <c r="J20" s="69"/>
      <c r="K20" s="75"/>
      <c r="L20" s="75"/>
      <c r="M20" s="75"/>
      <c r="N20" s="2"/>
      <c r="O20" s="76"/>
      <c r="P20" s="2"/>
      <c r="Q20" s="2"/>
      <c r="R20" s="2"/>
      <c r="S20" s="2"/>
    </row>
    <row r="21" spans="1:19" x14ac:dyDescent="0.25">
      <c r="A21" s="3"/>
      <c r="B21" s="3"/>
      <c r="C21" s="3"/>
      <c r="D21" s="16" t="s">
        <v>21</v>
      </c>
      <c r="E21" s="15" t="s">
        <v>16</v>
      </c>
      <c r="F21" s="12">
        <v>50000</v>
      </c>
      <c r="G21" s="12">
        <f t="shared" si="0"/>
        <v>45000</v>
      </c>
      <c r="H21" s="12">
        <v>40000</v>
      </c>
      <c r="I21" s="12">
        <v>40000</v>
      </c>
      <c r="J21" s="69" t="s">
        <v>86</v>
      </c>
      <c r="K21" s="75">
        <f>(F21-'Technology costs for TYNDP 2024'!E21)*100/'Technology costs for TYNDP 2024'!E21</f>
        <v>0</v>
      </c>
      <c r="L21" s="75">
        <f>(H21-'Technology costs for TYNDP 2024'!F21)*100/'Technology costs for TYNDP 2024'!F21</f>
        <v>0</v>
      </c>
      <c r="M21" s="75">
        <f>(I21-'Technology costs for TYNDP 2024'!G21)*100/'Technology costs for TYNDP 2024'!G21</f>
        <v>0</v>
      </c>
      <c r="N21" s="2"/>
      <c r="O21" s="12"/>
      <c r="P21" s="12"/>
      <c r="Q21" s="12"/>
      <c r="R21" s="12"/>
      <c r="S21" s="2"/>
    </row>
    <row r="22" spans="1:19" x14ac:dyDescent="0.25">
      <c r="A22" s="3"/>
      <c r="B22" s="3"/>
      <c r="C22" s="3"/>
      <c r="D22" s="16" t="s">
        <v>22</v>
      </c>
      <c r="E22" s="15" t="s">
        <v>16</v>
      </c>
      <c r="F22" s="12">
        <v>20000</v>
      </c>
      <c r="G22" s="12">
        <f t="shared" si="0"/>
        <v>20000</v>
      </c>
      <c r="H22" s="12">
        <v>20000</v>
      </c>
      <c r="I22" s="12">
        <v>10000</v>
      </c>
      <c r="J22" s="69" t="s">
        <v>86</v>
      </c>
      <c r="K22" s="75">
        <f>(F22-'Technology costs for TYNDP 2024'!E22)*100/'Technology costs for TYNDP 2024'!E22</f>
        <v>0</v>
      </c>
      <c r="L22" s="75">
        <f>(H22-'Technology costs for TYNDP 2024'!F22)*100/'Technology costs for TYNDP 2024'!F22</f>
        <v>0</v>
      </c>
      <c r="M22" s="75">
        <f>(I22-'Technology costs for TYNDP 2024'!G22)*100/'Technology costs for TYNDP 2024'!G22</f>
        <v>0</v>
      </c>
      <c r="N22" s="2"/>
      <c r="O22" s="2"/>
      <c r="P22" s="2"/>
      <c r="Q22" s="2"/>
      <c r="R22" s="2"/>
      <c r="S22" s="2"/>
    </row>
    <row r="23" spans="1:19" x14ac:dyDescent="0.25">
      <c r="A23" s="3"/>
      <c r="B23" s="3"/>
      <c r="C23" s="3"/>
      <c r="D23" s="16" t="s">
        <v>23</v>
      </c>
      <c r="E23" s="15" t="s">
        <v>16</v>
      </c>
      <c r="F23" s="12">
        <v>140000</v>
      </c>
      <c r="G23" s="12">
        <f t="shared" si="0"/>
        <v>125000</v>
      </c>
      <c r="H23" s="12">
        <v>110000</v>
      </c>
      <c r="I23" s="12">
        <v>90000</v>
      </c>
      <c r="J23" s="69" t="s">
        <v>86</v>
      </c>
      <c r="K23" s="75">
        <f>(F23-'Technology costs for TYNDP 2024'!E23)*100/'Technology costs for TYNDP 2024'!E23</f>
        <v>0</v>
      </c>
      <c r="L23" s="75">
        <f>(H23-'Technology costs for TYNDP 2024'!F23)*100/'Technology costs for TYNDP 2024'!F23</f>
        <v>0</v>
      </c>
      <c r="M23" s="75">
        <f>(I23-'Technology costs for TYNDP 2024'!G23)*100/'Technology costs for TYNDP 2024'!G23</f>
        <v>0</v>
      </c>
      <c r="N23" s="2"/>
      <c r="O23" s="2"/>
      <c r="P23" s="2"/>
      <c r="Q23" s="2"/>
      <c r="R23" s="2"/>
      <c r="S23" s="2"/>
    </row>
    <row r="24" spans="1:19" x14ac:dyDescent="0.25">
      <c r="A24" s="3"/>
      <c r="B24" s="3"/>
      <c r="C24" s="3"/>
      <c r="D24" s="16" t="s">
        <v>24</v>
      </c>
      <c r="E24" s="15" t="s">
        <v>16</v>
      </c>
      <c r="F24" s="12">
        <v>100000</v>
      </c>
      <c r="G24" s="12">
        <f t="shared" si="0"/>
        <v>95000</v>
      </c>
      <c r="H24" s="12">
        <v>90000</v>
      </c>
      <c r="I24" s="12">
        <v>90000</v>
      </c>
      <c r="J24" s="69" t="s">
        <v>86</v>
      </c>
      <c r="K24" s="75">
        <f>(F24-'Technology costs for TYNDP 2024'!E24)*100/'Technology costs for TYNDP 2024'!E24</f>
        <v>0</v>
      </c>
      <c r="L24" s="75">
        <f>(H24-'Technology costs for TYNDP 2024'!F24)*100/'Technology costs for TYNDP 2024'!F24</f>
        <v>0</v>
      </c>
      <c r="M24" s="75">
        <f>(I24-'Technology costs for TYNDP 2024'!G24)*100/'Technology costs for TYNDP 2024'!G24</f>
        <v>0</v>
      </c>
      <c r="N24" s="2"/>
      <c r="O24" s="2"/>
      <c r="P24" s="2"/>
      <c r="Q24" s="2"/>
      <c r="R24" s="2"/>
      <c r="S24" s="2"/>
    </row>
    <row r="25" spans="1:19" x14ac:dyDescent="0.25">
      <c r="A25" s="3"/>
      <c r="B25" s="3"/>
      <c r="C25" s="3"/>
      <c r="D25" s="16" t="s">
        <v>25</v>
      </c>
      <c r="E25" s="15" t="s">
        <v>16</v>
      </c>
      <c r="F25" s="12">
        <v>40000</v>
      </c>
      <c r="G25" s="12">
        <f t="shared" si="0"/>
        <v>40000</v>
      </c>
      <c r="H25" s="12">
        <v>40000</v>
      </c>
      <c r="I25" s="12">
        <v>30000</v>
      </c>
      <c r="J25" s="69" t="s">
        <v>86</v>
      </c>
      <c r="K25" s="75">
        <f>(F25-'Technology costs for TYNDP 2024'!E25)*100/'Technology costs for TYNDP 2024'!E25</f>
        <v>0</v>
      </c>
      <c r="L25" s="75">
        <f>(H25-'Technology costs for TYNDP 2024'!F25)*100/'Technology costs for TYNDP 2024'!F25</f>
        <v>0</v>
      </c>
      <c r="M25" s="75">
        <f>(I25-'Technology costs for TYNDP 2024'!G25)*100/'Technology costs for TYNDP 2024'!G25</f>
        <v>0</v>
      </c>
      <c r="N25" s="2"/>
      <c r="O25" s="2"/>
      <c r="P25" s="2"/>
      <c r="Q25" s="2"/>
      <c r="R25" s="2"/>
      <c r="S25" s="2"/>
    </row>
    <row r="26" spans="1:19" x14ac:dyDescent="0.25">
      <c r="A26" s="3"/>
      <c r="B26" s="3"/>
      <c r="C26" s="3"/>
      <c r="D26" s="16" t="s">
        <v>30</v>
      </c>
      <c r="E26" s="15" t="s">
        <v>16</v>
      </c>
      <c r="F26" s="12">
        <v>30000</v>
      </c>
      <c r="G26" s="12">
        <f t="shared" si="0"/>
        <v>30000</v>
      </c>
      <c r="H26" s="12">
        <v>30000</v>
      </c>
      <c r="I26" s="12">
        <v>30000</v>
      </c>
      <c r="J26" s="69" t="s">
        <v>86</v>
      </c>
      <c r="K26" s="75">
        <f>(F26-'Technology costs for TYNDP 2024'!E26)*100/'Technology costs for TYNDP 2024'!E26</f>
        <v>0</v>
      </c>
      <c r="L26" s="75">
        <f>(H26-'Technology costs for TYNDP 2024'!F26)*100/'Technology costs for TYNDP 2024'!F26</f>
        <v>0</v>
      </c>
      <c r="M26" s="75">
        <f>(I26-'Technology costs for TYNDP 2024'!G26)*100/'Technology costs for TYNDP 2024'!G26</f>
        <v>0</v>
      </c>
      <c r="N26" s="2"/>
      <c r="O26" s="2"/>
      <c r="P26" s="2"/>
      <c r="Q26" s="2"/>
      <c r="R26" s="2"/>
      <c r="S26" s="2"/>
    </row>
    <row r="27" spans="1:19" x14ac:dyDescent="0.25">
      <c r="A27" s="3"/>
      <c r="B27" s="3"/>
      <c r="C27" s="3"/>
      <c r="D27" s="15" t="s">
        <v>26</v>
      </c>
      <c r="E27" s="15" t="s">
        <v>19</v>
      </c>
      <c r="F27" s="12">
        <v>9500</v>
      </c>
      <c r="G27" s="12">
        <f t="shared" si="0"/>
        <v>8800</v>
      </c>
      <c r="H27" s="12">
        <v>8100</v>
      </c>
      <c r="I27" s="12">
        <v>7400</v>
      </c>
      <c r="J27" s="69" t="s">
        <v>86</v>
      </c>
      <c r="K27" s="75">
        <f>(F27-'Technology costs for TYNDP 2024'!E27)*100/'Technology costs for TYNDP 2024'!E27</f>
        <v>0</v>
      </c>
      <c r="L27" s="75">
        <f>(H27-'Technology costs for TYNDP 2024'!F27)*100/'Technology costs for TYNDP 2024'!F27</f>
        <v>0</v>
      </c>
      <c r="M27" s="75">
        <f>(I27-'Technology costs for TYNDP 2024'!G27)*100/'Technology costs for TYNDP 2024'!G27</f>
        <v>0</v>
      </c>
      <c r="N27" s="2"/>
      <c r="O27" s="2"/>
      <c r="P27" s="2"/>
      <c r="Q27" s="2"/>
      <c r="R27" s="2"/>
      <c r="S27" s="2"/>
    </row>
    <row r="28" spans="1:19" x14ac:dyDescent="0.25">
      <c r="A28" s="3"/>
      <c r="B28" s="3"/>
      <c r="C28" s="3"/>
      <c r="D28" s="15" t="s">
        <v>27</v>
      </c>
      <c r="E28" s="15" t="s">
        <v>28</v>
      </c>
      <c r="F28" s="2">
        <v>40</v>
      </c>
      <c r="G28" s="12">
        <f t="shared" si="0"/>
        <v>40</v>
      </c>
      <c r="H28" s="2">
        <v>40</v>
      </c>
      <c r="I28" s="2">
        <v>40</v>
      </c>
      <c r="J28" s="69"/>
      <c r="K28" s="75"/>
      <c r="L28" s="75"/>
      <c r="M28" s="75"/>
      <c r="N28" s="2"/>
      <c r="O28" s="2"/>
      <c r="P28" s="2"/>
      <c r="Q28" s="2"/>
      <c r="R28" s="2"/>
      <c r="S28" s="2"/>
    </row>
    <row r="29" spans="1:19" x14ac:dyDescent="0.25">
      <c r="A29" s="3"/>
      <c r="B29" s="3"/>
      <c r="C29" s="3"/>
      <c r="D29" s="2"/>
      <c r="E29" s="2"/>
      <c r="F29" s="2"/>
      <c r="G29" s="12"/>
      <c r="H29" s="2"/>
      <c r="I29" s="2"/>
      <c r="J29" s="69"/>
      <c r="K29" s="75"/>
      <c r="L29" s="75"/>
      <c r="M29" s="75"/>
      <c r="N29" s="2"/>
      <c r="O29" s="2"/>
      <c r="P29" s="2"/>
      <c r="Q29" s="2"/>
      <c r="R29" s="2"/>
      <c r="S29" s="2"/>
    </row>
    <row r="30" spans="1:19" x14ac:dyDescent="0.25">
      <c r="A30" s="6">
        <v>3</v>
      </c>
      <c r="B30" s="3">
        <v>1</v>
      </c>
      <c r="C30" s="3">
        <v>2020</v>
      </c>
      <c r="D30" s="17" t="s">
        <v>31</v>
      </c>
      <c r="E30" s="18"/>
      <c r="F30" s="18"/>
      <c r="G30" s="18"/>
      <c r="H30" s="18"/>
      <c r="I30" s="18"/>
      <c r="J30" s="17" t="s">
        <v>85</v>
      </c>
      <c r="K30" s="18"/>
      <c r="L30" s="18"/>
      <c r="M30" s="18"/>
      <c r="N30" s="2"/>
      <c r="O30" s="2"/>
      <c r="P30" s="2"/>
      <c r="Q30" s="2"/>
      <c r="R30" s="2"/>
      <c r="S30" s="2"/>
    </row>
    <row r="31" spans="1:19" x14ac:dyDescent="0.25">
      <c r="A31" s="3"/>
      <c r="B31" s="3"/>
      <c r="C31" s="3"/>
      <c r="D31" s="2" t="s">
        <v>15</v>
      </c>
      <c r="E31" s="2" t="s">
        <v>16</v>
      </c>
      <c r="F31" s="12">
        <v>450000</v>
      </c>
      <c r="G31" s="12">
        <f t="shared" si="0"/>
        <v>415000</v>
      </c>
      <c r="H31" s="12">
        <v>380000</v>
      </c>
      <c r="I31" s="12">
        <v>350000</v>
      </c>
      <c r="J31" s="69" t="s">
        <v>86</v>
      </c>
      <c r="K31" s="75">
        <f>(F31-'Technology costs for TYNDP 2024'!E31)*100/'Technology costs for TYNDP 2024'!E31</f>
        <v>0</v>
      </c>
      <c r="L31" s="75">
        <f>(H31-'Technology costs for TYNDP 2024'!F31)*100/'Technology costs for TYNDP 2024'!F31</f>
        <v>-2.5641025641025643</v>
      </c>
      <c r="M31" s="75">
        <f>(I31-'Technology costs for TYNDP 2024'!G31)*100/'Technology costs for TYNDP 2024'!G31</f>
        <v>0</v>
      </c>
      <c r="N31" s="14"/>
      <c r="O31" s="12"/>
      <c r="P31" s="12"/>
      <c r="Q31" s="12"/>
      <c r="R31" s="2"/>
      <c r="S31" s="2"/>
    </row>
    <row r="32" spans="1:19" x14ac:dyDescent="0.25">
      <c r="A32" s="3"/>
      <c r="B32" s="3"/>
      <c r="C32" s="3"/>
      <c r="D32" s="2" t="s">
        <v>18</v>
      </c>
      <c r="E32" s="2" t="s">
        <v>19</v>
      </c>
      <c r="F32" s="12">
        <v>10400</v>
      </c>
      <c r="G32" s="12">
        <f t="shared" si="0"/>
        <v>9900</v>
      </c>
      <c r="H32" s="12">
        <v>9400</v>
      </c>
      <c r="I32" s="12">
        <v>9000</v>
      </c>
      <c r="J32" s="69" t="s">
        <v>86</v>
      </c>
      <c r="K32" s="75">
        <f>(F32-'Technology costs for TYNDP 2024'!E32)*100/'Technology costs for TYNDP 2024'!E32</f>
        <v>0</v>
      </c>
      <c r="L32" s="75">
        <f>(H32-'Technology costs for TYNDP 2024'!F32)*100/'Technology costs for TYNDP 2024'!F32</f>
        <v>0</v>
      </c>
      <c r="M32" s="75">
        <f>(I32-'Technology costs for TYNDP 2024'!G32)*100/'Technology costs for TYNDP 2024'!G32</f>
        <v>0</v>
      </c>
      <c r="N32" s="14"/>
      <c r="O32" s="12"/>
      <c r="P32" s="12"/>
      <c r="Q32" s="12"/>
      <c r="R32" s="2"/>
      <c r="S32" s="2"/>
    </row>
    <row r="33" spans="1:19" x14ac:dyDescent="0.25">
      <c r="A33" s="3"/>
      <c r="B33" s="3"/>
      <c r="C33" s="3"/>
      <c r="D33" s="15" t="s">
        <v>20</v>
      </c>
      <c r="E33" s="15"/>
      <c r="F33" s="2"/>
      <c r="G33" s="12"/>
      <c r="H33" s="2"/>
      <c r="I33" s="2"/>
      <c r="J33" s="69"/>
      <c r="K33" s="75"/>
      <c r="L33" s="75"/>
      <c r="M33" s="75"/>
      <c r="N33" s="2"/>
      <c r="O33" s="2"/>
      <c r="P33" s="2"/>
      <c r="Q33" s="2"/>
      <c r="R33" s="2"/>
      <c r="S33" s="2"/>
    </row>
    <row r="34" spans="1:19" x14ac:dyDescent="0.25">
      <c r="A34" s="3"/>
      <c r="B34" s="3"/>
      <c r="C34" s="3"/>
      <c r="D34" s="16" t="s">
        <v>21</v>
      </c>
      <c r="E34" s="15" t="s">
        <v>16</v>
      </c>
      <c r="F34" s="12">
        <v>50000</v>
      </c>
      <c r="G34" s="12">
        <f t="shared" si="0"/>
        <v>45000</v>
      </c>
      <c r="H34" s="12">
        <v>40000</v>
      </c>
      <c r="I34" s="12">
        <v>40000</v>
      </c>
      <c r="J34" s="69" t="s">
        <v>86</v>
      </c>
      <c r="K34" s="75">
        <f>(F34-'Technology costs for TYNDP 2024'!E34)*100/'Technology costs for TYNDP 2024'!E34</f>
        <v>0</v>
      </c>
      <c r="L34" s="75">
        <f>(H34-'Technology costs for TYNDP 2024'!F34)*100/'Technology costs for TYNDP 2024'!F34</f>
        <v>0</v>
      </c>
      <c r="M34" s="75">
        <f>(I34-'Technology costs for TYNDP 2024'!G34)*100/'Technology costs for TYNDP 2024'!G34</f>
        <v>0</v>
      </c>
      <c r="N34" s="2"/>
      <c r="O34" s="2"/>
      <c r="P34" s="2"/>
      <c r="Q34" s="2"/>
      <c r="R34" s="2"/>
      <c r="S34" s="2"/>
    </row>
    <row r="35" spans="1:19" x14ac:dyDescent="0.25">
      <c r="A35" s="3"/>
      <c r="B35" s="3"/>
      <c r="C35" s="3"/>
      <c r="D35" s="16" t="s">
        <v>22</v>
      </c>
      <c r="E35" s="15" t="s">
        <v>16</v>
      </c>
      <c r="F35" s="12">
        <v>20000</v>
      </c>
      <c r="G35" s="12">
        <f t="shared" si="0"/>
        <v>20000</v>
      </c>
      <c r="H35" s="12">
        <v>20000</v>
      </c>
      <c r="I35" s="12">
        <v>10000</v>
      </c>
      <c r="J35" s="69" t="s">
        <v>86</v>
      </c>
      <c r="K35" s="75">
        <f>(F35-'Technology costs for TYNDP 2024'!E35)*100/'Technology costs for TYNDP 2024'!E35</f>
        <v>0</v>
      </c>
      <c r="L35" s="75">
        <f>(H35-'Technology costs for TYNDP 2024'!F35)*100/'Technology costs for TYNDP 2024'!F35</f>
        <v>0</v>
      </c>
      <c r="M35" s="75">
        <f>(I35-'Technology costs for TYNDP 2024'!G35)*100/'Technology costs for TYNDP 2024'!G35</f>
        <v>0</v>
      </c>
      <c r="N35" s="2"/>
      <c r="O35" s="2"/>
      <c r="P35" s="2"/>
      <c r="Q35" s="2"/>
      <c r="R35" s="2"/>
      <c r="S35" s="2"/>
    </row>
    <row r="36" spans="1:19" x14ac:dyDescent="0.25">
      <c r="A36" s="3"/>
      <c r="B36" s="3"/>
      <c r="C36" s="3"/>
      <c r="D36" s="16" t="s">
        <v>23</v>
      </c>
      <c r="E36" s="15" t="s">
        <v>16</v>
      </c>
      <c r="F36" s="12">
        <v>140000</v>
      </c>
      <c r="G36" s="12">
        <f t="shared" si="0"/>
        <v>125000</v>
      </c>
      <c r="H36" s="12">
        <v>110000</v>
      </c>
      <c r="I36" s="12">
        <v>90000</v>
      </c>
      <c r="J36" s="69" t="s">
        <v>86</v>
      </c>
      <c r="K36" s="75">
        <f>(F36-'Technology costs for TYNDP 2024'!E36)*100/'Technology costs for TYNDP 2024'!E36</f>
        <v>0</v>
      </c>
      <c r="L36" s="75">
        <f>(H36-'Technology costs for TYNDP 2024'!F36)*100/'Technology costs for TYNDP 2024'!F36</f>
        <v>0</v>
      </c>
      <c r="M36" s="75">
        <f>(I36-'Technology costs for TYNDP 2024'!G36)*100/'Technology costs for TYNDP 2024'!G36</f>
        <v>0</v>
      </c>
      <c r="N36" s="2"/>
      <c r="O36" s="2"/>
      <c r="P36" s="2"/>
      <c r="Q36" s="2"/>
      <c r="R36" s="2"/>
      <c r="S36" s="2"/>
    </row>
    <row r="37" spans="1:19" x14ac:dyDescent="0.25">
      <c r="A37" s="3"/>
      <c r="B37" s="3"/>
      <c r="C37" s="3"/>
      <c r="D37" s="16" t="s">
        <v>32</v>
      </c>
      <c r="E37" s="15" t="s">
        <v>16</v>
      </c>
      <c r="F37" s="12">
        <v>70000</v>
      </c>
      <c r="G37" s="12">
        <f t="shared" si="0"/>
        <v>65000</v>
      </c>
      <c r="H37" s="12">
        <v>60000</v>
      </c>
      <c r="I37" s="12">
        <v>60000</v>
      </c>
      <c r="J37" s="69" t="s">
        <v>86</v>
      </c>
      <c r="K37" s="75">
        <f>(F37-'Technology costs for TYNDP 2024'!E37)*100/'Technology costs for TYNDP 2024'!E37</f>
        <v>0</v>
      </c>
      <c r="L37" s="75">
        <f>(H37-'Technology costs for TYNDP 2024'!F37)*100/'Technology costs for TYNDP 2024'!F37</f>
        <v>0</v>
      </c>
      <c r="M37" s="75">
        <f>(I37-'Technology costs for TYNDP 2024'!G37)*100/'Technology costs for TYNDP 2024'!G37</f>
        <v>0</v>
      </c>
      <c r="N37" s="2"/>
      <c r="O37" s="2"/>
      <c r="P37" s="2"/>
      <c r="Q37" s="2"/>
      <c r="R37" s="2"/>
      <c r="S37" s="2"/>
    </row>
    <row r="38" spans="1:19" x14ac:dyDescent="0.25">
      <c r="A38" s="3"/>
      <c r="B38" s="3"/>
      <c r="C38" s="3"/>
      <c r="D38" s="16" t="s">
        <v>24</v>
      </c>
      <c r="E38" s="15" t="s">
        <v>16</v>
      </c>
      <c r="F38" s="12">
        <v>100000</v>
      </c>
      <c r="G38" s="12">
        <f t="shared" si="0"/>
        <v>95000</v>
      </c>
      <c r="H38" s="12">
        <v>90000</v>
      </c>
      <c r="I38" s="12">
        <v>90000</v>
      </c>
      <c r="J38" s="69" t="s">
        <v>86</v>
      </c>
      <c r="K38" s="75">
        <f>(F38-'Technology costs for TYNDP 2024'!E38)*100/'Technology costs for TYNDP 2024'!E38</f>
        <v>0</v>
      </c>
      <c r="L38" s="75">
        <f>(H38-'Technology costs for TYNDP 2024'!F38)*100/'Technology costs for TYNDP 2024'!F38</f>
        <v>0</v>
      </c>
      <c r="M38" s="75">
        <f>(I38-'Technology costs for TYNDP 2024'!G38)*100/'Technology costs for TYNDP 2024'!G38</f>
        <v>0</v>
      </c>
      <c r="N38" s="2"/>
      <c r="O38" s="2"/>
      <c r="P38" s="2"/>
      <c r="Q38" s="2"/>
      <c r="R38" s="2"/>
      <c r="S38" s="2"/>
    </row>
    <row r="39" spans="1:19" x14ac:dyDescent="0.25">
      <c r="A39" s="3"/>
      <c r="B39" s="3"/>
      <c r="C39" s="3"/>
      <c r="D39" s="16" t="s">
        <v>25</v>
      </c>
      <c r="E39" s="15" t="s">
        <v>16</v>
      </c>
      <c r="F39" s="12">
        <v>30000</v>
      </c>
      <c r="G39" s="12">
        <f t="shared" si="0"/>
        <v>30000</v>
      </c>
      <c r="H39" s="12">
        <v>30000</v>
      </c>
      <c r="I39" s="12">
        <v>30000</v>
      </c>
      <c r="J39" s="69" t="s">
        <v>86</v>
      </c>
      <c r="K39" s="75">
        <f>(F39-'Technology costs for TYNDP 2024'!E39)*100/'Technology costs for TYNDP 2024'!E39</f>
        <v>0</v>
      </c>
      <c r="L39" s="75">
        <f>(H39-'Technology costs for TYNDP 2024'!F39)*100/'Technology costs for TYNDP 2024'!F39</f>
        <v>0</v>
      </c>
      <c r="M39" s="75">
        <f>(I39-'Technology costs for TYNDP 2024'!G39)*100/'Technology costs for TYNDP 2024'!G39</f>
        <v>0</v>
      </c>
      <c r="N39" s="2"/>
      <c r="O39" s="2"/>
      <c r="P39" s="2"/>
      <c r="Q39" s="2"/>
      <c r="R39" s="2"/>
      <c r="S39" s="2"/>
    </row>
    <row r="40" spans="1:19" x14ac:dyDescent="0.25">
      <c r="A40" s="3"/>
      <c r="B40" s="3"/>
      <c r="C40" s="3"/>
      <c r="D40" s="16" t="s">
        <v>30</v>
      </c>
      <c r="E40" s="15" t="s">
        <v>16</v>
      </c>
      <c r="F40" s="12">
        <v>40000</v>
      </c>
      <c r="G40" s="12">
        <f t="shared" si="0"/>
        <v>40000</v>
      </c>
      <c r="H40" s="12">
        <v>40000</v>
      </c>
      <c r="I40" s="12">
        <v>30000</v>
      </c>
      <c r="J40" s="69" t="s">
        <v>86</v>
      </c>
      <c r="K40" s="75">
        <f>(F40-'Technology costs for TYNDP 2024'!E40)*100/'Technology costs for TYNDP 2024'!E40</f>
        <v>0</v>
      </c>
      <c r="L40" s="75">
        <f>(H40-'Technology costs for TYNDP 2024'!F40)*100/'Technology costs for TYNDP 2024'!F40</f>
        <v>0</v>
      </c>
      <c r="M40" s="75">
        <f>(I40-'Technology costs for TYNDP 2024'!G40)*100/'Technology costs for TYNDP 2024'!G40</f>
        <v>0</v>
      </c>
      <c r="N40" s="2"/>
      <c r="O40" s="2"/>
      <c r="P40" s="2"/>
      <c r="Q40" s="2"/>
      <c r="R40" s="2"/>
      <c r="S40" s="2"/>
    </row>
    <row r="41" spans="1:19" x14ac:dyDescent="0.25">
      <c r="A41" s="3"/>
      <c r="B41" s="3"/>
      <c r="C41" s="3"/>
      <c r="D41" s="15" t="s">
        <v>26</v>
      </c>
      <c r="E41" s="15" t="s">
        <v>19</v>
      </c>
      <c r="F41" s="12">
        <v>10400</v>
      </c>
      <c r="G41" s="12">
        <f t="shared" si="0"/>
        <v>9900</v>
      </c>
      <c r="H41" s="12">
        <v>9400</v>
      </c>
      <c r="I41" s="12">
        <v>9000</v>
      </c>
      <c r="J41" s="69" t="s">
        <v>86</v>
      </c>
      <c r="K41" s="75">
        <f>(F41-'Technology costs for TYNDP 2024'!E41)*100/'Technology costs for TYNDP 2024'!E41</f>
        <v>0</v>
      </c>
      <c r="L41" s="75">
        <f>(H41-'Technology costs for TYNDP 2024'!F41)*100/'Technology costs for TYNDP 2024'!F41</f>
        <v>0</v>
      </c>
      <c r="M41" s="75">
        <f>(I41-'Technology costs for TYNDP 2024'!G41)*100/'Technology costs for TYNDP 2024'!G41</f>
        <v>0</v>
      </c>
      <c r="N41" s="2"/>
      <c r="O41" s="2"/>
      <c r="P41" s="2"/>
      <c r="Q41" s="2"/>
      <c r="R41" s="2"/>
      <c r="S41" s="2"/>
    </row>
    <row r="42" spans="1:19" x14ac:dyDescent="0.25">
      <c r="A42" s="3"/>
      <c r="B42" s="3"/>
      <c r="C42" s="3"/>
      <c r="D42" s="15" t="s">
        <v>27</v>
      </c>
      <c r="E42" s="15" t="s">
        <v>28</v>
      </c>
      <c r="F42" s="2">
        <v>40</v>
      </c>
      <c r="G42" s="12">
        <f t="shared" si="0"/>
        <v>40</v>
      </c>
      <c r="H42" s="2">
        <v>40</v>
      </c>
      <c r="I42" s="2">
        <v>40</v>
      </c>
      <c r="J42" s="69"/>
      <c r="K42" s="75"/>
      <c r="L42" s="75"/>
      <c r="M42" s="75"/>
      <c r="N42" s="2"/>
      <c r="O42" s="2"/>
      <c r="P42" s="2"/>
      <c r="Q42" s="2"/>
      <c r="R42" s="2"/>
      <c r="S42" s="2"/>
    </row>
    <row r="43" spans="1:19" x14ac:dyDescent="0.25">
      <c r="A43" s="3"/>
      <c r="B43" s="3"/>
      <c r="C43" s="3"/>
      <c r="D43" s="2"/>
      <c r="E43" s="2"/>
      <c r="F43" s="2"/>
      <c r="G43" s="12"/>
      <c r="H43" s="2"/>
      <c r="I43" s="2"/>
      <c r="J43" s="69"/>
      <c r="K43" s="75"/>
      <c r="L43" s="75"/>
      <c r="M43" s="75"/>
      <c r="N43" s="2"/>
      <c r="O43" s="2"/>
      <c r="P43" s="2"/>
      <c r="Q43" s="2"/>
      <c r="R43" s="2"/>
      <c r="S43" s="2"/>
    </row>
    <row r="44" spans="1:19" x14ac:dyDescent="0.25">
      <c r="A44" s="6">
        <v>4</v>
      </c>
      <c r="B44" s="3">
        <v>2</v>
      </c>
      <c r="C44" s="3" t="s">
        <v>87</v>
      </c>
      <c r="D44" s="20" t="s">
        <v>33</v>
      </c>
      <c r="E44" s="21"/>
      <c r="F44" s="21"/>
      <c r="G44" s="21"/>
      <c r="H44" s="21"/>
      <c r="I44" s="21"/>
      <c r="J44" s="20" t="s">
        <v>88</v>
      </c>
      <c r="K44" s="21"/>
      <c r="L44" s="21"/>
      <c r="M44" s="21"/>
      <c r="N44" s="2"/>
    </row>
    <row r="45" spans="1:19" x14ac:dyDescent="0.25">
      <c r="A45" s="3"/>
      <c r="B45" s="3"/>
      <c r="D45" s="2" t="s">
        <v>15</v>
      </c>
      <c r="E45" s="2" t="s">
        <v>16</v>
      </c>
      <c r="F45" s="12">
        <f>1451316*R3</f>
        <v>1378267.8062678063</v>
      </c>
      <c r="G45" s="12">
        <f>1347396*R3</f>
        <v>1279578.3475783477</v>
      </c>
      <c r="H45" s="12">
        <f>1243496*R3</f>
        <v>1180907.8822412158</v>
      </c>
      <c r="I45" s="12">
        <f>1035772*R3</f>
        <v>983639.12630579306</v>
      </c>
      <c r="J45" s="69" t="s">
        <v>86</v>
      </c>
      <c r="K45" s="75">
        <f>(F45-'Technology costs for TYNDP 2024'!E45)*100/'Technology costs for TYNDP 2024'!E45</f>
        <v>92.366542857833622</v>
      </c>
      <c r="L45" s="75">
        <f>(H45-'Technology costs for TYNDP 2024'!F45)*100/'Technology costs for TYNDP 2024'!F45</f>
        <v>88.305924882433686</v>
      </c>
      <c r="M45" s="75">
        <f>(I45-'Technology costs for TYNDP 2024'!G45)*100/'Technology costs for TYNDP 2024'!G45</f>
        <v>82.981521444185617</v>
      </c>
      <c r="N45" s="14"/>
      <c r="O45" s="89"/>
    </row>
    <row r="46" spans="1:19" x14ac:dyDescent="0.25">
      <c r="A46" s="3"/>
      <c r="B46" s="3"/>
      <c r="C46" s="3"/>
      <c r="D46" s="2" t="s">
        <v>18</v>
      </c>
      <c r="E46" s="2" t="s">
        <v>19</v>
      </c>
      <c r="F46" s="12">
        <f>32504*R3</f>
        <v>30867.996201329537</v>
      </c>
      <c r="G46" s="12">
        <f>29997*R3</f>
        <v>28487.179487179488</v>
      </c>
      <c r="H46" s="12">
        <f>27491*R3</f>
        <v>26107.312440645775</v>
      </c>
      <c r="I46" s="12">
        <f>22481*R3</f>
        <v>21349.477682811019</v>
      </c>
      <c r="J46" s="69" t="s">
        <v>86</v>
      </c>
      <c r="K46" s="75">
        <f>(F46-'Technology costs for TYNDP 2024'!E46)*100/'Technology costs for TYNDP 2024'!E46</f>
        <v>72.331376738105945</v>
      </c>
      <c r="L46" s="75">
        <f>(H46-'Technology costs for TYNDP 2024'!F46)*100/'Technology costs for TYNDP 2024'!F46</f>
        <v>66.521957141508963</v>
      </c>
      <c r="M46" s="75">
        <f>(I46-'Technology costs for TYNDP 2024'!G46)*100/'Technology costs for TYNDP 2024'!G46</f>
        <v>58.862100474819698</v>
      </c>
      <c r="N46" s="14"/>
      <c r="O46" s="2"/>
      <c r="P46" s="12"/>
      <c r="Q46" s="12"/>
      <c r="R46" s="2"/>
      <c r="S46" s="2"/>
    </row>
    <row r="47" spans="1:19" x14ac:dyDescent="0.25">
      <c r="A47" s="3"/>
      <c r="B47" s="3"/>
      <c r="C47" s="3"/>
      <c r="D47" s="15" t="s">
        <v>34</v>
      </c>
      <c r="E47" s="15" t="s">
        <v>16</v>
      </c>
      <c r="F47" s="12">
        <f t="shared" ref="F47:I48" si="1">F45</f>
        <v>1378267.8062678063</v>
      </c>
      <c r="G47" s="12">
        <f>G45</f>
        <v>1279578.3475783477</v>
      </c>
      <c r="H47" s="12">
        <f t="shared" si="1"/>
        <v>1180907.8822412158</v>
      </c>
      <c r="I47" s="12">
        <f t="shared" si="1"/>
        <v>983639.12630579306</v>
      </c>
      <c r="J47" s="69" t="s">
        <v>86</v>
      </c>
      <c r="K47" s="75">
        <f>(F47-'Technology costs for TYNDP 2024'!E47)*100/'Technology costs for TYNDP 2024'!E47</f>
        <v>92.366542857833622</v>
      </c>
      <c r="L47" s="75">
        <f>(H47-'Technology costs for TYNDP 2024'!F47)*100/'Technology costs for TYNDP 2024'!F47</f>
        <v>88.305924882433686</v>
      </c>
      <c r="M47" s="75">
        <f>(I47-'Technology costs for TYNDP 2024'!G47)*100/'Technology costs for TYNDP 2024'!G47</f>
        <v>82.981521444185617</v>
      </c>
      <c r="N47" s="2"/>
      <c r="P47" s="2"/>
      <c r="Q47" s="2"/>
      <c r="R47" s="2"/>
      <c r="S47" s="2"/>
    </row>
    <row r="48" spans="1:19" x14ac:dyDescent="0.25">
      <c r="A48" s="3"/>
      <c r="B48" s="3"/>
      <c r="C48" s="3"/>
      <c r="D48" s="15" t="s">
        <v>26</v>
      </c>
      <c r="E48" s="15" t="s">
        <v>19</v>
      </c>
      <c r="F48" s="12">
        <f>F46</f>
        <v>30867.996201329537</v>
      </c>
      <c r="G48" s="12">
        <f>G46</f>
        <v>28487.179487179488</v>
      </c>
      <c r="H48" s="12">
        <f t="shared" si="1"/>
        <v>26107.312440645775</v>
      </c>
      <c r="I48" s="12">
        <f t="shared" si="1"/>
        <v>21349.477682811019</v>
      </c>
      <c r="J48" s="69" t="s">
        <v>86</v>
      </c>
      <c r="K48" s="75">
        <f>(F48-'Technology costs for TYNDP 2024'!E48)*100/'Technology costs for TYNDP 2024'!E48</f>
        <v>72.331376738105945</v>
      </c>
      <c r="L48" s="75">
        <f>(H48-'Technology costs for TYNDP 2024'!F48)*100/'Technology costs for TYNDP 2024'!F48</f>
        <v>66.521957141508963</v>
      </c>
      <c r="M48" s="75">
        <f>(I48-'Technology costs for TYNDP 2024'!G48)*100/'Technology costs for TYNDP 2024'!G48</f>
        <v>58.862100474819698</v>
      </c>
      <c r="N48" s="2"/>
      <c r="P48" s="2"/>
      <c r="Q48" s="2"/>
      <c r="R48" s="2"/>
      <c r="S48" s="2"/>
    </row>
    <row r="49" spans="1:19" x14ac:dyDescent="0.25">
      <c r="A49" s="3"/>
      <c r="B49" s="3"/>
      <c r="C49" s="3"/>
      <c r="D49" s="15" t="s">
        <v>27</v>
      </c>
      <c r="E49" s="15" t="s">
        <v>35</v>
      </c>
      <c r="F49" s="2">
        <v>30</v>
      </c>
      <c r="G49" s="95">
        <v>30</v>
      </c>
      <c r="H49" s="2">
        <v>30</v>
      </c>
      <c r="I49" s="2">
        <v>30</v>
      </c>
      <c r="J49" s="69"/>
      <c r="K49" s="75"/>
      <c r="L49" s="75"/>
      <c r="M49" s="75"/>
      <c r="N49" s="2"/>
      <c r="O49" s="2"/>
      <c r="P49" s="2"/>
      <c r="Q49" s="2"/>
      <c r="R49" s="2"/>
      <c r="S49" s="2"/>
    </row>
    <row r="50" spans="1:19" x14ac:dyDescent="0.25">
      <c r="A50" s="3"/>
      <c r="B50" s="3"/>
      <c r="C50" s="3"/>
      <c r="D50" s="2"/>
      <c r="E50" s="2"/>
      <c r="F50" s="2"/>
      <c r="G50" s="12"/>
      <c r="H50" s="2"/>
      <c r="I50" s="2"/>
      <c r="J50" s="69"/>
      <c r="K50" s="75"/>
      <c r="L50" s="75"/>
      <c r="M50" s="75"/>
      <c r="N50" s="2"/>
      <c r="O50" s="2"/>
      <c r="P50" s="2"/>
      <c r="Q50" s="2"/>
      <c r="R50" s="2"/>
      <c r="S50" s="2"/>
    </row>
    <row r="51" spans="1:19" x14ac:dyDescent="0.25">
      <c r="A51" s="6">
        <v>5</v>
      </c>
      <c r="B51" s="3">
        <v>2</v>
      </c>
      <c r="C51" s="3" t="s">
        <v>87</v>
      </c>
      <c r="D51" s="23" t="s">
        <v>36</v>
      </c>
      <c r="E51" s="24"/>
      <c r="F51" s="24"/>
      <c r="G51" s="24"/>
      <c r="H51" s="24"/>
      <c r="I51" s="24"/>
      <c r="J51" s="23" t="s">
        <v>88</v>
      </c>
      <c r="K51" s="24"/>
      <c r="L51" s="24"/>
      <c r="M51" s="24"/>
      <c r="N51" s="2"/>
      <c r="O51" s="2"/>
      <c r="P51" s="2"/>
      <c r="Q51" s="2"/>
      <c r="R51" s="2"/>
      <c r="S51" s="2"/>
    </row>
    <row r="52" spans="1:19" x14ac:dyDescent="0.25">
      <c r="A52" s="3"/>
      <c r="B52" s="3"/>
      <c r="C52" s="3"/>
      <c r="D52" s="2" t="s">
        <v>15</v>
      </c>
      <c r="E52" s="2" t="s">
        <v>16</v>
      </c>
      <c r="F52" s="12">
        <f>2976195*R3</f>
        <v>2826396.0113960118</v>
      </c>
      <c r="G52" s="12">
        <f>2790183*R3</f>
        <v>2649746.4387464388</v>
      </c>
      <c r="H52" s="12">
        <f>2604171*R3</f>
        <v>2473096.8660968663</v>
      </c>
      <c r="I52" s="12">
        <f>2232147*R3</f>
        <v>2119797.7207977208</v>
      </c>
      <c r="J52" s="69" t="s">
        <v>86</v>
      </c>
      <c r="K52" s="75">
        <f>(F52-'Technology costs for TYNDP 2024'!E52)*100/'Technology costs for TYNDP 2024'!E52</f>
        <v>63.254419490979338</v>
      </c>
      <c r="L52" s="75">
        <f>(H52-'Technology costs for TYNDP 2024'!F52)*100/'Technology costs for TYNDP 2024'!F52</f>
        <v>63.225310488638122</v>
      </c>
      <c r="M52" s="75">
        <f>(I52-'Technology costs for TYNDP 2024'!G52)*100/'Technology costs for TYNDP 2024'!G52</f>
        <v>63.254380047619442</v>
      </c>
      <c r="N52" s="14"/>
      <c r="O52" s="78"/>
      <c r="P52" s="12"/>
      <c r="Q52" s="12"/>
      <c r="R52" s="2"/>
      <c r="S52" s="2"/>
    </row>
    <row r="53" spans="1:19" x14ac:dyDescent="0.25">
      <c r="A53" s="3"/>
      <c r="B53" s="3"/>
      <c r="C53" s="3"/>
      <c r="D53" s="2" t="s">
        <v>18</v>
      </c>
      <c r="E53" s="2" t="s">
        <v>19</v>
      </c>
      <c r="F53" s="12">
        <f>71716*R3</f>
        <v>68106.362773029439</v>
      </c>
      <c r="G53" s="12">
        <f>67234*R3</f>
        <v>63849.952516619189</v>
      </c>
      <c r="H53" s="12">
        <f>62752*R3</f>
        <v>59593.542260208931</v>
      </c>
      <c r="I53" s="12">
        <f>53787*R3</f>
        <v>51079.772079772083</v>
      </c>
      <c r="J53" s="69" t="s">
        <v>86</v>
      </c>
      <c r="K53" s="75">
        <f>(F53-'Technology costs for TYNDP 2024'!E53)*100/'Technology costs for TYNDP 2024'!E53</f>
        <v>57.35493455253787</v>
      </c>
      <c r="L53" s="75">
        <f>(H53-'Technology costs for TYNDP 2024'!F53)*100/'Technology costs for TYNDP 2024'!F53</f>
        <v>57.32607054095655</v>
      </c>
      <c r="M53" s="75">
        <f>(I53-'Technology costs for TYNDP 2024'!G53)*100/'Technology costs for TYNDP 2024'!G53</f>
        <v>57.35251087355087</v>
      </c>
      <c r="N53" s="14"/>
      <c r="O53" s="12"/>
      <c r="P53" s="12"/>
      <c r="Q53" s="12"/>
      <c r="R53" s="2"/>
      <c r="S53" s="2"/>
    </row>
    <row r="54" spans="1:19" x14ac:dyDescent="0.25">
      <c r="A54" s="3"/>
      <c r="B54" s="3"/>
      <c r="C54" s="3"/>
      <c r="D54" s="15" t="s">
        <v>34</v>
      </c>
      <c r="E54" s="15" t="s">
        <v>16</v>
      </c>
      <c r="F54" s="12">
        <f t="shared" ref="F54:I55" si="2">F52</f>
        <v>2826396.0113960118</v>
      </c>
      <c r="G54" s="12">
        <f>G52</f>
        <v>2649746.4387464388</v>
      </c>
      <c r="H54" s="12">
        <f t="shared" si="2"/>
        <v>2473096.8660968663</v>
      </c>
      <c r="I54" s="12">
        <f t="shared" si="2"/>
        <v>2119797.7207977208</v>
      </c>
      <c r="J54" s="69" t="s">
        <v>86</v>
      </c>
      <c r="K54" s="75">
        <f>(F54-'Technology costs for TYNDP 2024'!E54)*100/'Technology costs for TYNDP 2024'!E54</f>
        <v>63.254419490979338</v>
      </c>
      <c r="L54" s="75">
        <f>(H54-'Technology costs for TYNDP 2024'!F54)*100/'Technology costs for TYNDP 2024'!F54</f>
        <v>63.225310488638122</v>
      </c>
      <c r="M54" s="75">
        <f>(I54-'Technology costs for TYNDP 2024'!G54)*100/'Technology costs for TYNDP 2024'!G54</f>
        <v>63.254380047619442</v>
      </c>
      <c r="N54" s="2"/>
      <c r="O54" s="2"/>
      <c r="P54" s="2"/>
      <c r="Q54" s="2"/>
      <c r="R54" s="2"/>
      <c r="S54" s="2"/>
    </row>
    <row r="55" spans="1:19" x14ac:dyDescent="0.25">
      <c r="A55" s="3"/>
      <c r="B55" s="3"/>
      <c r="C55" s="3"/>
      <c r="D55" s="15" t="s">
        <v>26</v>
      </c>
      <c r="E55" s="15" t="s">
        <v>19</v>
      </c>
      <c r="F55" s="12">
        <f t="shared" si="2"/>
        <v>68106.362773029439</v>
      </c>
      <c r="G55" s="12">
        <f>G53</f>
        <v>63849.952516619189</v>
      </c>
      <c r="H55" s="12">
        <f t="shared" si="2"/>
        <v>59593.542260208931</v>
      </c>
      <c r="I55" s="12">
        <f t="shared" si="2"/>
        <v>51079.772079772083</v>
      </c>
      <c r="J55" s="69" t="s">
        <v>86</v>
      </c>
      <c r="K55" s="75">
        <f>(F55-'Technology costs for TYNDP 2024'!E55)*100/'Technology costs for TYNDP 2024'!E55</f>
        <v>57.35493455253787</v>
      </c>
      <c r="L55" s="75">
        <f>(H55-'Technology costs for TYNDP 2024'!F55)*100/'Technology costs for TYNDP 2024'!F55</f>
        <v>57.32607054095655</v>
      </c>
      <c r="M55" s="75">
        <f>(I55-'Technology costs for TYNDP 2024'!G55)*100/'Technology costs for TYNDP 2024'!G55</f>
        <v>57.35251087355087</v>
      </c>
      <c r="N55" s="2"/>
      <c r="O55" s="2"/>
      <c r="P55" s="2"/>
      <c r="Q55" s="2"/>
      <c r="R55" s="2"/>
      <c r="S55" s="2"/>
    </row>
    <row r="56" spans="1:19" x14ac:dyDescent="0.25">
      <c r="A56" s="3"/>
      <c r="B56" s="3"/>
      <c r="C56" s="3"/>
      <c r="D56" s="15" t="s">
        <v>27</v>
      </c>
      <c r="E56" s="15" t="s">
        <v>35</v>
      </c>
      <c r="F56" s="2">
        <v>30</v>
      </c>
      <c r="G56" s="95">
        <v>30</v>
      </c>
      <c r="H56" s="2">
        <v>30</v>
      </c>
      <c r="I56" s="2">
        <v>30</v>
      </c>
      <c r="J56" s="69"/>
      <c r="K56" s="75"/>
      <c r="L56" s="75"/>
      <c r="M56" s="75"/>
      <c r="N56" s="2"/>
      <c r="O56" s="2"/>
      <c r="P56" s="2"/>
      <c r="Q56" s="2"/>
      <c r="R56" s="2"/>
      <c r="S56" s="2"/>
    </row>
    <row r="57" spans="1:19" x14ac:dyDescent="0.25">
      <c r="A57" s="3"/>
      <c r="B57" s="3"/>
      <c r="C57" s="3"/>
      <c r="D57" s="2"/>
      <c r="E57" s="2"/>
      <c r="F57" s="2"/>
      <c r="G57" s="12"/>
      <c r="H57" s="2"/>
      <c r="I57" s="2"/>
      <c r="J57" s="69"/>
      <c r="K57" s="75"/>
      <c r="L57" s="75"/>
      <c r="M57" s="75"/>
      <c r="N57" s="74"/>
      <c r="O57" s="74"/>
      <c r="P57" s="73"/>
      <c r="Q57" s="73"/>
      <c r="R57" s="2"/>
      <c r="S57" s="2"/>
    </row>
    <row r="58" spans="1:19" x14ac:dyDescent="0.25">
      <c r="A58" s="3">
        <v>6</v>
      </c>
      <c r="B58" s="3">
        <v>1</v>
      </c>
      <c r="C58" s="3">
        <v>2020</v>
      </c>
      <c r="D58" s="28" t="s">
        <v>37</v>
      </c>
      <c r="E58" s="29"/>
      <c r="F58" s="29"/>
      <c r="G58" s="29"/>
      <c r="H58" s="29"/>
      <c r="I58" s="29"/>
      <c r="J58" s="28" t="s">
        <v>85</v>
      </c>
      <c r="K58" s="29"/>
      <c r="L58" s="29"/>
      <c r="M58" s="29"/>
      <c r="N58" s="2"/>
      <c r="O58" s="2"/>
      <c r="P58" s="2"/>
      <c r="Q58" s="2"/>
      <c r="R58" s="2"/>
      <c r="S58" s="2"/>
    </row>
    <row r="59" spans="1:19" x14ac:dyDescent="0.25">
      <c r="A59" s="3"/>
      <c r="B59" s="3"/>
      <c r="C59" s="3"/>
      <c r="D59" s="2" t="s">
        <v>15</v>
      </c>
      <c r="E59" s="2" t="s">
        <v>16</v>
      </c>
      <c r="F59" s="12">
        <v>1146644</v>
      </c>
      <c r="G59" s="12">
        <f t="shared" si="0"/>
        <v>1128167</v>
      </c>
      <c r="H59" s="12">
        <v>1109690</v>
      </c>
      <c r="I59" s="12">
        <v>1090288</v>
      </c>
      <c r="J59" s="69" t="s">
        <v>86</v>
      </c>
      <c r="K59" s="75">
        <f>(F59-'Technology costs for TYNDP 2024'!E59)*100/'Technology costs for TYNDP 2024'!E59</f>
        <v>10.254230769230769</v>
      </c>
      <c r="L59" s="75">
        <f>(H59-'Technology costs for TYNDP 2024'!F59)*100/'Technology costs for TYNDP 2024'!F59</f>
        <v>12.089898989898989</v>
      </c>
      <c r="M59" s="75">
        <f>(I59-'Technology costs for TYNDP 2024'!G59)*100/'Technology costs for TYNDP 2024'!G59</f>
        <v>12.400824742268041</v>
      </c>
      <c r="N59" s="14"/>
      <c r="O59" s="78"/>
      <c r="P59" s="31"/>
      <c r="Q59" s="31"/>
      <c r="R59" s="2"/>
      <c r="S59" s="2"/>
    </row>
    <row r="60" spans="1:19" x14ac:dyDescent="0.25">
      <c r="A60" s="3"/>
      <c r="B60" s="3"/>
      <c r="C60" s="3"/>
      <c r="D60" s="2" t="s">
        <v>18</v>
      </c>
      <c r="E60" s="2" t="s">
        <v>19</v>
      </c>
      <c r="F60" s="12">
        <v>16663</v>
      </c>
      <c r="G60" s="12">
        <f t="shared" si="0"/>
        <v>16314</v>
      </c>
      <c r="H60" s="12">
        <v>15965</v>
      </c>
      <c r="I60" s="12">
        <v>15602</v>
      </c>
      <c r="J60" s="69" t="s">
        <v>86</v>
      </c>
      <c r="K60" s="75">
        <f>(F60-'Technology costs for TYNDP 2024'!E60)*100/'Technology costs for TYNDP 2024'!E60</f>
        <v>32.246031746031747</v>
      </c>
      <c r="L60" s="75">
        <f>(H60-'Technology costs for TYNDP 2024'!F60)*100/'Technology costs for TYNDP 2024'!F60</f>
        <v>37.724292615596966</v>
      </c>
      <c r="M60" s="75">
        <f>(I60-'Technology costs for TYNDP 2024'!G60)*100/'Technology costs for TYNDP 2024'!G60</f>
        <v>37.583774250440918</v>
      </c>
      <c r="N60" s="14"/>
      <c r="O60" s="12"/>
      <c r="P60" s="31"/>
      <c r="Q60" s="31"/>
      <c r="R60" s="2"/>
      <c r="S60" s="2"/>
    </row>
    <row r="61" spans="1:19" x14ac:dyDescent="0.25">
      <c r="A61" s="3"/>
      <c r="B61" s="3"/>
      <c r="C61" s="3"/>
      <c r="D61" s="15" t="s">
        <v>34</v>
      </c>
      <c r="E61" s="15"/>
      <c r="F61" s="2"/>
      <c r="G61" s="12"/>
      <c r="H61" s="2"/>
      <c r="I61" s="2"/>
      <c r="J61" s="69"/>
      <c r="K61" s="75"/>
      <c r="L61" s="75"/>
      <c r="M61" s="75"/>
      <c r="N61" s="2"/>
      <c r="O61" s="2"/>
      <c r="P61" s="2"/>
      <c r="Q61" s="2"/>
      <c r="R61" s="2"/>
      <c r="S61" s="2"/>
    </row>
    <row r="62" spans="1:19" x14ac:dyDescent="0.25">
      <c r="A62" s="3"/>
      <c r="B62" s="3"/>
      <c r="C62" s="3"/>
      <c r="D62" s="16" t="s">
        <v>38</v>
      </c>
      <c r="E62" s="15" t="s">
        <v>16</v>
      </c>
      <c r="F62" s="12">
        <v>828104</v>
      </c>
      <c r="G62" s="12">
        <f t="shared" si="0"/>
        <v>810776.5</v>
      </c>
      <c r="H62" s="12">
        <v>793449</v>
      </c>
      <c r="I62" s="12">
        <v>775394</v>
      </c>
      <c r="J62" s="69" t="s">
        <v>86</v>
      </c>
      <c r="K62" s="75">
        <f>(F62-'Technology costs for TYNDP 2024'!E62)*100/'Technology costs for TYNDP 2024'!E62</f>
        <v>29.391249999999999</v>
      </c>
      <c r="L62" s="75">
        <f>(H62-'Technology costs for TYNDP 2024'!F62)*100/'Technology costs for TYNDP 2024'!F62</f>
        <v>34.4828813559322</v>
      </c>
      <c r="M62" s="75">
        <f>(I62-'Technology costs for TYNDP 2024'!G62)*100/'Technology costs for TYNDP 2024'!G62</f>
        <v>33.688620689655174</v>
      </c>
      <c r="N62" s="2"/>
      <c r="O62" s="2"/>
      <c r="P62" s="2"/>
      <c r="Q62" s="2"/>
      <c r="R62" s="2"/>
      <c r="S62" s="2"/>
    </row>
    <row r="63" spans="1:19" x14ac:dyDescent="0.25">
      <c r="A63" s="3"/>
      <c r="B63" s="3"/>
      <c r="C63" s="3"/>
      <c r="D63" s="16" t="s">
        <v>39</v>
      </c>
      <c r="E63" s="15" t="s">
        <v>16</v>
      </c>
      <c r="F63" s="12">
        <v>85787</v>
      </c>
      <c r="G63" s="12">
        <f t="shared" si="0"/>
        <v>83992</v>
      </c>
      <c r="H63" s="12">
        <v>82197</v>
      </c>
      <c r="I63" s="12">
        <v>80327</v>
      </c>
      <c r="J63" s="69" t="s">
        <v>86</v>
      </c>
      <c r="K63" s="75">
        <f>(F63-'Technology costs for TYNDP 2024'!E63)*100/'Technology costs for TYNDP 2024'!E63</f>
        <v>7.2337499999999997</v>
      </c>
      <c r="L63" s="75">
        <f>(H63-'Technology costs for TYNDP 2024'!F63)*100/'Technology costs for TYNDP 2024'!F63</f>
        <v>2.7462499999999999</v>
      </c>
      <c r="M63" s="75">
        <f>(I63-'Technology costs for TYNDP 2024'!G63)*100/'Technology costs for TYNDP 2024'!G63</f>
        <v>14.752857142857144</v>
      </c>
      <c r="N63" s="2"/>
      <c r="O63" s="2"/>
      <c r="P63" s="2"/>
      <c r="Q63" s="2"/>
      <c r="R63" s="2"/>
      <c r="S63" s="2"/>
    </row>
    <row r="64" spans="1:19" x14ac:dyDescent="0.25">
      <c r="A64" s="3"/>
      <c r="B64" s="3"/>
      <c r="C64" s="3"/>
      <c r="D64" s="16" t="s">
        <v>40</v>
      </c>
      <c r="E64" s="15" t="s">
        <v>16</v>
      </c>
      <c r="F64" s="12">
        <v>17078</v>
      </c>
      <c r="G64" s="12">
        <f t="shared" si="0"/>
        <v>16900</v>
      </c>
      <c r="H64" s="12">
        <v>16722</v>
      </c>
      <c r="I64" s="12">
        <v>16534</v>
      </c>
      <c r="J64" s="69" t="s">
        <v>86</v>
      </c>
      <c r="K64" s="75">
        <f>(F64-'Technology costs for TYNDP 2024'!E64)*100/'Technology costs for TYNDP 2024'!E64</f>
        <v>-65.843999999999994</v>
      </c>
      <c r="L64" s="75">
        <f>(H64-'Technology costs for TYNDP 2024'!F64)*100/'Technology costs for TYNDP 2024'!F64</f>
        <v>-66.555999999999997</v>
      </c>
      <c r="M64" s="75">
        <f>(I64-'Technology costs for TYNDP 2024'!G64)*100/'Technology costs for TYNDP 2024'!G64</f>
        <v>-66.932000000000002</v>
      </c>
      <c r="N64" s="2"/>
      <c r="O64" s="2"/>
      <c r="P64" s="2"/>
      <c r="Q64" s="2"/>
      <c r="R64" s="2"/>
      <c r="S64" s="2"/>
    </row>
    <row r="65" spans="1:19" x14ac:dyDescent="0.25">
      <c r="A65" s="3"/>
      <c r="B65" s="3"/>
      <c r="C65" s="3"/>
      <c r="D65" s="16" t="s">
        <v>41</v>
      </c>
      <c r="E65" s="15" t="s">
        <v>16</v>
      </c>
      <c r="F65" s="12">
        <v>71124</v>
      </c>
      <c r="G65" s="12">
        <f t="shared" si="0"/>
        <v>71614</v>
      </c>
      <c r="H65" s="12">
        <v>72104</v>
      </c>
      <c r="I65" s="12">
        <v>72637</v>
      </c>
      <c r="J65" s="69"/>
      <c r="K65" s="75"/>
      <c r="L65" s="75"/>
      <c r="M65" s="75"/>
      <c r="N65" s="2" t="s">
        <v>42</v>
      </c>
      <c r="O65" s="2"/>
      <c r="P65" s="2"/>
      <c r="Q65" s="2"/>
      <c r="R65" s="2"/>
      <c r="S65" s="2"/>
    </row>
    <row r="66" spans="1:19" x14ac:dyDescent="0.25">
      <c r="A66" s="3"/>
      <c r="B66" s="3"/>
      <c r="C66" s="3"/>
      <c r="D66" s="16" t="s">
        <v>43</v>
      </c>
      <c r="E66" s="15" t="s">
        <v>16</v>
      </c>
      <c r="F66" s="12">
        <v>110957</v>
      </c>
      <c r="G66" s="12">
        <f t="shared" si="0"/>
        <v>110957</v>
      </c>
      <c r="H66" s="12">
        <v>110957</v>
      </c>
      <c r="I66" s="12">
        <v>110957</v>
      </c>
      <c r="J66" s="69"/>
      <c r="K66" s="75"/>
      <c r="L66" s="75"/>
      <c r="M66" s="75"/>
      <c r="N66" s="2" t="s">
        <v>42</v>
      </c>
      <c r="O66" s="2"/>
      <c r="P66" s="2"/>
      <c r="Q66" s="2"/>
      <c r="R66" s="2"/>
      <c r="S66" s="2"/>
    </row>
    <row r="67" spans="1:19" x14ac:dyDescent="0.25">
      <c r="A67" s="3"/>
      <c r="B67" s="3"/>
      <c r="C67" s="3"/>
      <c r="D67" s="16" t="s">
        <v>44</v>
      </c>
      <c r="E67" s="15" t="s">
        <v>16</v>
      </c>
      <c r="F67" s="12">
        <v>31587</v>
      </c>
      <c r="G67" s="12">
        <f t="shared" si="0"/>
        <v>31587</v>
      </c>
      <c r="H67" s="12">
        <v>31587</v>
      </c>
      <c r="I67" s="12">
        <v>31587</v>
      </c>
      <c r="J67" s="69" t="s">
        <v>86</v>
      </c>
      <c r="K67" s="75">
        <f>(F67-'Technology costs for TYNDP 2024'!E66)*100/'Technology costs for TYNDP 2024'!E66</f>
        <v>-21.032499999999999</v>
      </c>
      <c r="L67" s="75">
        <f>(H67-'Technology costs for TYNDP 2024'!F66)*100/'Technology costs for TYNDP 2024'!F66</f>
        <v>-21.032499999999999</v>
      </c>
      <c r="M67" s="75">
        <f>(I67-'Technology costs for TYNDP 2024'!G66)*100/'Technology costs for TYNDP 2024'!G66</f>
        <v>-21.032499999999999</v>
      </c>
      <c r="N67" s="2"/>
      <c r="O67" s="2"/>
      <c r="P67" s="2"/>
      <c r="Q67" s="2"/>
      <c r="R67" s="2"/>
      <c r="S67" s="2"/>
    </row>
    <row r="68" spans="1:19" x14ac:dyDescent="0.25">
      <c r="A68" s="3"/>
      <c r="B68" s="3"/>
      <c r="C68" s="3"/>
      <c r="D68" s="15" t="s">
        <v>26</v>
      </c>
      <c r="E68" s="15" t="s">
        <v>19</v>
      </c>
      <c r="F68" s="12">
        <v>16663</v>
      </c>
      <c r="G68" s="12">
        <f t="shared" si="0"/>
        <v>16314</v>
      </c>
      <c r="H68" s="12">
        <v>15965</v>
      </c>
      <c r="I68" s="12">
        <v>15602</v>
      </c>
      <c r="J68" s="69" t="s">
        <v>86</v>
      </c>
      <c r="K68" s="75">
        <f>(F68-'Technology costs for TYNDP 2024'!E68)*100/'Technology costs for TYNDP 2024'!E68</f>
        <v>32.246031746031747</v>
      </c>
      <c r="L68" s="75">
        <f>(H68-'Technology costs for TYNDP 2024'!F68)*100/'Technology costs for TYNDP 2024'!F68</f>
        <v>37.724292615596966</v>
      </c>
      <c r="M68" s="75">
        <f>(I68-'Technology costs for TYNDP 2024'!G68)*100/'Technology costs for TYNDP 2024'!G68</f>
        <v>37.583774250440918</v>
      </c>
      <c r="N68" s="2"/>
      <c r="O68" s="2"/>
      <c r="P68" s="2"/>
      <c r="Q68" s="2"/>
      <c r="R68" s="2"/>
      <c r="S68" s="2"/>
    </row>
    <row r="69" spans="1:19" x14ac:dyDescent="0.25">
      <c r="A69" s="3"/>
      <c r="B69" s="3"/>
      <c r="C69" s="3"/>
      <c r="D69" s="15" t="s">
        <v>27</v>
      </c>
      <c r="E69" s="15" t="s">
        <v>28</v>
      </c>
      <c r="F69" s="2">
        <v>30</v>
      </c>
      <c r="G69" s="12">
        <f t="shared" si="0"/>
        <v>30</v>
      </c>
      <c r="H69" s="2">
        <v>30</v>
      </c>
      <c r="I69" s="2">
        <v>30</v>
      </c>
      <c r="J69" s="69"/>
      <c r="K69" s="75"/>
      <c r="L69" s="75"/>
      <c r="M69" s="75"/>
      <c r="N69" s="2"/>
      <c r="O69" s="2"/>
      <c r="P69" s="2"/>
      <c r="Q69" s="2"/>
      <c r="R69" s="2"/>
      <c r="S69" s="2"/>
    </row>
    <row r="70" spans="1:19" x14ac:dyDescent="0.25">
      <c r="A70" s="3"/>
      <c r="B70" s="3"/>
      <c r="C70" s="3"/>
      <c r="D70" s="2"/>
      <c r="E70" s="2"/>
      <c r="F70" s="2"/>
      <c r="G70" s="12"/>
      <c r="H70" s="2"/>
      <c r="I70" s="2"/>
      <c r="J70" s="69"/>
      <c r="K70" s="75"/>
      <c r="L70" s="75"/>
      <c r="M70" s="75"/>
      <c r="N70" s="74"/>
      <c r="O70" s="74"/>
      <c r="P70" s="73"/>
      <c r="Q70" s="73"/>
      <c r="R70" s="2"/>
      <c r="S70" s="2"/>
    </row>
    <row r="71" spans="1:19" x14ac:dyDescent="0.25">
      <c r="A71" s="3">
        <v>7</v>
      </c>
      <c r="B71" s="3">
        <v>9</v>
      </c>
      <c r="C71" s="3">
        <v>2023</v>
      </c>
      <c r="D71" s="32" t="s">
        <v>45</v>
      </c>
      <c r="E71" s="33"/>
      <c r="F71" s="33"/>
      <c r="G71" s="33"/>
      <c r="H71" s="33"/>
      <c r="I71" s="33"/>
      <c r="J71" s="32" t="s">
        <v>89</v>
      </c>
      <c r="K71" s="33"/>
      <c r="L71" s="33"/>
      <c r="M71" s="33"/>
      <c r="N71" s="2"/>
      <c r="O71" s="2"/>
      <c r="P71" s="2"/>
      <c r="Q71" s="2"/>
      <c r="R71" s="2"/>
      <c r="S71" s="2"/>
    </row>
    <row r="72" spans="1:19" x14ac:dyDescent="0.25">
      <c r="A72" s="3"/>
      <c r="B72" s="3"/>
      <c r="C72" s="3"/>
      <c r="D72" s="2" t="s">
        <v>15</v>
      </c>
      <c r="E72" s="2" t="s">
        <v>16</v>
      </c>
      <c r="F72" s="12">
        <v>2382000</v>
      </c>
      <c r="G72" s="12">
        <f t="shared" ref="G72:G119" si="3">(F72+H72)/2</f>
        <v>2261500</v>
      </c>
      <c r="H72" s="12">
        <v>2141000</v>
      </c>
      <c r="I72" s="12">
        <v>1980000</v>
      </c>
      <c r="J72" s="69" t="s">
        <v>86</v>
      </c>
      <c r="K72" s="75">
        <f>(F72-'Technology costs for TYNDP 2024'!E72)*100/'Technology costs for TYNDP 2024'!E72</f>
        <v>32.333333333333336</v>
      </c>
      <c r="L72" s="75">
        <f>(H72-'Technology costs for TYNDP 2024'!F72)*100/'Technology costs for TYNDP 2024'!F72</f>
        <v>29.757575757575758</v>
      </c>
      <c r="M72" s="75">
        <f>(I72-'Technology costs for TYNDP 2024'!G72)*100/'Technology costs for TYNDP 2024'!G72</f>
        <v>20.73170731707317</v>
      </c>
      <c r="N72" s="13"/>
      <c r="O72" s="78"/>
      <c r="P72" s="31"/>
      <c r="Q72" s="31"/>
      <c r="R72" s="2"/>
      <c r="S72" s="2"/>
    </row>
    <row r="73" spans="1:19" x14ac:dyDescent="0.25">
      <c r="A73" s="3"/>
      <c r="B73" s="3"/>
      <c r="C73" s="3"/>
      <c r="D73" s="2" t="s">
        <v>18</v>
      </c>
      <c r="E73" s="2" t="s">
        <v>19</v>
      </c>
      <c r="F73" s="12">
        <v>54000</v>
      </c>
      <c r="G73" s="12">
        <f t="shared" si="3"/>
        <v>49000</v>
      </c>
      <c r="H73" s="12">
        <v>44000</v>
      </c>
      <c r="I73" s="12">
        <v>41000</v>
      </c>
      <c r="J73" s="69" t="s">
        <v>86</v>
      </c>
      <c r="K73" s="75">
        <f>(F73-'Technology costs for TYNDP 2024'!E73)*100/'Technology costs for TYNDP 2024'!E73</f>
        <v>-6.8965517241379306</v>
      </c>
      <c r="L73" s="75">
        <f>(H73-'Technology costs for TYNDP 2024'!F73)*100/'Technology costs for TYNDP 2024'!F73</f>
        <v>-13.725490196078431</v>
      </c>
      <c r="M73" s="75">
        <f>(I73-'Technology costs for TYNDP 2024'!G73)*100/'Technology costs for TYNDP 2024'!G73</f>
        <v>-16.326530612244898</v>
      </c>
      <c r="N73" s="13"/>
      <c r="O73" s="12"/>
      <c r="P73" s="31"/>
      <c r="Q73" s="31"/>
      <c r="R73" s="2"/>
      <c r="S73" s="2"/>
    </row>
    <row r="74" spans="1:19" x14ac:dyDescent="0.25">
      <c r="A74" s="3"/>
      <c r="B74" s="3"/>
      <c r="C74" s="3"/>
      <c r="D74" s="15" t="s">
        <v>20</v>
      </c>
      <c r="E74" s="15"/>
      <c r="F74" s="12">
        <v>2382000</v>
      </c>
      <c r="G74" s="12">
        <f t="shared" si="3"/>
        <v>2261500</v>
      </c>
      <c r="H74" s="12">
        <v>2141000</v>
      </c>
      <c r="I74" s="12">
        <v>1980000</v>
      </c>
      <c r="J74" s="69"/>
      <c r="K74" s="75"/>
      <c r="L74" s="75"/>
      <c r="M74" s="75"/>
      <c r="N74" s="2"/>
      <c r="O74" s="2"/>
      <c r="P74" s="2"/>
      <c r="Q74" s="2"/>
      <c r="R74" s="2"/>
      <c r="S74" s="2"/>
    </row>
    <row r="75" spans="1:19" x14ac:dyDescent="0.25">
      <c r="A75" s="3"/>
      <c r="B75" s="3"/>
      <c r="C75" s="3"/>
      <c r="D75" s="15" t="s">
        <v>26</v>
      </c>
      <c r="E75" s="15" t="s">
        <v>19</v>
      </c>
      <c r="F75" s="12">
        <v>54000</v>
      </c>
      <c r="G75" s="12">
        <f t="shared" si="3"/>
        <v>49000</v>
      </c>
      <c r="H75" s="12">
        <v>44000</v>
      </c>
      <c r="I75" s="12">
        <v>41000</v>
      </c>
      <c r="J75" s="69" t="s">
        <v>86</v>
      </c>
      <c r="K75" s="75">
        <f>(F75-'Technology costs for TYNDP 2024'!E75)*100/'Technology costs for TYNDP 2024'!E75</f>
        <v>-6.8965517241379306</v>
      </c>
      <c r="L75" s="75">
        <f>(H75-'Technology costs for TYNDP 2024'!F75)*100/'Technology costs for TYNDP 2024'!F75</f>
        <v>-13.725490196078431</v>
      </c>
      <c r="M75" s="75">
        <f>(I75-'Technology costs for TYNDP 2024'!G75)*100/'Technology costs for TYNDP 2024'!G75</f>
        <v>-16.326530612244898</v>
      </c>
      <c r="N75" s="2"/>
      <c r="O75" s="2"/>
      <c r="P75" s="2"/>
      <c r="Q75" s="2"/>
      <c r="R75" s="2"/>
      <c r="S75" s="2"/>
    </row>
    <row r="76" spans="1:19" x14ac:dyDescent="0.25">
      <c r="A76" s="3"/>
      <c r="B76" s="3"/>
      <c r="C76" s="3"/>
      <c r="D76" s="2"/>
      <c r="E76" s="2"/>
      <c r="F76" s="2"/>
      <c r="G76" s="12"/>
      <c r="H76" s="2"/>
      <c r="I76" s="2"/>
      <c r="J76" s="69"/>
      <c r="K76" s="75"/>
      <c r="L76" s="75"/>
      <c r="M76" s="75"/>
      <c r="N76" s="74"/>
      <c r="O76" s="74"/>
      <c r="P76" s="73"/>
      <c r="Q76" s="73"/>
      <c r="R76" s="2"/>
      <c r="S76" s="2"/>
    </row>
    <row r="77" spans="1:19" x14ac:dyDescent="0.25">
      <c r="A77" s="3">
        <v>8</v>
      </c>
      <c r="B77" s="3">
        <v>9</v>
      </c>
      <c r="C77" s="3">
        <v>2023</v>
      </c>
      <c r="D77" s="35" t="s">
        <v>46</v>
      </c>
      <c r="E77" s="36"/>
      <c r="F77" s="36"/>
      <c r="G77" s="36"/>
      <c r="H77" s="36"/>
      <c r="I77" s="36"/>
      <c r="J77" s="35" t="s">
        <v>89</v>
      </c>
      <c r="K77" s="36"/>
      <c r="L77" s="36"/>
      <c r="M77" s="36"/>
      <c r="N77" s="2"/>
      <c r="O77" s="2"/>
      <c r="P77" s="2"/>
      <c r="Q77" s="2"/>
      <c r="R77" s="2"/>
      <c r="S77" s="2"/>
    </row>
    <row r="78" spans="1:19" x14ac:dyDescent="0.25">
      <c r="A78" s="3"/>
      <c r="B78" s="3"/>
      <c r="C78" s="3"/>
      <c r="D78" s="2" t="s">
        <v>15</v>
      </c>
      <c r="E78" s="2" t="s">
        <v>16</v>
      </c>
      <c r="F78" s="12">
        <v>3440000</v>
      </c>
      <c r="G78" s="12">
        <f t="shared" si="3"/>
        <v>3270000</v>
      </c>
      <c r="H78" s="12">
        <v>3100000</v>
      </c>
      <c r="I78" s="12">
        <v>2870000</v>
      </c>
      <c r="J78" s="69" t="s">
        <v>86</v>
      </c>
      <c r="K78" s="75">
        <f>(F78-'Technology costs for TYNDP 2024'!E78)*100/'Technology costs for TYNDP 2024'!E78</f>
        <v>39.271255060728748</v>
      </c>
      <c r="L78" s="75">
        <f>(H78-'Technology costs for TYNDP 2024'!F78)*100/'Technology costs for TYNDP 2024'!F78</f>
        <v>34.1991341991342</v>
      </c>
      <c r="M78" s="75">
        <f>(I78-'Technology costs for TYNDP 2024'!G78)*100/'Technology costs for TYNDP 2024'!G78</f>
        <v>25.327510917030569</v>
      </c>
      <c r="N78" s="13"/>
      <c r="O78" s="78"/>
      <c r="P78" s="31"/>
      <c r="Q78" s="31"/>
      <c r="R78" s="2"/>
      <c r="S78" s="2"/>
    </row>
    <row r="79" spans="1:19" x14ac:dyDescent="0.25">
      <c r="A79" s="3"/>
      <c r="B79" s="3"/>
      <c r="C79" s="3"/>
      <c r="D79" s="2" t="s">
        <v>18</v>
      </c>
      <c r="E79" s="2" t="s">
        <v>19</v>
      </c>
      <c r="F79" s="12">
        <v>34000</v>
      </c>
      <c r="G79" s="12">
        <f t="shared" si="3"/>
        <v>32000</v>
      </c>
      <c r="H79" s="12">
        <v>30000</v>
      </c>
      <c r="I79" s="12">
        <v>28000</v>
      </c>
      <c r="J79" s="69" t="s">
        <v>86</v>
      </c>
      <c r="K79" s="75">
        <f>(F79-'Technology costs for TYNDP 2024'!E79)*100/'Technology costs for TYNDP 2024'!E79</f>
        <v>-53.424657534246577</v>
      </c>
      <c r="L79" s="75">
        <f>(H79-'Technology costs for TYNDP 2024'!F79)*100/'Technology costs for TYNDP 2024'!F79</f>
        <v>-54.545454545454547</v>
      </c>
      <c r="M79" s="75">
        <f>(I79-'Technology costs for TYNDP 2024'!G79)*100/'Technology costs for TYNDP 2024'!G79</f>
        <v>-56.25</v>
      </c>
      <c r="N79" s="13"/>
      <c r="O79" s="12"/>
      <c r="P79" s="31"/>
      <c r="Q79" s="31"/>
      <c r="R79" s="2"/>
      <c r="S79" s="2"/>
    </row>
    <row r="80" spans="1:19" x14ac:dyDescent="0.25">
      <c r="A80" s="3"/>
      <c r="B80" s="3"/>
      <c r="C80" s="3"/>
      <c r="D80" s="15" t="s">
        <v>20</v>
      </c>
      <c r="E80" s="15" t="s">
        <v>16</v>
      </c>
      <c r="F80" s="12">
        <v>3440000</v>
      </c>
      <c r="G80" s="12">
        <f t="shared" si="3"/>
        <v>3270000</v>
      </c>
      <c r="H80" s="12">
        <v>3100000</v>
      </c>
      <c r="I80" s="12">
        <v>2870000</v>
      </c>
      <c r="J80" s="69" t="s">
        <v>86</v>
      </c>
      <c r="K80" s="75">
        <f>(F80-'Technology costs for TYNDP 2024'!E80)*100/'Technology costs for TYNDP 2024'!E80</f>
        <v>39.271255060728748</v>
      </c>
      <c r="L80" s="75">
        <f>(H80-'Technology costs for TYNDP 2024'!F80)*100/'Technology costs for TYNDP 2024'!F80</f>
        <v>34.1991341991342</v>
      </c>
      <c r="M80" s="75">
        <f>(I80-'Technology costs for TYNDP 2024'!G80)*100/'Technology costs for TYNDP 2024'!G80</f>
        <v>25.327510917030569</v>
      </c>
      <c r="N80" s="2"/>
      <c r="O80" s="2"/>
      <c r="P80" s="2"/>
      <c r="Q80" s="2"/>
      <c r="R80" s="2"/>
      <c r="S80" s="2"/>
    </row>
    <row r="81" spans="1:19" x14ac:dyDescent="0.25">
      <c r="A81" s="3"/>
      <c r="B81" s="3"/>
      <c r="C81" s="3"/>
      <c r="D81" s="15" t="s">
        <v>26</v>
      </c>
      <c r="E81" s="15" t="s">
        <v>19</v>
      </c>
      <c r="F81" s="12">
        <v>34000</v>
      </c>
      <c r="G81" s="12">
        <f t="shared" si="3"/>
        <v>32000</v>
      </c>
      <c r="H81" s="12">
        <v>30000</v>
      </c>
      <c r="I81" s="12">
        <v>28000</v>
      </c>
      <c r="J81" s="69" t="s">
        <v>86</v>
      </c>
      <c r="K81" s="75">
        <f>(F81-'Technology costs for TYNDP 2024'!E81)*100/'Technology costs for TYNDP 2024'!E81</f>
        <v>-53.424657534246577</v>
      </c>
      <c r="L81" s="75">
        <f>(H81-'Technology costs for TYNDP 2024'!F81)*100/'Technology costs for TYNDP 2024'!F81</f>
        <v>-54.545454545454547</v>
      </c>
      <c r="M81" s="75">
        <f>(I81-'Technology costs for TYNDP 2024'!G81)*100/'Technology costs for TYNDP 2024'!G81</f>
        <v>-56.25</v>
      </c>
      <c r="N81" s="2"/>
      <c r="O81" s="2"/>
      <c r="P81" s="2"/>
      <c r="Q81" s="2"/>
      <c r="R81" s="2"/>
      <c r="S81" s="2"/>
    </row>
    <row r="82" spans="1:19" x14ac:dyDescent="0.25">
      <c r="A82" s="3"/>
      <c r="B82" s="3"/>
      <c r="C82" s="3"/>
      <c r="D82" s="2"/>
      <c r="E82" s="2"/>
      <c r="F82" s="2"/>
      <c r="G82" s="12"/>
      <c r="H82" s="2"/>
      <c r="I82" s="2"/>
      <c r="J82" s="69"/>
      <c r="K82" s="75"/>
      <c r="L82" s="75"/>
      <c r="M82" s="75"/>
      <c r="N82" s="74"/>
      <c r="O82" s="74"/>
      <c r="P82" s="73"/>
      <c r="Q82" s="73"/>
      <c r="R82" s="2"/>
      <c r="S82" s="2"/>
    </row>
    <row r="83" spans="1:19" x14ac:dyDescent="0.25">
      <c r="A83" s="3">
        <v>9</v>
      </c>
      <c r="B83" s="3">
        <v>9</v>
      </c>
      <c r="C83" s="3">
        <v>2023</v>
      </c>
      <c r="D83" s="38" t="s">
        <v>47</v>
      </c>
      <c r="E83" s="38"/>
      <c r="F83" s="38"/>
      <c r="G83" s="38"/>
      <c r="H83" s="38"/>
      <c r="I83" s="38"/>
      <c r="J83" s="38" t="s">
        <v>89</v>
      </c>
      <c r="K83" s="38"/>
      <c r="L83" s="38"/>
      <c r="M83" s="38"/>
      <c r="N83" s="5"/>
      <c r="O83" s="5"/>
      <c r="P83" s="5"/>
      <c r="Q83" s="5"/>
      <c r="R83" s="2"/>
      <c r="S83" s="2"/>
    </row>
    <row r="84" spans="1:19" x14ac:dyDescent="0.25">
      <c r="A84" s="3"/>
      <c r="B84" s="3"/>
      <c r="C84" s="3"/>
      <c r="D84" s="2" t="s">
        <v>15</v>
      </c>
      <c r="E84" s="2" t="s">
        <v>16</v>
      </c>
      <c r="F84" s="12">
        <v>2650000</v>
      </c>
      <c r="G84" s="12">
        <f t="shared" si="3"/>
        <v>2510000</v>
      </c>
      <c r="H84" s="12">
        <v>2370000</v>
      </c>
      <c r="I84" s="12">
        <v>2200000</v>
      </c>
      <c r="J84" s="69" t="s">
        <v>86</v>
      </c>
      <c r="K84" s="75">
        <f>(F84-'Technology costs for TYNDP 2024'!E84)*100/'Technology costs for TYNDP 2024'!E84</f>
        <v>28.640776699029125</v>
      </c>
      <c r="L84" s="75">
        <f>(H84-'Technology costs for TYNDP 2024'!F84)*100/'Technology costs for TYNDP 2024'!F84</f>
        <v>24.736842105263158</v>
      </c>
      <c r="M84" s="75">
        <f>(I84-'Technology costs for TYNDP 2024'!G84)*100/'Technology costs for TYNDP 2024'!G84</f>
        <v>17.021276595744681</v>
      </c>
      <c r="N84" s="13"/>
      <c r="O84" s="78"/>
      <c r="P84" s="31"/>
      <c r="Q84" s="31"/>
      <c r="R84" s="2"/>
      <c r="S84" s="2"/>
    </row>
    <row r="85" spans="1:19" x14ac:dyDescent="0.25">
      <c r="A85" s="3"/>
      <c r="B85" s="3"/>
      <c r="C85" s="3"/>
      <c r="D85" s="2" t="s">
        <v>18</v>
      </c>
      <c r="E85" s="2" t="s">
        <v>19</v>
      </c>
      <c r="F85" s="12">
        <v>50000</v>
      </c>
      <c r="G85" s="12">
        <f t="shared" si="3"/>
        <v>47000</v>
      </c>
      <c r="H85" s="12">
        <v>44000</v>
      </c>
      <c r="I85" s="12">
        <v>41000</v>
      </c>
      <c r="J85" s="69" t="s">
        <v>86</v>
      </c>
      <c r="K85" s="75">
        <f>(F85-'Technology costs for TYNDP 2024'!E85)*100/'Technology costs for TYNDP 2024'!E85</f>
        <v>-23.076923076923077</v>
      </c>
      <c r="L85" s="75">
        <f>(H85-'Technology costs for TYNDP 2024'!F85)*100/'Technology costs for TYNDP 2024'!F85</f>
        <v>-24.137931034482758</v>
      </c>
      <c r="M85" s="75">
        <f>(I85-'Technology costs for TYNDP 2024'!G85)*100/'Technology costs for TYNDP 2024'!G85</f>
        <v>-26.785714285714285</v>
      </c>
      <c r="N85" s="13"/>
      <c r="O85" s="12"/>
      <c r="P85" s="31"/>
      <c r="Q85" s="31"/>
      <c r="R85" s="2"/>
      <c r="S85" s="2"/>
    </row>
    <row r="86" spans="1:19" x14ac:dyDescent="0.25">
      <c r="A86" s="3"/>
      <c r="B86" s="3"/>
      <c r="C86" s="3"/>
      <c r="D86" s="15" t="s">
        <v>20</v>
      </c>
      <c r="E86" s="15" t="s">
        <v>16</v>
      </c>
      <c r="F86" s="12">
        <v>2650000</v>
      </c>
      <c r="G86" s="12">
        <f t="shared" si="3"/>
        <v>2510000</v>
      </c>
      <c r="H86" s="12">
        <v>2370000</v>
      </c>
      <c r="I86" s="12">
        <v>2200000</v>
      </c>
      <c r="J86" s="69" t="s">
        <v>86</v>
      </c>
      <c r="K86" s="75">
        <f>(F86-'Technology costs for TYNDP 2024'!E86)*100/'Technology costs for TYNDP 2024'!E86</f>
        <v>28.640776699029125</v>
      </c>
      <c r="L86" s="75">
        <f>(H86-'Technology costs for TYNDP 2024'!F86)*100/'Technology costs for TYNDP 2024'!F86</f>
        <v>24.736842105263158</v>
      </c>
      <c r="M86" s="75">
        <f>(I86-'Technology costs for TYNDP 2024'!G86)*100/'Technology costs for TYNDP 2024'!G86</f>
        <v>17.021276595744681</v>
      </c>
      <c r="N86" s="2"/>
      <c r="O86" s="2"/>
      <c r="P86" s="2"/>
      <c r="Q86" s="2"/>
      <c r="R86" s="2"/>
      <c r="S86" s="2"/>
    </row>
    <row r="87" spans="1:19" x14ac:dyDescent="0.25">
      <c r="A87" s="3"/>
      <c r="B87" s="3"/>
      <c r="C87" s="3"/>
      <c r="D87" s="15" t="s">
        <v>26</v>
      </c>
      <c r="E87" s="15" t="s">
        <v>19</v>
      </c>
      <c r="F87" s="12">
        <v>50000</v>
      </c>
      <c r="G87" s="12">
        <f t="shared" si="3"/>
        <v>47000</v>
      </c>
      <c r="H87" s="12">
        <v>44000</v>
      </c>
      <c r="I87" s="12">
        <v>41000</v>
      </c>
      <c r="J87" s="69" t="s">
        <v>86</v>
      </c>
      <c r="K87" s="75">
        <f>(F87-'Technology costs for TYNDP 2024'!E87)*100/'Technology costs for TYNDP 2024'!E87</f>
        <v>-23.076923076923077</v>
      </c>
      <c r="L87" s="75">
        <f>(H87-'Technology costs for TYNDP 2024'!F87)*100/'Technology costs for TYNDP 2024'!F87</f>
        <v>-24.137931034482758</v>
      </c>
      <c r="M87" s="75">
        <f>(I87-'Technology costs for TYNDP 2024'!G87)*100/'Technology costs for TYNDP 2024'!G87</f>
        <v>-26.785714285714285</v>
      </c>
      <c r="N87" s="2"/>
      <c r="O87" s="2"/>
      <c r="P87" s="2"/>
      <c r="Q87" s="2"/>
      <c r="R87" s="2"/>
      <c r="S87" s="2"/>
    </row>
    <row r="88" spans="1:19" x14ac:dyDescent="0.25">
      <c r="A88" s="3"/>
      <c r="B88" s="3"/>
      <c r="C88" s="3"/>
      <c r="D88" s="2"/>
      <c r="E88" s="2"/>
      <c r="F88" s="2"/>
      <c r="G88" s="12"/>
      <c r="H88" s="2"/>
      <c r="I88" s="2"/>
      <c r="J88" s="69"/>
      <c r="K88" s="75"/>
      <c r="L88" s="75"/>
      <c r="M88" s="75"/>
      <c r="N88" s="2"/>
      <c r="O88" s="2"/>
      <c r="P88" s="2"/>
      <c r="Q88" s="2"/>
      <c r="R88" s="2"/>
      <c r="S88" s="2"/>
    </row>
    <row r="89" spans="1:19" x14ac:dyDescent="0.25">
      <c r="A89" s="3"/>
      <c r="B89" s="3"/>
      <c r="C89" s="3"/>
      <c r="D89" s="2"/>
      <c r="E89" s="2"/>
      <c r="F89" s="2"/>
      <c r="G89" s="12"/>
      <c r="H89" s="2"/>
      <c r="I89" s="2"/>
      <c r="J89" s="69"/>
      <c r="K89" s="75"/>
      <c r="L89" s="75"/>
      <c r="M89" s="75"/>
      <c r="N89" s="2"/>
      <c r="O89" s="2"/>
      <c r="P89" s="2"/>
      <c r="Q89" s="2"/>
      <c r="R89" s="2"/>
      <c r="S89" s="2"/>
    </row>
    <row r="90" spans="1:19" x14ac:dyDescent="0.25">
      <c r="A90" s="3">
        <v>10</v>
      </c>
      <c r="B90" s="3">
        <v>9</v>
      </c>
      <c r="C90" s="3">
        <v>2023</v>
      </c>
      <c r="D90" s="32" t="s">
        <v>48</v>
      </c>
      <c r="E90" s="33"/>
      <c r="F90" s="33"/>
      <c r="G90" s="33"/>
      <c r="H90" s="33"/>
      <c r="I90" s="33"/>
      <c r="J90" s="32" t="s">
        <v>89</v>
      </c>
      <c r="K90" s="33"/>
      <c r="L90" s="33"/>
      <c r="M90" s="33"/>
      <c r="N90" s="2"/>
      <c r="O90" s="2"/>
      <c r="P90" s="2"/>
      <c r="Q90" s="2"/>
      <c r="R90" s="2"/>
      <c r="S90" s="2"/>
    </row>
    <row r="91" spans="1:19" x14ac:dyDescent="0.25">
      <c r="A91" s="3"/>
      <c r="B91" s="3"/>
      <c r="C91" s="3"/>
      <c r="D91" s="2" t="s">
        <v>15</v>
      </c>
      <c r="E91" s="2" t="s">
        <v>16</v>
      </c>
      <c r="F91" s="12">
        <v>3550000</v>
      </c>
      <c r="G91" s="12">
        <f t="shared" si="3"/>
        <v>3020000</v>
      </c>
      <c r="H91" s="12">
        <v>2490000</v>
      </c>
      <c r="I91" s="12">
        <v>2260000</v>
      </c>
      <c r="J91" s="69" t="s">
        <v>86</v>
      </c>
      <c r="K91" s="75">
        <f>(F91-'Technology costs for TYNDP 2024'!E96)*100/'Technology costs for TYNDP 2024'!E96</f>
        <v>22.498274672187716</v>
      </c>
      <c r="L91" s="75">
        <f>(H91-'Technology costs for TYNDP 2024'!F96)*100/'Technology costs for TYNDP 2024'!F96</f>
        <v>24.718256949661907</v>
      </c>
      <c r="M91" s="75">
        <f>(I91-'Technology costs for TYNDP 2024'!G96)*100/'Technology costs for TYNDP 2024'!G96</f>
        <v>18.797308662741798</v>
      </c>
      <c r="N91" s="13"/>
      <c r="O91" s="78"/>
      <c r="P91" s="12"/>
      <c r="Q91" s="12"/>
      <c r="R91" s="2"/>
      <c r="S91" s="2"/>
    </row>
    <row r="92" spans="1:19" x14ac:dyDescent="0.25">
      <c r="A92" s="3"/>
      <c r="B92" s="3"/>
      <c r="C92" s="3"/>
      <c r="D92" s="2" t="s">
        <v>18</v>
      </c>
      <c r="E92" s="2" t="s">
        <v>19</v>
      </c>
      <c r="F92" s="12">
        <v>88000</v>
      </c>
      <c r="G92" s="12">
        <f t="shared" si="3"/>
        <v>67500</v>
      </c>
      <c r="H92" s="12">
        <v>47000</v>
      </c>
      <c r="I92" s="12">
        <v>40000</v>
      </c>
      <c r="J92" s="69" t="s">
        <v>86</v>
      </c>
      <c r="K92" s="75">
        <f>(F92-'Technology costs for TYNDP 2024'!E97)*100/'Technology costs for TYNDP 2024'!E97</f>
        <v>1.1494252873563218</v>
      </c>
      <c r="L92" s="75">
        <f>(H92-'Technology costs for TYNDP 2024'!F97)*100/'Technology costs for TYNDP 2024'!F97</f>
        <v>-23.202614379084967</v>
      </c>
      <c r="M92" s="75">
        <f>(I92-'Technology costs for TYNDP 2024'!G97)*100/'Technology costs for TYNDP 2024'!G97</f>
        <v>-25.788497217068645</v>
      </c>
      <c r="N92" s="13"/>
      <c r="O92" s="12"/>
      <c r="P92" s="12"/>
      <c r="Q92" s="12"/>
      <c r="R92" s="2"/>
      <c r="S92" s="2"/>
    </row>
    <row r="93" spans="1:19" x14ac:dyDescent="0.25">
      <c r="A93" s="3"/>
      <c r="B93" s="3"/>
      <c r="C93" s="3"/>
      <c r="D93" s="15" t="s">
        <v>20</v>
      </c>
      <c r="E93" s="15" t="s">
        <v>16</v>
      </c>
      <c r="F93" s="12">
        <v>3550000</v>
      </c>
      <c r="G93" s="12">
        <f t="shared" si="3"/>
        <v>3020000</v>
      </c>
      <c r="H93" s="12">
        <v>2490000</v>
      </c>
      <c r="I93" s="12">
        <v>2260000</v>
      </c>
      <c r="J93" s="69" t="s">
        <v>86</v>
      </c>
      <c r="K93" s="75">
        <f>(F93-'Technology costs for TYNDP 2024'!E98)*100/'Technology costs for TYNDP 2024'!E98</f>
        <v>22.498274672187716</v>
      </c>
      <c r="L93" s="75">
        <f>(H93-'Technology costs for TYNDP 2024'!F98)*100/'Technology costs for TYNDP 2024'!F98</f>
        <v>24.718256949661907</v>
      </c>
      <c r="M93" s="75">
        <f>(I93-'Technology costs for TYNDP 2024'!G98)*100/'Technology costs for TYNDP 2024'!G98</f>
        <v>18.797308662741798</v>
      </c>
      <c r="N93" s="2"/>
      <c r="O93" s="2"/>
      <c r="P93" s="2"/>
      <c r="Q93" s="2"/>
      <c r="R93" s="2"/>
      <c r="S93" s="2"/>
    </row>
    <row r="94" spans="1:19" x14ac:dyDescent="0.25">
      <c r="A94" s="3"/>
      <c r="B94" s="3"/>
      <c r="C94" s="3"/>
      <c r="D94" s="15" t="s">
        <v>26</v>
      </c>
      <c r="E94" s="15" t="s">
        <v>19</v>
      </c>
      <c r="F94" s="12">
        <v>88000</v>
      </c>
      <c r="G94" s="12">
        <f t="shared" si="3"/>
        <v>67500</v>
      </c>
      <c r="H94" s="12">
        <v>47000</v>
      </c>
      <c r="I94" s="12">
        <v>40000</v>
      </c>
      <c r="J94" s="69" t="s">
        <v>86</v>
      </c>
      <c r="K94" s="75">
        <f>(F94-'Technology costs for TYNDP 2024'!E99)*100/'Technology costs for TYNDP 2024'!E99</f>
        <v>1.1494252873563218</v>
      </c>
      <c r="L94" s="75">
        <f>(H94-'Technology costs for TYNDP 2024'!F99)*100/'Technology costs for TYNDP 2024'!F99</f>
        <v>-23.202614379084967</v>
      </c>
      <c r="M94" s="75">
        <f>(I94-'Technology costs for TYNDP 2024'!G99)*100/'Technology costs for TYNDP 2024'!G99</f>
        <v>-25.788497217068645</v>
      </c>
      <c r="N94" s="2"/>
      <c r="O94" s="2"/>
      <c r="P94" s="2"/>
      <c r="Q94" s="2"/>
      <c r="R94" s="2"/>
      <c r="S94" s="2"/>
    </row>
    <row r="95" spans="1:19" x14ac:dyDescent="0.25">
      <c r="A95" s="3"/>
      <c r="B95" s="3"/>
      <c r="C95" s="3"/>
      <c r="D95" s="2"/>
      <c r="E95" s="2"/>
      <c r="F95" s="2"/>
      <c r="G95" s="12"/>
      <c r="H95" s="2"/>
      <c r="I95" s="2"/>
      <c r="J95" s="69"/>
      <c r="K95" s="75"/>
      <c r="L95" s="75"/>
      <c r="M95" s="75"/>
      <c r="N95" s="2"/>
      <c r="O95" s="2"/>
      <c r="P95" s="2"/>
      <c r="Q95" s="2"/>
      <c r="R95" s="2"/>
      <c r="S95" s="2"/>
    </row>
    <row r="96" spans="1:19" x14ac:dyDescent="0.25">
      <c r="A96" s="3">
        <v>11</v>
      </c>
      <c r="B96" s="3">
        <v>9</v>
      </c>
      <c r="C96" s="3">
        <v>2023</v>
      </c>
      <c r="D96" s="35" t="s">
        <v>49</v>
      </c>
      <c r="E96" s="36"/>
      <c r="F96" s="36"/>
      <c r="G96" s="36"/>
      <c r="H96" s="36"/>
      <c r="I96" s="36"/>
      <c r="J96" s="35" t="s">
        <v>89</v>
      </c>
      <c r="K96" s="36"/>
      <c r="L96" s="36"/>
      <c r="M96" s="36"/>
      <c r="N96" s="2"/>
      <c r="O96" s="2"/>
      <c r="P96" s="2"/>
      <c r="Q96" s="2"/>
      <c r="R96" s="2"/>
      <c r="S96" s="2"/>
    </row>
    <row r="97" spans="1:19" x14ac:dyDescent="0.25">
      <c r="A97" s="3"/>
      <c r="B97" s="3"/>
      <c r="C97" s="3"/>
      <c r="D97" s="2" t="s">
        <v>15</v>
      </c>
      <c r="E97" s="2" t="s">
        <v>16</v>
      </c>
      <c r="F97" s="12">
        <v>4520000</v>
      </c>
      <c r="G97" s="12">
        <f t="shared" si="3"/>
        <v>3950000</v>
      </c>
      <c r="H97" s="12">
        <v>3380000</v>
      </c>
      <c r="I97" s="12">
        <v>3070000</v>
      </c>
      <c r="J97" s="69" t="s">
        <v>86</v>
      </c>
      <c r="K97" s="75">
        <f>(F97-'Technology costs for TYNDP 2024'!E102)*100/'Technology costs for TYNDP 2024'!E102</f>
        <v>13.662081625468353</v>
      </c>
      <c r="L97" s="75">
        <f>(H97-'Technology costs for TYNDP 2024'!F102)*100/'Technology costs for TYNDP 2024'!F102</f>
        <v>20.925906049872992</v>
      </c>
      <c r="M97" s="75">
        <f>(I97-'Technology costs for TYNDP 2024'!G102)*100/'Technology costs for TYNDP 2024'!G102</f>
        <v>15.569944285499172</v>
      </c>
      <c r="N97" s="13"/>
      <c r="O97" s="98"/>
      <c r="P97" s="12"/>
      <c r="Q97" s="12"/>
      <c r="R97" s="2"/>
      <c r="S97" s="2"/>
    </row>
    <row r="98" spans="1:19" x14ac:dyDescent="0.25">
      <c r="A98" s="3"/>
      <c r="B98" s="3"/>
      <c r="C98" s="3"/>
      <c r="D98" s="2" t="s">
        <v>18</v>
      </c>
      <c r="E98" s="2" t="s">
        <v>19</v>
      </c>
      <c r="F98" s="12">
        <v>91000</v>
      </c>
      <c r="G98" s="12">
        <f t="shared" si="3"/>
        <v>69500</v>
      </c>
      <c r="H98" s="12">
        <v>48000</v>
      </c>
      <c r="I98" s="12">
        <v>41000</v>
      </c>
      <c r="J98" s="69" t="s">
        <v>86</v>
      </c>
      <c r="K98" s="75">
        <f>(F98-'Technology costs for TYNDP 2024'!E103)*100/'Technology costs for TYNDP 2024'!E103</f>
        <v>-16.894977168949772</v>
      </c>
      <c r="L98" s="75">
        <f>(H98-'Technology costs for TYNDP 2024'!F103)*100/'Technology costs for TYNDP 2024'!F103</f>
        <v>-39.393939393939391</v>
      </c>
      <c r="M98" s="75">
        <f>(I98-'Technology costs for TYNDP 2024'!G103)*100/'Technology costs for TYNDP 2024'!G103</f>
        <v>-41.761363636363633</v>
      </c>
      <c r="N98" s="13"/>
      <c r="O98" s="12"/>
      <c r="P98" s="12"/>
      <c r="Q98" s="12"/>
      <c r="R98" s="2"/>
      <c r="S98" s="2"/>
    </row>
    <row r="99" spans="1:19" x14ac:dyDescent="0.25">
      <c r="A99" s="3"/>
      <c r="B99" s="3"/>
      <c r="C99" s="3"/>
      <c r="D99" s="15" t="s">
        <v>20</v>
      </c>
      <c r="E99" s="15" t="s">
        <v>16</v>
      </c>
      <c r="F99" s="12">
        <v>4520000</v>
      </c>
      <c r="G99" s="12">
        <f t="shared" si="3"/>
        <v>3950000</v>
      </c>
      <c r="H99" s="12">
        <v>3380000</v>
      </c>
      <c r="I99" s="12">
        <v>3070000</v>
      </c>
      <c r="J99" s="69" t="s">
        <v>86</v>
      </c>
      <c r="K99" s="75">
        <f>(F99-'Technology costs for TYNDP 2024'!E104)*100/'Technology costs for TYNDP 2024'!E104</f>
        <v>13.662081625468353</v>
      </c>
      <c r="L99" s="75">
        <f>(H99-'Technology costs for TYNDP 2024'!F104)*100/'Technology costs for TYNDP 2024'!F104</f>
        <v>20.925906049872992</v>
      </c>
      <c r="M99" s="75">
        <f>(I99-'Technology costs for TYNDP 2024'!G104)*100/'Technology costs for TYNDP 2024'!G104</f>
        <v>15.569944285499172</v>
      </c>
      <c r="N99" s="2"/>
      <c r="O99" s="2"/>
      <c r="P99" s="2"/>
      <c r="Q99" s="2"/>
      <c r="R99" s="2"/>
      <c r="S99" s="2"/>
    </row>
    <row r="100" spans="1:19" x14ac:dyDescent="0.25">
      <c r="A100" s="3"/>
      <c r="B100" s="3"/>
      <c r="C100" s="3"/>
      <c r="D100" s="15" t="s">
        <v>26</v>
      </c>
      <c r="E100" s="15" t="s">
        <v>19</v>
      </c>
      <c r="F100" s="12">
        <v>91000</v>
      </c>
      <c r="G100" s="12">
        <f t="shared" si="3"/>
        <v>69500</v>
      </c>
      <c r="H100" s="12">
        <v>48000</v>
      </c>
      <c r="I100" s="12">
        <v>41000</v>
      </c>
      <c r="J100" s="69" t="s">
        <v>86</v>
      </c>
      <c r="K100" s="75">
        <f>(F100-'Technology costs for TYNDP 2024'!E105)*100/'Technology costs for TYNDP 2024'!E105</f>
        <v>-16.894977168949772</v>
      </c>
      <c r="L100" s="75">
        <f>(H100-'Technology costs for TYNDP 2024'!F105)*100/'Technology costs for TYNDP 2024'!F105</f>
        <v>-39.393939393939391</v>
      </c>
      <c r="M100" s="75">
        <f>(I100-'Technology costs for TYNDP 2024'!G105)*100/'Technology costs for TYNDP 2024'!G105</f>
        <v>-41.761363636363633</v>
      </c>
      <c r="N100" s="2"/>
      <c r="O100" s="2"/>
      <c r="P100" s="2"/>
      <c r="Q100" s="2"/>
      <c r="R100" s="2"/>
      <c r="S100" s="2"/>
    </row>
    <row r="101" spans="1:19" x14ac:dyDescent="0.25">
      <c r="A101" s="3"/>
      <c r="B101" s="3"/>
      <c r="C101" s="3"/>
      <c r="D101" s="2"/>
      <c r="E101" s="2"/>
      <c r="F101" s="2"/>
      <c r="G101" s="12"/>
      <c r="H101" s="2"/>
      <c r="I101" s="2"/>
      <c r="J101" s="69"/>
      <c r="K101" s="75"/>
      <c r="L101" s="75"/>
      <c r="M101" s="75"/>
      <c r="N101" s="2"/>
      <c r="O101" s="2"/>
      <c r="P101" s="2"/>
      <c r="Q101" s="2"/>
      <c r="R101" s="2"/>
      <c r="S101" s="2"/>
    </row>
    <row r="102" spans="1:19" x14ac:dyDescent="0.25">
      <c r="A102" s="3">
        <v>12</v>
      </c>
      <c r="B102" s="3">
        <v>9</v>
      </c>
      <c r="C102" s="3">
        <v>2023</v>
      </c>
      <c r="D102" s="38" t="s">
        <v>50</v>
      </c>
      <c r="E102" s="38"/>
      <c r="F102" s="38"/>
      <c r="G102" s="38"/>
      <c r="H102" s="38"/>
      <c r="I102" s="38"/>
      <c r="J102" s="38" t="s">
        <v>89</v>
      </c>
      <c r="K102" s="38"/>
      <c r="L102" s="38"/>
      <c r="M102" s="38"/>
      <c r="N102" s="5"/>
      <c r="O102" s="5"/>
      <c r="P102" s="5"/>
      <c r="Q102" s="5"/>
      <c r="R102" s="2"/>
      <c r="S102" s="2"/>
    </row>
    <row r="103" spans="1:19" x14ac:dyDescent="0.25">
      <c r="A103" s="3"/>
      <c r="B103" s="3"/>
      <c r="C103" s="3"/>
      <c r="D103" s="2" t="s">
        <v>15</v>
      </c>
      <c r="E103" s="2" t="s">
        <v>16</v>
      </c>
      <c r="F103" s="12">
        <v>3460000</v>
      </c>
      <c r="G103" s="12">
        <f t="shared" si="3"/>
        <v>2935000</v>
      </c>
      <c r="H103" s="12">
        <v>2410000</v>
      </c>
      <c r="I103" s="12">
        <v>2180000</v>
      </c>
      <c r="J103" s="69" t="s">
        <v>86</v>
      </c>
      <c r="K103" s="75">
        <f>(F103-'Technology costs for TYNDP 2024'!E108)*100/'Technology costs for TYNDP 2024'!E108</f>
        <v>4.323704999095459</v>
      </c>
      <c r="L103" s="75">
        <f>(H103-'Technology costs for TYNDP 2024'!F108)*100/'Technology costs for TYNDP 2024'!F108</f>
        <v>4.8281861678990863</v>
      </c>
      <c r="M103" s="75">
        <f>(I103-'Technology costs for TYNDP 2024'!G108)*100/'Technology costs for TYNDP 2024'!G108</f>
        <v>-3.6683785766691124E-2</v>
      </c>
      <c r="N103" s="13"/>
      <c r="O103" s="98"/>
      <c r="P103" s="12"/>
      <c r="Q103" s="12"/>
      <c r="R103" s="2"/>
      <c r="S103" s="2"/>
    </row>
    <row r="104" spans="1:19" x14ac:dyDescent="0.25">
      <c r="A104" s="3"/>
      <c r="B104" s="3"/>
      <c r="C104" s="3"/>
      <c r="D104" s="2" t="s">
        <v>18</v>
      </c>
      <c r="E104" s="2" t="s">
        <v>19</v>
      </c>
      <c r="F104" s="12">
        <v>91000</v>
      </c>
      <c r="G104" s="12">
        <f t="shared" si="3"/>
        <v>69500</v>
      </c>
      <c r="H104" s="12">
        <v>48000</v>
      </c>
      <c r="I104" s="12">
        <v>41000</v>
      </c>
      <c r="J104" s="69" t="s">
        <v>86</v>
      </c>
      <c r="K104" s="75">
        <f>(F104-'Technology costs for TYNDP 2024'!E109)*100/'Technology costs for TYNDP 2024'!E109</f>
        <v>-6.666666666666667</v>
      </c>
      <c r="L104" s="75">
        <f>(H104-'Technology costs for TYNDP 2024'!F109)*100/'Technology costs for TYNDP 2024'!F109</f>
        <v>-31.03448275862069</v>
      </c>
      <c r="M104" s="75">
        <f>(I104-'Technology costs for TYNDP 2024'!G109)*100/'Technology costs for TYNDP 2024'!G109</f>
        <v>-33.441558441558442</v>
      </c>
      <c r="N104" s="13"/>
      <c r="O104" s="12"/>
      <c r="P104" s="12"/>
      <c r="Q104" s="12"/>
      <c r="R104" s="2"/>
      <c r="S104" s="2"/>
    </row>
    <row r="105" spans="1:19" x14ac:dyDescent="0.25">
      <c r="A105" s="3"/>
      <c r="B105" s="3"/>
      <c r="C105" s="3"/>
      <c r="D105" s="15" t="s">
        <v>20</v>
      </c>
      <c r="E105" s="15" t="s">
        <v>16</v>
      </c>
      <c r="F105" s="12">
        <v>3460000</v>
      </c>
      <c r="G105" s="12">
        <f t="shared" si="3"/>
        <v>2935000</v>
      </c>
      <c r="H105" s="12">
        <v>2410000</v>
      </c>
      <c r="I105" s="12">
        <v>2180000</v>
      </c>
      <c r="J105" s="69" t="s">
        <v>86</v>
      </c>
      <c r="K105" s="75">
        <f>(F105-'Technology costs for TYNDP 2024'!E110)*100/'Technology costs for TYNDP 2024'!E110</f>
        <v>4.323704999095459</v>
      </c>
      <c r="L105" s="75">
        <f>(H105-'Technology costs for TYNDP 2024'!F110)*100/'Technology costs for TYNDP 2024'!F110</f>
        <v>4.8281861678990863</v>
      </c>
      <c r="M105" s="75">
        <f>(I105-'Technology costs for TYNDP 2024'!G110)*100/'Technology costs for TYNDP 2024'!G110</f>
        <v>-3.6683785766691124E-2</v>
      </c>
      <c r="N105" s="2"/>
      <c r="O105" s="2"/>
      <c r="P105" s="2"/>
      <c r="Q105" s="2"/>
      <c r="R105" s="2"/>
      <c r="S105" s="2"/>
    </row>
    <row r="106" spans="1:19" x14ac:dyDescent="0.25">
      <c r="A106" s="3"/>
      <c r="B106" s="3"/>
      <c r="C106" s="3"/>
      <c r="D106" s="15" t="s">
        <v>26</v>
      </c>
      <c r="E106" s="15" t="s">
        <v>19</v>
      </c>
      <c r="F106" s="12">
        <v>91000</v>
      </c>
      <c r="G106" s="12">
        <f t="shared" si="3"/>
        <v>69500</v>
      </c>
      <c r="H106" s="12">
        <v>48000</v>
      </c>
      <c r="I106" s="12">
        <v>41000</v>
      </c>
      <c r="J106" s="69" t="s">
        <v>86</v>
      </c>
      <c r="K106" s="75">
        <f>(F106-'Technology costs for TYNDP 2024'!E111)*100/'Technology costs for TYNDP 2024'!E111</f>
        <v>-6.666666666666667</v>
      </c>
      <c r="L106" s="75">
        <f>(H106-'Technology costs for TYNDP 2024'!F111)*100/'Technology costs for TYNDP 2024'!F111</f>
        <v>-31.03448275862069</v>
      </c>
      <c r="M106" s="75">
        <f>(I106-'Technology costs for TYNDP 2024'!G111)*100/'Technology costs for TYNDP 2024'!G111</f>
        <v>-33.441558441558442</v>
      </c>
      <c r="N106" s="2"/>
      <c r="O106" s="2"/>
      <c r="P106" s="2"/>
      <c r="Q106" s="2"/>
      <c r="R106" s="2"/>
      <c r="S106" s="2"/>
    </row>
    <row r="107" spans="1:19" x14ac:dyDescent="0.25">
      <c r="A107" s="3"/>
      <c r="B107" s="3"/>
      <c r="C107" s="3"/>
      <c r="D107" s="2"/>
      <c r="E107" s="2"/>
      <c r="F107" s="2"/>
      <c r="G107" s="12"/>
      <c r="H107" s="2"/>
      <c r="I107" s="2"/>
      <c r="J107" s="69"/>
      <c r="K107" s="75"/>
      <c r="L107" s="75"/>
      <c r="M107" s="75"/>
      <c r="N107" s="2"/>
      <c r="O107" s="2"/>
      <c r="P107" s="2"/>
      <c r="Q107" s="2"/>
      <c r="R107" s="2"/>
      <c r="S107" s="2"/>
    </row>
    <row r="108" spans="1:19" x14ac:dyDescent="0.25">
      <c r="A108" s="3"/>
      <c r="B108" s="3"/>
      <c r="C108" s="3"/>
      <c r="D108" s="15"/>
      <c r="E108" s="15"/>
      <c r="F108" s="2"/>
      <c r="G108" s="12"/>
      <c r="H108" s="2"/>
      <c r="I108" s="2"/>
      <c r="J108" s="69"/>
      <c r="K108" s="75"/>
      <c r="L108" s="75"/>
      <c r="M108" s="75"/>
      <c r="N108" s="2"/>
      <c r="O108" s="2"/>
      <c r="P108" s="2"/>
      <c r="Q108" s="2"/>
      <c r="R108" s="2"/>
      <c r="S108" s="2"/>
    </row>
    <row r="109" spans="1:19" x14ac:dyDescent="0.25">
      <c r="A109" s="3">
        <v>13</v>
      </c>
      <c r="B109" s="3">
        <v>8</v>
      </c>
      <c r="C109" s="3">
        <v>2021</v>
      </c>
      <c r="D109" s="43" t="s">
        <v>51</v>
      </c>
      <c r="E109" s="44" t="s">
        <v>90</v>
      </c>
      <c r="F109" s="44">
        <v>2030</v>
      </c>
      <c r="G109" s="44">
        <v>2035</v>
      </c>
      <c r="H109" s="44">
        <v>2040</v>
      </c>
      <c r="I109" s="44">
        <v>2050</v>
      </c>
      <c r="J109" s="43" t="s">
        <v>89</v>
      </c>
      <c r="K109" s="44"/>
      <c r="L109" s="44"/>
      <c r="M109" s="44"/>
      <c r="N109" s="2"/>
      <c r="O109" s="2"/>
      <c r="P109" s="2"/>
      <c r="Q109" s="2"/>
      <c r="R109" s="2"/>
      <c r="S109" s="2"/>
    </row>
    <row r="110" spans="1:19" x14ac:dyDescent="0.25">
      <c r="A110" s="3"/>
      <c r="B110" s="3"/>
      <c r="C110" s="3"/>
      <c r="D110" s="2" t="s">
        <v>15</v>
      </c>
      <c r="E110" s="2" t="s">
        <v>52</v>
      </c>
      <c r="F110" s="12">
        <v>3590</v>
      </c>
      <c r="G110" s="12">
        <f t="shared" si="3"/>
        <v>3537.5</v>
      </c>
      <c r="H110" s="12">
        <v>3485</v>
      </c>
      <c r="I110" s="12">
        <v>3380</v>
      </c>
      <c r="J110" s="69" t="s">
        <v>86</v>
      </c>
      <c r="K110" s="75">
        <f>(F110-'Technology costs for TYNDP 2024'!E120)*100/'Technology costs for TYNDP 2024'!E120</f>
        <v>121.87886279357231</v>
      </c>
      <c r="L110" s="75">
        <f>(H110-'Technology costs for TYNDP 2024'!F120)*100/'Technology costs for TYNDP 2024'!F120</f>
        <v>115.389369592089</v>
      </c>
      <c r="M110" s="75">
        <f>(I110-'Technology costs for TYNDP 2024'!G120)*100/'Technology costs for TYNDP 2024'!G120</f>
        <v>108.89987639060568</v>
      </c>
      <c r="N110" s="13"/>
      <c r="O110" s="98" t="s">
        <v>53</v>
      </c>
      <c r="P110" s="12"/>
      <c r="Q110" s="12"/>
      <c r="R110" s="2"/>
      <c r="S110" s="2"/>
    </row>
    <row r="111" spans="1:19" x14ac:dyDescent="0.25">
      <c r="A111" s="3"/>
      <c r="B111" s="3"/>
      <c r="C111" s="3"/>
      <c r="D111" s="2" t="s">
        <v>18</v>
      </c>
      <c r="E111" s="2" t="s">
        <v>54</v>
      </c>
      <c r="F111" s="2">
        <v>54</v>
      </c>
      <c r="G111" s="12">
        <f t="shared" si="3"/>
        <v>53</v>
      </c>
      <c r="H111" s="2">
        <v>52</v>
      </c>
      <c r="I111" s="2">
        <v>51</v>
      </c>
      <c r="J111" s="69" t="s">
        <v>86</v>
      </c>
      <c r="K111" s="75">
        <f>(F111-'Technology costs for TYNDP 2024'!E121)*100/'Technology costs for TYNDP 2024'!E121</f>
        <v>35</v>
      </c>
      <c r="L111" s="75">
        <f>(H111-'Technology costs for TYNDP 2024'!F121)*100/'Technology costs for TYNDP 2024'!F121</f>
        <v>30</v>
      </c>
      <c r="M111" s="75">
        <f>(I111-'Technology costs for TYNDP 2024'!G121)*100/'Technology costs for TYNDP 2024'!G121</f>
        <v>27.5</v>
      </c>
      <c r="N111" s="13"/>
      <c r="O111" s="2"/>
      <c r="P111" s="2"/>
      <c r="Q111" s="2"/>
      <c r="R111" s="2"/>
      <c r="S111" s="2"/>
    </row>
    <row r="112" spans="1:19" x14ac:dyDescent="0.25">
      <c r="A112" s="3"/>
      <c r="B112" s="3"/>
      <c r="C112" s="3"/>
      <c r="D112" s="15" t="s">
        <v>20</v>
      </c>
      <c r="E112" s="15" t="s">
        <v>52</v>
      </c>
      <c r="F112" s="12">
        <v>3590</v>
      </c>
      <c r="G112" s="12">
        <f t="shared" si="3"/>
        <v>3537.5</v>
      </c>
      <c r="H112" s="12">
        <v>3485</v>
      </c>
      <c r="I112" s="12">
        <v>3380</v>
      </c>
      <c r="J112" s="69" t="s">
        <v>86</v>
      </c>
      <c r="K112" s="75">
        <f>(F112-'Technology costs for TYNDP 2024'!E122)*100/'Technology costs for TYNDP 2024'!E122</f>
        <v>121.87886279357231</v>
      </c>
      <c r="L112" s="75">
        <f>(H112-'Technology costs for TYNDP 2024'!F122)*100/'Technology costs for TYNDP 2024'!F122</f>
        <v>115.389369592089</v>
      </c>
      <c r="M112" s="75">
        <f>(I112-'Technology costs for TYNDP 2024'!G122)*100/'Technology costs for TYNDP 2024'!G122</f>
        <v>108.89987639060568</v>
      </c>
      <c r="N112" s="2"/>
      <c r="O112" s="2"/>
      <c r="P112" s="2"/>
      <c r="Q112" s="2"/>
      <c r="R112" s="2"/>
      <c r="S112" s="2"/>
    </row>
    <row r="113" spans="1:19" x14ac:dyDescent="0.25">
      <c r="A113" s="3"/>
      <c r="B113" s="3"/>
      <c r="C113" s="3"/>
      <c r="D113" s="15" t="s">
        <v>26</v>
      </c>
      <c r="E113" s="15" t="s">
        <v>54</v>
      </c>
      <c r="F113" s="2">
        <v>54</v>
      </c>
      <c r="G113" s="12">
        <f t="shared" si="3"/>
        <v>53</v>
      </c>
      <c r="H113" s="2">
        <v>52</v>
      </c>
      <c r="I113" s="2">
        <v>51</v>
      </c>
      <c r="J113" s="69" t="s">
        <v>86</v>
      </c>
      <c r="K113" s="75">
        <f>(F113-'Technology costs for TYNDP 2024'!E123)*100/'Technology costs for TYNDP 2024'!E123</f>
        <v>35</v>
      </c>
      <c r="L113" s="75">
        <f>(H113-'Technology costs for TYNDP 2024'!F123)*100/'Technology costs for TYNDP 2024'!F123</f>
        <v>30</v>
      </c>
      <c r="M113" s="75">
        <f>(I113-'Technology costs for TYNDP 2024'!G123)*100/'Technology costs for TYNDP 2024'!G123</f>
        <v>27.5</v>
      </c>
      <c r="N113" s="2"/>
      <c r="O113" s="2"/>
      <c r="P113" s="2"/>
      <c r="Q113" s="2"/>
      <c r="R113" s="2"/>
      <c r="S113" s="2"/>
    </row>
    <row r="114" spans="1:19" x14ac:dyDescent="0.25">
      <c r="A114" s="3"/>
      <c r="B114" s="3"/>
      <c r="C114" s="3"/>
      <c r="D114" s="15"/>
      <c r="E114" s="15"/>
      <c r="F114" s="2"/>
      <c r="G114" s="12"/>
      <c r="H114" s="2"/>
      <c r="I114" s="2"/>
      <c r="J114" s="69"/>
      <c r="K114" s="75"/>
      <c r="L114" s="75"/>
      <c r="M114" s="75"/>
      <c r="N114" s="2"/>
      <c r="O114" s="2"/>
      <c r="P114" s="2"/>
      <c r="Q114" s="2"/>
      <c r="R114" s="2"/>
      <c r="S114" s="2"/>
    </row>
    <row r="115" spans="1:19" x14ac:dyDescent="0.25">
      <c r="A115" s="3">
        <v>14</v>
      </c>
      <c r="B115" s="3">
        <v>8</v>
      </c>
      <c r="C115" s="3">
        <v>2021</v>
      </c>
      <c r="D115" s="91" t="s">
        <v>55</v>
      </c>
      <c r="E115" s="44" t="s">
        <v>90</v>
      </c>
      <c r="F115" s="44">
        <v>2030</v>
      </c>
      <c r="G115" s="44">
        <v>2035</v>
      </c>
      <c r="H115" s="44">
        <v>2040</v>
      </c>
      <c r="I115" s="44">
        <v>2050</v>
      </c>
      <c r="J115" s="43" t="s">
        <v>89</v>
      </c>
      <c r="K115" s="92"/>
      <c r="L115" s="92"/>
      <c r="M115" s="92"/>
      <c r="N115" s="2"/>
      <c r="O115" s="2"/>
      <c r="P115" s="2"/>
      <c r="Q115" s="2"/>
      <c r="R115" s="2"/>
      <c r="S115" s="2"/>
    </row>
    <row r="116" spans="1:19" x14ac:dyDescent="0.25">
      <c r="A116" s="3"/>
      <c r="B116" s="3"/>
      <c r="C116" s="3"/>
      <c r="D116" s="95" t="s">
        <v>15</v>
      </c>
      <c r="E116" s="95" t="s">
        <v>52</v>
      </c>
      <c r="F116" s="96">
        <v>2070</v>
      </c>
      <c r="G116" s="12">
        <f t="shared" si="3"/>
        <v>2042.5</v>
      </c>
      <c r="H116" s="96">
        <v>2015</v>
      </c>
      <c r="I116" s="96">
        <v>1960</v>
      </c>
      <c r="J116" s="69" t="s">
        <v>86</v>
      </c>
      <c r="K116" s="75"/>
      <c r="L116" s="75"/>
      <c r="M116" s="75"/>
      <c r="N116" s="97"/>
      <c r="O116" s="98" t="s">
        <v>53</v>
      </c>
      <c r="P116" s="96"/>
      <c r="Q116" s="2"/>
      <c r="R116" s="2"/>
      <c r="S116" s="2"/>
    </row>
    <row r="117" spans="1:19" x14ac:dyDescent="0.25">
      <c r="A117" s="3"/>
      <c r="B117" s="3"/>
      <c r="C117" s="3"/>
      <c r="D117" s="95" t="s">
        <v>18</v>
      </c>
      <c r="E117" s="95" t="s">
        <v>54</v>
      </c>
      <c r="F117" s="2">
        <v>31</v>
      </c>
      <c r="G117" s="12">
        <f t="shared" si="3"/>
        <v>30.5</v>
      </c>
      <c r="H117" s="2">
        <v>30</v>
      </c>
      <c r="I117" s="2">
        <v>29</v>
      </c>
      <c r="J117" s="69" t="s">
        <v>86</v>
      </c>
      <c r="K117" s="75"/>
      <c r="L117" s="75"/>
      <c r="M117" s="75"/>
      <c r="N117" s="97"/>
      <c r="O117" s="2"/>
      <c r="P117" s="2"/>
      <c r="Q117" s="2"/>
      <c r="R117" s="2"/>
      <c r="S117" s="2"/>
    </row>
    <row r="118" spans="1:19" x14ac:dyDescent="0.25">
      <c r="A118" s="3"/>
      <c r="B118" s="3"/>
      <c r="C118" s="3"/>
      <c r="D118" s="15" t="s">
        <v>20</v>
      </c>
      <c r="E118" s="15" t="s">
        <v>52</v>
      </c>
      <c r="F118" s="96">
        <v>2070</v>
      </c>
      <c r="G118" s="12">
        <f t="shared" si="3"/>
        <v>2042.5</v>
      </c>
      <c r="H118" s="96">
        <v>2015</v>
      </c>
      <c r="I118" s="96">
        <v>1960</v>
      </c>
      <c r="J118" s="69" t="s">
        <v>86</v>
      </c>
      <c r="K118" s="75"/>
      <c r="L118" s="75"/>
      <c r="M118" s="75"/>
      <c r="N118" s="2"/>
      <c r="O118" s="2"/>
      <c r="P118" s="2"/>
      <c r="Q118" s="2"/>
      <c r="R118" s="2"/>
      <c r="S118" s="2"/>
    </row>
    <row r="119" spans="1:19" x14ac:dyDescent="0.25">
      <c r="A119" s="3"/>
      <c r="B119" s="3"/>
      <c r="C119" s="3"/>
      <c r="D119" s="90" t="s">
        <v>26</v>
      </c>
      <c r="E119" s="90" t="s">
        <v>54</v>
      </c>
      <c r="F119" s="2">
        <v>31</v>
      </c>
      <c r="G119" s="12">
        <f t="shared" si="3"/>
        <v>30.5</v>
      </c>
      <c r="H119" s="2">
        <v>30</v>
      </c>
      <c r="I119" s="2">
        <v>29</v>
      </c>
      <c r="J119" s="69" t="s">
        <v>86</v>
      </c>
      <c r="K119" s="75"/>
      <c r="L119" s="75"/>
      <c r="M119" s="75"/>
      <c r="N119" s="2"/>
      <c r="O119" s="2"/>
      <c r="P119" s="2"/>
      <c r="Q119" s="2"/>
      <c r="R119" s="2"/>
      <c r="S119" s="2"/>
    </row>
    <row r="120" spans="1:19" x14ac:dyDescent="0.25">
      <c r="A120" s="3"/>
      <c r="B120" s="3"/>
      <c r="C120" s="3"/>
      <c r="D120" s="90"/>
      <c r="E120" s="90"/>
      <c r="F120" s="2"/>
      <c r="G120" s="2"/>
      <c r="H120" s="2"/>
      <c r="I120" s="2"/>
      <c r="J120" s="69"/>
      <c r="K120" s="75"/>
      <c r="L120" s="75"/>
      <c r="M120" s="75"/>
      <c r="N120" s="2"/>
      <c r="O120" s="2"/>
      <c r="P120" s="2"/>
      <c r="Q120" s="2"/>
      <c r="R120" s="2"/>
      <c r="S120" s="2"/>
    </row>
    <row r="121" spans="1:19" x14ac:dyDescent="0.25">
      <c r="A121" s="3"/>
      <c r="B121" s="3"/>
      <c r="C121" s="3"/>
      <c r="D121" s="90"/>
      <c r="E121" s="90"/>
      <c r="F121" s="2"/>
      <c r="G121" s="2"/>
      <c r="H121" s="2"/>
      <c r="I121" s="2"/>
      <c r="J121" s="99"/>
      <c r="K121" s="75"/>
      <c r="L121" s="75"/>
      <c r="M121" s="75"/>
      <c r="N121" s="2"/>
      <c r="O121" s="2"/>
      <c r="P121" s="2"/>
      <c r="Q121" s="2"/>
      <c r="R121" s="2"/>
      <c r="S121" s="2"/>
    </row>
    <row r="122" spans="1:19" x14ac:dyDescent="0.25">
      <c r="A122" s="3">
        <v>15</v>
      </c>
      <c r="B122" s="3">
        <v>8</v>
      </c>
      <c r="C122" s="3">
        <v>2020</v>
      </c>
      <c r="D122" s="94" t="s">
        <v>56</v>
      </c>
      <c r="E122" s="93"/>
      <c r="F122" s="93"/>
      <c r="G122" s="93"/>
      <c r="H122" s="93"/>
      <c r="I122" s="93"/>
      <c r="J122" s="93"/>
      <c r="K122" s="93"/>
      <c r="L122" s="93"/>
      <c r="M122" s="93"/>
      <c r="N122" s="2"/>
      <c r="O122" s="2"/>
      <c r="P122" s="2"/>
      <c r="Q122" s="2"/>
      <c r="R122" s="2"/>
      <c r="S122" s="2"/>
    </row>
    <row r="123" spans="1:19" x14ac:dyDescent="0.25">
      <c r="A123" s="3"/>
      <c r="B123" s="3"/>
      <c r="C123" s="3"/>
      <c r="D123" s="2" t="s">
        <v>15</v>
      </c>
      <c r="E123" s="2" t="s">
        <v>16</v>
      </c>
      <c r="F123" s="12">
        <v>320000</v>
      </c>
      <c r="G123" s="12">
        <v>300000</v>
      </c>
      <c r="H123" s="12">
        <v>290000</v>
      </c>
      <c r="I123" s="12">
        <v>270000</v>
      </c>
      <c r="J123" s="69" t="s">
        <v>86</v>
      </c>
      <c r="K123" s="75">
        <f>(F123-'Technology costs for TYNDP 2024'!E126)*100/'Technology costs for TYNDP 2024'!E126</f>
        <v>28</v>
      </c>
      <c r="L123" s="75">
        <f>(H123-'Technology costs for TYNDP 2024'!F126)*100/'Technology costs for TYNDP 2024'!F126</f>
        <v>16</v>
      </c>
      <c r="M123" s="75">
        <f>(I123-'Technology costs for TYNDP 2024'!G126)*100/'Technology costs for TYNDP 2024'!G126</f>
        <v>8</v>
      </c>
      <c r="N123" s="13"/>
      <c r="O123" s="78"/>
      <c r="P123" s="12"/>
      <c r="Q123" s="12"/>
      <c r="R123" s="2"/>
      <c r="S123" s="2"/>
    </row>
    <row r="124" spans="1:19" x14ac:dyDescent="0.25">
      <c r="A124" s="3"/>
      <c r="B124" s="3"/>
      <c r="C124" s="3"/>
      <c r="D124" s="2" t="s">
        <v>18</v>
      </c>
      <c r="E124" s="2" t="s">
        <v>19</v>
      </c>
      <c r="F124" s="2">
        <v>4800</v>
      </c>
      <c r="G124" s="2">
        <v>4500</v>
      </c>
      <c r="H124" s="2">
        <v>4350</v>
      </c>
      <c r="I124" s="2">
        <v>4050</v>
      </c>
      <c r="J124" s="69" t="s">
        <v>86</v>
      </c>
      <c r="K124" s="75" t="e">
        <f>(F124-'Technology costs for TYNDP 2024'!E127)*100/'Technology costs for TYNDP 2024'!E127</f>
        <v>#VALUE!</v>
      </c>
      <c r="L124" s="75" t="e">
        <f>(H124-'Technology costs for TYNDP 2024'!F127)*100/'Technology costs for TYNDP 2024'!F127</f>
        <v>#VALUE!</v>
      </c>
      <c r="M124" s="75" t="e">
        <f>(I124-'Technology costs for TYNDP 2024'!G127)*100/'Technology costs for TYNDP 2024'!G127</f>
        <v>#VALUE!</v>
      </c>
      <c r="N124" s="13"/>
      <c r="O124" s="2"/>
      <c r="P124" s="2"/>
      <c r="Q124" s="2"/>
      <c r="R124" s="2"/>
      <c r="S124" s="2"/>
    </row>
    <row r="125" spans="1:19" x14ac:dyDescent="0.25">
      <c r="A125" s="3"/>
      <c r="B125" s="3"/>
      <c r="C125" s="3"/>
      <c r="D125" s="15" t="s">
        <v>20</v>
      </c>
      <c r="E125" s="15" t="s">
        <v>16</v>
      </c>
      <c r="F125" s="12">
        <v>320000</v>
      </c>
      <c r="G125" s="12">
        <v>300000</v>
      </c>
      <c r="H125" s="12">
        <v>290000</v>
      </c>
      <c r="I125" s="12">
        <v>270000</v>
      </c>
      <c r="J125" s="69" t="s">
        <v>86</v>
      </c>
      <c r="K125" s="75">
        <f>(F125-'Technology costs for TYNDP 2024'!E128)*100/'Technology costs for TYNDP 2024'!E128</f>
        <v>28</v>
      </c>
      <c r="L125" s="75">
        <f>(H125-'Technology costs for TYNDP 2024'!F128)*100/'Technology costs for TYNDP 2024'!F128</f>
        <v>16</v>
      </c>
      <c r="M125" s="75">
        <f>(I125-'Technology costs for TYNDP 2024'!G128)*100/'Technology costs for TYNDP 2024'!G128</f>
        <v>8</v>
      </c>
      <c r="N125" s="2"/>
      <c r="O125" s="2"/>
      <c r="P125" s="2"/>
      <c r="Q125" s="2"/>
      <c r="R125" s="2"/>
      <c r="S125" s="2"/>
    </row>
    <row r="126" spans="1:19" x14ac:dyDescent="0.25">
      <c r="A126" s="3"/>
      <c r="B126" s="3"/>
      <c r="C126" s="3"/>
      <c r="D126" s="15" t="s">
        <v>26</v>
      </c>
      <c r="E126" s="15" t="s">
        <v>19</v>
      </c>
      <c r="F126" s="2">
        <v>4800</v>
      </c>
      <c r="G126" s="2">
        <v>4500</v>
      </c>
      <c r="H126" s="2">
        <v>4350</v>
      </c>
      <c r="I126" s="2">
        <v>4050</v>
      </c>
      <c r="J126" s="69" t="s">
        <v>86</v>
      </c>
      <c r="K126" s="75" t="e">
        <f>(F126-'Technology costs for TYNDP 2024'!E129)*100/'Technology costs for TYNDP 2024'!E129</f>
        <v>#DIV/0!</v>
      </c>
      <c r="L126" s="75" t="e">
        <f>(H126-'Technology costs for TYNDP 2024'!F129)*100/'Technology costs for TYNDP 2024'!F129</f>
        <v>#DIV/0!</v>
      </c>
      <c r="M126" s="75" t="e">
        <f>(I126-'Technology costs for TYNDP 2024'!G129)*100/'Technology costs for TYNDP 2024'!G129</f>
        <v>#DIV/0!</v>
      </c>
      <c r="N126" s="2"/>
      <c r="O126" s="2"/>
      <c r="P126" s="2"/>
      <c r="Q126" s="2"/>
      <c r="R126" s="2"/>
      <c r="S126" s="2"/>
    </row>
    <row r="127" spans="1:19" x14ac:dyDescent="0.25">
      <c r="A127" s="3"/>
      <c r="B127" s="3"/>
      <c r="C127" s="3"/>
      <c r="D127" s="15"/>
      <c r="E127" s="15"/>
      <c r="F127" s="2"/>
      <c r="G127" s="2"/>
      <c r="H127" s="2"/>
      <c r="I127" s="2"/>
      <c r="J127" s="69"/>
      <c r="K127" s="75"/>
      <c r="L127" s="75"/>
      <c r="M127" s="75"/>
      <c r="N127" s="2"/>
      <c r="O127" s="2"/>
      <c r="P127" s="2"/>
      <c r="Q127" s="2"/>
      <c r="R127" s="2"/>
      <c r="S127" s="2"/>
    </row>
    <row r="128" spans="1:19" x14ac:dyDescent="0.25">
      <c r="A128" s="3"/>
      <c r="B128" s="3"/>
      <c r="C128" s="3"/>
      <c r="D128" s="3" t="s">
        <v>58</v>
      </c>
      <c r="E128" s="2"/>
      <c r="F128" s="2"/>
      <c r="G128" s="2"/>
      <c r="H128" s="2"/>
      <c r="I128" s="2"/>
      <c r="J128" s="69"/>
      <c r="K128" s="75"/>
      <c r="L128" s="75"/>
      <c r="M128" s="75"/>
      <c r="N128" s="2"/>
      <c r="O128" s="2"/>
      <c r="P128" s="2"/>
      <c r="Q128" s="2"/>
      <c r="R128" s="2"/>
      <c r="S128" s="2"/>
    </row>
    <row r="129" spans="1:19" x14ac:dyDescent="0.25">
      <c r="A129" s="3">
        <v>16</v>
      </c>
      <c r="B129" s="3">
        <v>11</v>
      </c>
      <c r="C129" s="3">
        <v>2022</v>
      </c>
      <c r="D129" s="49" t="s">
        <v>59</v>
      </c>
      <c r="E129" s="50"/>
      <c r="F129" s="50"/>
      <c r="G129" s="50"/>
      <c r="H129" s="50"/>
      <c r="I129" s="50"/>
      <c r="J129" s="49" t="s">
        <v>89</v>
      </c>
      <c r="K129" s="50"/>
      <c r="L129" s="50"/>
      <c r="M129" s="50"/>
      <c r="N129" s="2"/>
      <c r="O129" s="2">
        <v>2030</v>
      </c>
      <c r="P129">
        <v>2035</v>
      </c>
      <c r="Q129">
        <v>2040</v>
      </c>
      <c r="R129">
        <v>2050</v>
      </c>
      <c r="S129" s="2"/>
    </row>
    <row r="130" spans="1:19" x14ac:dyDescent="0.25">
      <c r="A130" s="3"/>
      <c r="B130" s="3"/>
      <c r="C130" s="3"/>
      <c r="D130" s="2" t="s">
        <v>15</v>
      </c>
      <c r="E130" s="2" t="s">
        <v>16</v>
      </c>
      <c r="F130" s="12">
        <v>2330000</v>
      </c>
      <c r="G130" s="12">
        <f>(F130+H130)/2</f>
        <v>1760000</v>
      </c>
      <c r="H130" s="12">
        <v>1190000</v>
      </c>
      <c r="I130" s="12">
        <v>1060000</v>
      </c>
      <c r="J130" s="69" t="s">
        <v>86</v>
      </c>
      <c r="K130" s="75">
        <f>(F130-'Technology costs for TYNDP 2024'!E132)*100/'Technology costs for TYNDP 2024'!E132</f>
        <v>174.11764705882354</v>
      </c>
      <c r="L130" s="75">
        <f>(H130-'Technology costs for TYNDP 2024'!F132)*100/'Technology costs for TYNDP 2024'!F132</f>
        <v>75</v>
      </c>
      <c r="M130" s="75">
        <f>(I130-'Technology costs for TYNDP 2024'!G132)*100/'Technology costs for TYNDP 2024'!G132</f>
        <v>68.253968253968253</v>
      </c>
      <c r="N130" s="13" t="s">
        <v>60</v>
      </c>
      <c r="O130" s="249">
        <v>0.9</v>
      </c>
      <c r="P130" s="249">
        <v>0.9</v>
      </c>
      <c r="Q130" s="249">
        <v>0.77</v>
      </c>
      <c r="R130" s="249">
        <v>0.51</v>
      </c>
    </row>
    <row r="131" spans="1:19" x14ac:dyDescent="0.25">
      <c r="A131" s="3"/>
      <c r="B131" s="3"/>
      <c r="C131" s="3"/>
      <c r="D131" s="2" t="s">
        <v>18</v>
      </c>
      <c r="E131" s="2" t="s">
        <v>19</v>
      </c>
      <c r="F131" s="12">
        <f>F130*0.04</f>
        <v>93200</v>
      </c>
      <c r="G131" s="12">
        <f>(F131+H131)/2</f>
        <v>70400</v>
      </c>
      <c r="H131" s="12">
        <f t="shared" ref="H131:I131" si="4">H130*0.04</f>
        <v>47600</v>
      </c>
      <c r="I131" s="12">
        <f t="shared" si="4"/>
        <v>42400</v>
      </c>
      <c r="J131" s="69" t="s">
        <v>86</v>
      </c>
      <c r="K131" s="75">
        <f>(F131-'Technology costs for TYNDP 2024'!E133)*100/'Technology costs for TYNDP 2024'!E133</f>
        <v>417.77777777777777</v>
      </c>
      <c r="L131" s="75">
        <f>(H131-'Technology costs for TYNDP 2024'!F133)*100/'Technology costs for TYNDP 2024'!F133</f>
        <v>217.33333333333334</v>
      </c>
      <c r="M131" s="75">
        <f>(I131-'Technology costs for TYNDP 2024'!G133)*100/'Technology costs for TYNDP 2024'!G133</f>
        <v>202.85714285714286</v>
      </c>
      <c r="N131" s="13"/>
      <c r="O131" s="251"/>
      <c r="P131" s="252"/>
      <c r="Q131" s="252"/>
      <c r="R131" s="252"/>
    </row>
    <row r="132" spans="1:19" x14ac:dyDescent="0.25">
      <c r="A132" s="3"/>
      <c r="B132" s="3"/>
      <c r="C132" s="3"/>
      <c r="D132" s="15" t="s">
        <v>20</v>
      </c>
      <c r="E132" s="15" t="s">
        <v>16</v>
      </c>
      <c r="F132" s="12">
        <f t="shared" ref="F132:I132" si="5">F130</f>
        <v>2330000</v>
      </c>
      <c r="G132" s="12">
        <f t="shared" si="5"/>
        <v>1760000</v>
      </c>
      <c r="H132" s="12">
        <f t="shared" si="5"/>
        <v>1190000</v>
      </c>
      <c r="I132" s="12">
        <f t="shared" si="5"/>
        <v>1060000</v>
      </c>
      <c r="J132" s="69" t="s">
        <v>86</v>
      </c>
      <c r="K132" s="75">
        <f>(F132-'Technology costs for TYNDP 2024'!E134)*100/'Technology costs for TYNDP 2024'!E134</f>
        <v>174.11764705882354</v>
      </c>
      <c r="L132" s="75">
        <f>(H132-'Technology costs for TYNDP 2024'!F134)*100/'Technology costs for TYNDP 2024'!F134</f>
        <v>75</v>
      </c>
      <c r="M132" s="75">
        <f>(I132-'Technology costs for TYNDP 2024'!G134)*100/'Technology costs for TYNDP 2024'!G134</f>
        <v>68.253968253968253</v>
      </c>
      <c r="N132" s="2"/>
      <c r="O132" s="251"/>
      <c r="P132" s="252"/>
      <c r="Q132" s="252"/>
      <c r="R132" s="252"/>
    </row>
    <row r="133" spans="1:19" x14ac:dyDescent="0.25">
      <c r="A133" s="3"/>
      <c r="B133" s="3"/>
      <c r="C133" s="3"/>
      <c r="D133" s="15" t="s">
        <v>26</v>
      </c>
      <c r="E133" s="15" t="s">
        <v>19</v>
      </c>
      <c r="F133" s="12">
        <f>F131</f>
        <v>93200</v>
      </c>
      <c r="G133" s="12">
        <f>(F133+H133)/2</f>
        <v>70400</v>
      </c>
      <c r="H133" s="12">
        <f t="shared" ref="H133:I133" si="6">H131</f>
        <v>47600</v>
      </c>
      <c r="I133" s="12">
        <f t="shared" si="6"/>
        <v>42400</v>
      </c>
      <c r="J133" s="69" t="s">
        <v>86</v>
      </c>
      <c r="K133" s="75">
        <f>(F133-'Technology costs for TYNDP 2024'!E135)*100/'Technology costs for TYNDP 2024'!E135</f>
        <v>417.77777777777777</v>
      </c>
      <c r="L133" s="75">
        <f>(H133-'Technology costs for TYNDP 2024'!F135)*100/'Technology costs for TYNDP 2024'!F135</f>
        <v>217.33333333333334</v>
      </c>
      <c r="M133" s="75">
        <f>(I133-'Technology costs for TYNDP 2024'!G135)*100/'Technology costs for TYNDP 2024'!G135</f>
        <v>202.85714285714286</v>
      </c>
      <c r="N133" s="2"/>
      <c r="O133" s="251"/>
      <c r="P133" s="252"/>
      <c r="Q133" s="252"/>
      <c r="R133" s="252"/>
    </row>
    <row r="134" spans="1:19" x14ac:dyDescent="0.25">
      <c r="A134" s="3"/>
      <c r="B134" s="3"/>
      <c r="C134" s="3"/>
      <c r="D134" s="15"/>
      <c r="E134" s="15"/>
      <c r="F134" s="12"/>
      <c r="G134" s="12"/>
      <c r="H134" s="12"/>
      <c r="I134" s="12"/>
      <c r="J134" s="69"/>
      <c r="K134" s="75"/>
      <c r="L134" s="75"/>
      <c r="M134" s="75"/>
      <c r="N134" s="2"/>
      <c r="O134" s="251"/>
      <c r="P134" s="252"/>
      <c r="Q134" s="252"/>
      <c r="R134" s="252"/>
    </row>
    <row r="135" spans="1:19" x14ac:dyDescent="0.25">
      <c r="A135" s="3">
        <v>16</v>
      </c>
      <c r="B135" s="3" t="s">
        <v>61</v>
      </c>
      <c r="C135" s="3">
        <v>2021</v>
      </c>
      <c r="D135" s="49" t="s">
        <v>91</v>
      </c>
      <c r="E135" s="50"/>
      <c r="F135" s="50"/>
      <c r="G135" s="50"/>
      <c r="H135" s="50"/>
      <c r="I135" s="50"/>
      <c r="J135" s="49" t="s">
        <v>89</v>
      </c>
      <c r="K135" s="50"/>
      <c r="L135" s="50"/>
      <c r="M135" s="50"/>
      <c r="N135" s="2"/>
      <c r="O135" s="251"/>
      <c r="P135" s="252"/>
      <c r="Q135" s="252"/>
      <c r="R135" s="252"/>
    </row>
    <row r="136" spans="1:19" x14ac:dyDescent="0.25">
      <c r="A136" s="3"/>
      <c r="B136" s="3"/>
      <c r="C136" s="3"/>
      <c r="D136" s="2" t="s">
        <v>15</v>
      </c>
      <c r="E136" s="2" t="s">
        <v>16</v>
      </c>
      <c r="F136" s="253">
        <f>F155</f>
        <v>2010000</v>
      </c>
      <c r="G136" s="253">
        <f t="shared" ref="G136:I136" si="7">G155</f>
        <v>1870000</v>
      </c>
      <c r="H136" s="253">
        <f t="shared" si="7"/>
        <v>1725000</v>
      </c>
      <c r="I136" s="253">
        <f t="shared" si="7"/>
        <v>1575000</v>
      </c>
      <c r="J136" s="69" t="s">
        <v>86</v>
      </c>
      <c r="K136" s="75"/>
      <c r="L136" s="75"/>
      <c r="M136" s="75"/>
      <c r="N136" s="97" t="s">
        <v>60</v>
      </c>
      <c r="O136" s="250">
        <v>9.9999999999999978E-2</v>
      </c>
      <c r="P136" s="250">
        <v>9.9999999999999978E-2</v>
      </c>
      <c r="Q136" s="250">
        <v>0.22999999999999998</v>
      </c>
      <c r="R136" s="250">
        <v>0.49</v>
      </c>
    </row>
    <row r="137" spans="1:19" x14ac:dyDescent="0.25">
      <c r="A137" s="3"/>
      <c r="B137" s="3"/>
      <c r="C137" s="3"/>
      <c r="D137" s="2" t="s">
        <v>18</v>
      </c>
      <c r="E137" s="2" t="s">
        <v>19</v>
      </c>
      <c r="F137" s="253">
        <f t="shared" ref="F137:I137" si="8">F156</f>
        <v>69750</v>
      </c>
      <c r="G137" s="253">
        <f t="shared" si="8"/>
        <v>64912.5</v>
      </c>
      <c r="H137" s="253">
        <f t="shared" si="8"/>
        <v>60075</v>
      </c>
      <c r="I137" s="253">
        <f t="shared" si="8"/>
        <v>55014.999999999993</v>
      </c>
      <c r="J137" s="69" t="s">
        <v>86</v>
      </c>
      <c r="K137" s="75"/>
      <c r="L137" s="75"/>
      <c r="M137" s="75"/>
    </row>
    <row r="138" spans="1:19" x14ac:dyDescent="0.25">
      <c r="A138" s="3"/>
      <c r="B138" s="3"/>
      <c r="C138" s="3"/>
      <c r="D138" s="15" t="s">
        <v>20</v>
      </c>
      <c r="E138" s="15" t="s">
        <v>16</v>
      </c>
      <c r="F138" s="253">
        <f t="shared" ref="F138:I138" si="9">F157</f>
        <v>2010000</v>
      </c>
      <c r="G138" s="253">
        <f t="shared" si="9"/>
        <v>1870000</v>
      </c>
      <c r="H138" s="253">
        <f t="shared" si="9"/>
        <v>1725000</v>
      </c>
      <c r="I138" s="253">
        <f t="shared" si="9"/>
        <v>1575000</v>
      </c>
      <c r="J138" s="69" t="s">
        <v>86</v>
      </c>
      <c r="K138" s="75"/>
      <c r="L138" s="75"/>
      <c r="M138" s="75"/>
      <c r="N138" s="13"/>
      <c r="O138" s="12"/>
    </row>
    <row r="139" spans="1:19" x14ac:dyDescent="0.25">
      <c r="A139" s="3"/>
      <c r="B139" s="3"/>
      <c r="C139" s="3"/>
      <c r="D139" s="15" t="s">
        <v>26</v>
      </c>
      <c r="E139" s="15" t="s">
        <v>19</v>
      </c>
      <c r="F139" s="253">
        <f t="shared" ref="F139:I139" si="10">F158</f>
        <v>69750</v>
      </c>
      <c r="G139" s="253">
        <f t="shared" si="10"/>
        <v>64912.5</v>
      </c>
      <c r="H139" s="253">
        <f t="shared" si="10"/>
        <v>60075</v>
      </c>
      <c r="I139" s="253">
        <f t="shared" si="10"/>
        <v>55014.999999999993</v>
      </c>
      <c r="J139" s="69" t="s">
        <v>86</v>
      </c>
      <c r="K139" s="75"/>
      <c r="L139" s="75"/>
      <c r="M139" s="75"/>
      <c r="N139" s="2"/>
      <c r="O139" s="2"/>
    </row>
    <row r="140" spans="1:19" x14ac:dyDescent="0.25">
      <c r="A140" s="3"/>
      <c r="B140" s="3"/>
      <c r="C140" s="3"/>
      <c r="D140" s="15"/>
      <c r="E140" s="15"/>
      <c r="F140" s="12"/>
      <c r="G140" s="12"/>
      <c r="H140" s="12"/>
      <c r="I140" s="12"/>
      <c r="J140" s="69"/>
      <c r="K140" s="75"/>
      <c r="L140" s="75"/>
      <c r="M140" s="75"/>
      <c r="N140" s="2"/>
      <c r="O140" s="2"/>
    </row>
    <row r="141" spans="1:19" x14ac:dyDescent="0.25">
      <c r="A141" s="3"/>
      <c r="B141" s="3"/>
      <c r="C141" s="3"/>
      <c r="D141" s="3" t="s">
        <v>92</v>
      </c>
      <c r="E141" s="2"/>
      <c r="F141" s="2"/>
      <c r="G141" s="2"/>
      <c r="H141" s="2"/>
      <c r="I141" s="2"/>
      <c r="J141" s="69"/>
      <c r="K141" s="75"/>
      <c r="L141" s="75"/>
      <c r="M141" s="75"/>
      <c r="N141" s="2"/>
      <c r="O141" s="2"/>
    </row>
    <row r="142" spans="1:19" x14ac:dyDescent="0.25">
      <c r="A142" s="3">
        <v>16</v>
      </c>
      <c r="B142" s="3">
        <v>11</v>
      </c>
      <c r="C142" s="3">
        <v>2022</v>
      </c>
      <c r="D142" s="49" t="s">
        <v>62</v>
      </c>
      <c r="E142" s="50"/>
      <c r="F142" s="50"/>
      <c r="G142" s="50"/>
      <c r="H142" s="50"/>
      <c r="I142" s="50"/>
      <c r="J142" s="49" t="s">
        <v>89</v>
      </c>
      <c r="K142" s="50"/>
      <c r="L142" s="50"/>
      <c r="M142" s="50"/>
      <c r="N142" s="2"/>
      <c r="O142" s="2"/>
    </row>
    <row r="143" spans="1:19" x14ac:dyDescent="0.25">
      <c r="A143" s="3"/>
      <c r="B143" s="3"/>
      <c r="C143" s="3"/>
      <c r="D143" s="2" t="s">
        <v>15</v>
      </c>
      <c r="E143" s="2" t="s">
        <v>16</v>
      </c>
      <c r="F143" s="12">
        <v>2600000</v>
      </c>
      <c r="G143" s="12">
        <f>(F143+H143)/2</f>
        <v>2430000</v>
      </c>
      <c r="H143" s="12">
        <v>2260000</v>
      </c>
      <c r="I143" s="12">
        <v>2089999.9999999998</v>
      </c>
      <c r="J143" s="69" t="s">
        <v>86</v>
      </c>
      <c r="K143" s="75"/>
      <c r="L143" s="75"/>
      <c r="M143" s="75"/>
    </row>
    <row r="144" spans="1:19" x14ac:dyDescent="0.25">
      <c r="A144" s="3"/>
      <c r="B144" s="3"/>
      <c r="C144" s="3"/>
      <c r="D144" s="2" t="s">
        <v>18</v>
      </c>
      <c r="E144" s="2" t="s">
        <v>19</v>
      </c>
      <c r="F144" s="12">
        <f>F143*0.04</f>
        <v>104000</v>
      </c>
      <c r="G144" s="12">
        <f>(F144+H144)/2</f>
        <v>97200</v>
      </c>
      <c r="H144" s="12">
        <f t="shared" ref="H144:I144" si="11">H143*0.04</f>
        <v>90400</v>
      </c>
      <c r="I144" s="12">
        <f t="shared" si="11"/>
        <v>83599.999999999985</v>
      </c>
      <c r="J144" s="69" t="s">
        <v>86</v>
      </c>
      <c r="K144" s="75"/>
      <c r="L144" s="75"/>
      <c r="M144" s="75"/>
    </row>
    <row r="145" spans="1:19" x14ac:dyDescent="0.25">
      <c r="A145" s="3"/>
      <c r="B145" s="3"/>
      <c r="C145" s="3"/>
      <c r="D145" s="15" t="s">
        <v>20</v>
      </c>
      <c r="E145" s="15" t="s">
        <v>16</v>
      </c>
      <c r="F145" s="12">
        <f t="shared" ref="F145:I145" si="12">F143</f>
        <v>2600000</v>
      </c>
      <c r="G145" s="12">
        <f t="shared" si="12"/>
        <v>2430000</v>
      </c>
      <c r="H145" s="12">
        <f t="shared" si="12"/>
        <v>2260000</v>
      </c>
      <c r="I145" s="12">
        <f t="shared" si="12"/>
        <v>2089999.9999999998</v>
      </c>
      <c r="J145" s="69" t="s">
        <v>86</v>
      </c>
      <c r="K145" s="75"/>
      <c r="L145" s="75"/>
      <c r="M145" s="75"/>
    </row>
    <row r="146" spans="1:19" x14ac:dyDescent="0.25">
      <c r="A146" s="3"/>
      <c r="B146" s="3"/>
      <c r="C146" s="3"/>
      <c r="D146" s="15" t="s">
        <v>26</v>
      </c>
      <c r="E146" s="15" t="s">
        <v>19</v>
      </c>
      <c r="F146" s="12">
        <f>F144</f>
        <v>104000</v>
      </c>
      <c r="G146" s="12">
        <f>(F146+H146)/2</f>
        <v>97200</v>
      </c>
      <c r="H146" s="12">
        <f t="shared" ref="H146:I146" si="13">H144</f>
        <v>90400</v>
      </c>
      <c r="I146" s="12">
        <f t="shared" si="13"/>
        <v>83599.999999999985</v>
      </c>
      <c r="J146" s="69" t="s">
        <v>86</v>
      </c>
      <c r="K146" s="75"/>
      <c r="L146" s="75"/>
      <c r="M146" s="75"/>
    </row>
    <row r="147" spans="1:19" x14ac:dyDescent="0.25">
      <c r="A147" s="3"/>
      <c r="B147" s="3"/>
      <c r="C147" s="3"/>
      <c r="D147" s="2"/>
      <c r="E147" s="2"/>
      <c r="F147" s="2"/>
      <c r="G147" s="2"/>
      <c r="H147" s="2"/>
      <c r="I147" s="2"/>
      <c r="J147" s="69"/>
      <c r="K147" s="75"/>
      <c r="L147" s="75"/>
      <c r="M147" s="75"/>
    </row>
    <row r="148" spans="1:19" x14ac:dyDescent="0.25">
      <c r="A148" s="3">
        <v>16</v>
      </c>
      <c r="B148" s="3">
        <v>7</v>
      </c>
      <c r="C148" s="3">
        <v>2021</v>
      </c>
      <c r="D148" s="49" t="s">
        <v>62</v>
      </c>
      <c r="E148" s="50"/>
      <c r="F148" s="50"/>
      <c r="G148" s="50"/>
      <c r="H148" s="50"/>
      <c r="I148" s="50"/>
      <c r="J148" s="49" t="s">
        <v>89</v>
      </c>
      <c r="K148" s="50"/>
      <c r="L148" s="50"/>
      <c r="M148" s="50"/>
    </row>
    <row r="149" spans="1:19" x14ac:dyDescent="0.25">
      <c r="A149" s="3"/>
      <c r="B149" s="3"/>
      <c r="C149" s="3"/>
      <c r="D149" s="2" t="s">
        <v>15</v>
      </c>
      <c r="E149" s="2" t="s">
        <v>16</v>
      </c>
      <c r="F149" s="12">
        <v>1420000</v>
      </c>
      <c r="G149" s="12">
        <v>1310000</v>
      </c>
      <c r="H149" s="12">
        <v>1190000</v>
      </c>
      <c r="I149" s="12">
        <v>1060000</v>
      </c>
      <c r="J149" s="69" t="s">
        <v>86</v>
      </c>
      <c r="K149" s="75"/>
      <c r="L149" s="75"/>
      <c r="M149" s="75"/>
    </row>
    <row r="150" spans="1:19" x14ac:dyDescent="0.25">
      <c r="A150" s="3"/>
      <c r="B150" s="3"/>
      <c r="C150" s="3"/>
      <c r="D150" s="2" t="s">
        <v>18</v>
      </c>
      <c r="E150" s="2" t="s">
        <v>19</v>
      </c>
      <c r="F150" s="12">
        <v>35500</v>
      </c>
      <c r="G150" s="12">
        <f>(F150+H150)/2</f>
        <v>32625</v>
      </c>
      <c r="H150" s="12">
        <v>29750</v>
      </c>
      <c r="I150" s="12">
        <v>26430</v>
      </c>
      <c r="J150" s="69" t="s">
        <v>86</v>
      </c>
      <c r="K150" s="75"/>
      <c r="L150" s="75"/>
      <c r="M150" s="75"/>
    </row>
    <row r="151" spans="1:19" x14ac:dyDescent="0.25">
      <c r="A151" s="3"/>
      <c r="B151" s="3"/>
      <c r="C151" s="3"/>
      <c r="D151" s="15" t="s">
        <v>20</v>
      </c>
      <c r="E151" s="15" t="s">
        <v>16</v>
      </c>
      <c r="F151" s="12">
        <f t="shared" ref="F151" si="14">F149</f>
        <v>1420000</v>
      </c>
      <c r="G151" s="12">
        <f>G149</f>
        <v>1310000</v>
      </c>
      <c r="H151" s="12">
        <f t="shared" ref="H151:I151" si="15">H149</f>
        <v>1190000</v>
      </c>
      <c r="I151" s="12">
        <f t="shared" si="15"/>
        <v>1060000</v>
      </c>
      <c r="J151" s="69" t="s">
        <v>86</v>
      </c>
      <c r="K151" s="75"/>
      <c r="L151" s="75"/>
      <c r="M151" s="75"/>
    </row>
    <row r="152" spans="1:19" x14ac:dyDescent="0.25">
      <c r="A152" s="3"/>
      <c r="B152" s="3"/>
      <c r="C152" s="3"/>
      <c r="D152" s="15" t="s">
        <v>26</v>
      </c>
      <c r="E152" s="15" t="s">
        <v>19</v>
      </c>
      <c r="F152" s="12">
        <v>35500</v>
      </c>
      <c r="G152" s="12">
        <f>(F152+H152)/2</f>
        <v>32625</v>
      </c>
      <c r="H152" s="12">
        <v>29750</v>
      </c>
      <c r="I152" s="12">
        <v>26430</v>
      </c>
      <c r="J152" s="69" t="s">
        <v>86</v>
      </c>
      <c r="K152" s="75"/>
      <c r="L152" s="75"/>
      <c r="M152" s="75"/>
    </row>
    <row r="153" spans="1:19" x14ac:dyDescent="0.25">
      <c r="A153" s="3"/>
      <c r="B153" s="3"/>
      <c r="C153" s="3"/>
      <c r="D153" s="2"/>
      <c r="E153" s="2"/>
      <c r="F153" s="2"/>
      <c r="G153" s="2"/>
      <c r="H153" s="2"/>
      <c r="I153" s="2"/>
      <c r="J153" s="3"/>
      <c r="K153" s="75"/>
      <c r="L153" s="75"/>
      <c r="M153" s="75"/>
    </row>
    <row r="154" spans="1:19" x14ac:dyDescent="0.25">
      <c r="A154" s="3">
        <v>16</v>
      </c>
      <c r="B154" s="3" t="s">
        <v>61</v>
      </c>
      <c r="C154" s="3">
        <v>2021</v>
      </c>
      <c r="D154" s="49" t="s">
        <v>93</v>
      </c>
      <c r="E154" s="50"/>
      <c r="F154" s="50"/>
      <c r="G154" s="50"/>
      <c r="H154" s="50"/>
      <c r="I154" s="50"/>
      <c r="J154" s="49" t="s">
        <v>89</v>
      </c>
      <c r="K154" s="50"/>
      <c r="L154" s="50"/>
      <c r="M154" s="50"/>
    </row>
    <row r="155" spans="1:19" x14ac:dyDescent="0.25">
      <c r="A155" s="3"/>
      <c r="B155" s="3"/>
      <c r="C155" s="3"/>
      <c r="D155" s="2" t="s">
        <v>15</v>
      </c>
      <c r="E155" s="2" t="s">
        <v>16</v>
      </c>
      <c r="F155" s="253">
        <f t="shared" ref="F155:I158" si="16">AVERAGE(F143,F149)</f>
        <v>2010000</v>
      </c>
      <c r="G155" s="253">
        <f t="shared" si="16"/>
        <v>1870000</v>
      </c>
      <c r="H155" s="253">
        <f t="shared" si="16"/>
        <v>1725000</v>
      </c>
      <c r="I155" s="253">
        <f t="shared" si="16"/>
        <v>1575000</v>
      </c>
      <c r="J155" s="69" t="s">
        <v>86</v>
      </c>
      <c r="K155" s="75"/>
      <c r="L155" s="75"/>
      <c r="M155" s="75"/>
    </row>
    <row r="156" spans="1:19" x14ac:dyDescent="0.25">
      <c r="A156" s="3"/>
      <c r="B156" s="3"/>
      <c r="C156" s="3"/>
      <c r="D156" s="2" t="s">
        <v>18</v>
      </c>
      <c r="E156" s="2" t="s">
        <v>19</v>
      </c>
      <c r="F156" s="253">
        <f t="shared" si="16"/>
        <v>69750</v>
      </c>
      <c r="G156" s="253">
        <f t="shared" si="16"/>
        <v>64912.5</v>
      </c>
      <c r="H156" s="253">
        <f t="shared" si="16"/>
        <v>60075</v>
      </c>
      <c r="I156" s="253">
        <f t="shared" si="16"/>
        <v>55014.999999999993</v>
      </c>
      <c r="J156" s="69" t="s">
        <v>86</v>
      </c>
      <c r="K156" s="75"/>
      <c r="L156" s="75"/>
      <c r="M156" s="75"/>
      <c r="N156" s="13"/>
      <c r="O156" s="12"/>
    </row>
    <row r="157" spans="1:19" x14ac:dyDescent="0.25">
      <c r="A157" s="3"/>
      <c r="B157" s="3"/>
      <c r="C157" s="3"/>
      <c r="D157" s="15" t="s">
        <v>20</v>
      </c>
      <c r="E157" s="15" t="s">
        <v>16</v>
      </c>
      <c r="F157" s="253">
        <f t="shared" si="16"/>
        <v>2010000</v>
      </c>
      <c r="G157" s="253">
        <f t="shared" si="16"/>
        <v>1870000</v>
      </c>
      <c r="H157" s="253">
        <f t="shared" si="16"/>
        <v>1725000</v>
      </c>
      <c r="I157" s="253">
        <f t="shared" si="16"/>
        <v>1575000</v>
      </c>
      <c r="J157" s="69" t="s">
        <v>86</v>
      </c>
      <c r="K157" s="75"/>
      <c r="L157" s="75"/>
      <c r="M157" s="75"/>
      <c r="N157" s="2"/>
      <c r="O157" s="2"/>
    </row>
    <row r="158" spans="1:19" x14ac:dyDescent="0.25">
      <c r="A158" s="3"/>
      <c r="B158" s="3"/>
      <c r="C158" s="3"/>
      <c r="D158" s="15" t="s">
        <v>26</v>
      </c>
      <c r="E158" s="15" t="s">
        <v>19</v>
      </c>
      <c r="F158" s="253">
        <f t="shared" si="16"/>
        <v>69750</v>
      </c>
      <c r="G158" s="253">
        <f t="shared" si="16"/>
        <v>64912.5</v>
      </c>
      <c r="H158" s="253">
        <f t="shared" si="16"/>
        <v>60075</v>
      </c>
      <c r="I158" s="253">
        <f t="shared" si="16"/>
        <v>55014.999999999993</v>
      </c>
      <c r="J158" s="69" t="s">
        <v>86</v>
      </c>
      <c r="K158" s="75"/>
      <c r="L158" s="75"/>
      <c r="M158" s="75"/>
      <c r="N158" s="2"/>
      <c r="O158" s="2"/>
    </row>
    <row r="159" spans="1:19" x14ac:dyDescent="0.25">
      <c r="A159" s="3"/>
      <c r="B159" s="3"/>
      <c r="C159" s="3"/>
      <c r="D159" s="15"/>
      <c r="E159" s="15"/>
      <c r="F159" s="253"/>
      <c r="G159" s="253"/>
      <c r="H159" s="253"/>
      <c r="I159" s="253"/>
      <c r="J159" s="3"/>
      <c r="K159" s="75"/>
      <c r="L159" s="75"/>
      <c r="M159" s="75"/>
      <c r="N159" s="2"/>
      <c r="O159" s="2"/>
    </row>
    <row r="160" spans="1:19" x14ac:dyDescent="0.25">
      <c r="A160" s="3">
        <v>17</v>
      </c>
      <c r="B160" s="3">
        <v>8</v>
      </c>
      <c r="C160" s="3">
        <v>2020</v>
      </c>
      <c r="D160" s="49" t="s">
        <v>63</v>
      </c>
      <c r="E160" s="50"/>
      <c r="F160" s="50"/>
      <c r="G160" s="50"/>
      <c r="H160" s="50"/>
      <c r="I160" s="50"/>
      <c r="J160" s="49"/>
      <c r="K160" s="50"/>
      <c r="L160" s="50"/>
      <c r="M160" s="50"/>
      <c r="N160" s="2"/>
      <c r="O160" s="2"/>
      <c r="P160" s="2"/>
      <c r="Q160" s="2"/>
      <c r="R160" s="2"/>
      <c r="S160" s="2"/>
    </row>
    <row r="161" spans="1:19" x14ac:dyDescent="0.25">
      <c r="A161" s="3"/>
      <c r="B161" s="3"/>
      <c r="C161" s="3"/>
      <c r="D161" s="95" t="s">
        <v>15</v>
      </c>
      <c r="E161" s="95" t="s">
        <v>52</v>
      </c>
      <c r="F161" s="96">
        <v>4510</v>
      </c>
      <c r="G161" s="96">
        <v>4320</v>
      </c>
      <c r="H161" s="96">
        <v>4130</v>
      </c>
      <c r="I161" s="96">
        <v>3750</v>
      </c>
      <c r="J161" s="69" t="s">
        <v>86</v>
      </c>
      <c r="K161" s="75"/>
      <c r="L161" s="75"/>
      <c r="M161" s="75"/>
      <c r="N161" s="2"/>
      <c r="O161" s="98" t="s">
        <v>53</v>
      </c>
      <c r="P161" s="2"/>
      <c r="Q161" s="2"/>
      <c r="R161" s="2"/>
      <c r="S161" s="2"/>
    </row>
    <row r="162" spans="1:19" x14ac:dyDescent="0.25">
      <c r="A162" s="3"/>
      <c r="B162" s="3"/>
      <c r="C162" s="3"/>
      <c r="D162" s="95" t="s">
        <v>18</v>
      </c>
      <c r="E162" s="95" t="s">
        <v>54</v>
      </c>
      <c r="F162" s="2">
        <v>113</v>
      </c>
      <c r="G162" s="2">
        <v>108</v>
      </c>
      <c r="H162" s="2">
        <v>103</v>
      </c>
      <c r="I162" s="2">
        <v>94</v>
      </c>
      <c r="J162" s="69" t="s">
        <v>86</v>
      </c>
      <c r="K162" s="75"/>
      <c r="L162" s="75"/>
      <c r="M162" s="75"/>
      <c r="N162" s="2"/>
      <c r="O162" s="2"/>
      <c r="P162" s="2"/>
      <c r="Q162" s="2"/>
      <c r="R162" s="2"/>
      <c r="S162" s="2"/>
    </row>
    <row r="163" spans="1:19" x14ac:dyDescent="0.25">
      <c r="A163" s="3"/>
      <c r="B163" s="3"/>
      <c r="C163" s="3"/>
      <c r="D163" s="15" t="s">
        <v>20</v>
      </c>
      <c r="E163" s="15" t="s">
        <v>52</v>
      </c>
      <c r="F163" s="96">
        <v>4510</v>
      </c>
      <c r="G163" s="96">
        <v>4320</v>
      </c>
      <c r="H163" s="96">
        <v>4130</v>
      </c>
      <c r="I163" s="96">
        <v>3750</v>
      </c>
      <c r="J163" s="69" t="s">
        <v>86</v>
      </c>
      <c r="K163" s="75"/>
      <c r="L163" s="75"/>
      <c r="M163" s="75"/>
      <c r="N163" s="2"/>
      <c r="O163" s="2"/>
      <c r="P163" s="2"/>
      <c r="Q163" s="2"/>
      <c r="R163" s="2"/>
      <c r="S163" s="2"/>
    </row>
    <row r="164" spans="1:19" x14ac:dyDescent="0.25">
      <c r="A164" s="3"/>
      <c r="B164" s="3"/>
      <c r="C164" s="3"/>
      <c r="D164" s="90" t="s">
        <v>26</v>
      </c>
      <c r="E164" s="90" t="s">
        <v>54</v>
      </c>
      <c r="F164" s="2">
        <v>113</v>
      </c>
      <c r="G164" s="2">
        <v>108</v>
      </c>
      <c r="H164" s="2">
        <v>103</v>
      </c>
      <c r="I164" s="2">
        <v>94</v>
      </c>
      <c r="J164" s="69" t="s">
        <v>86</v>
      </c>
      <c r="K164" s="75"/>
      <c r="L164" s="75"/>
      <c r="M164" s="75"/>
      <c r="N164" s="2"/>
      <c r="O164" s="2"/>
      <c r="P164" s="2"/>
      <c r="Q164" s="2"/>
      <c r="R164" s="2"/>
      <c r="S164" s="2"/>
    </row>
    <row r="165" spans="1:19" x14ac:dyDescent="0.25">
      <c r="A165" s="3"/>
      <c r="B165" s="3"/>
      <c r="C165" s="3"/>
      <c r="D165" s="2"/>
      <c r="E165" s="2"/>
      <c r="F165" s="2"/>
      <c r="G165" s="2"/>
      <c r="H165" s="2"/>
      <c r="I165" s="2"/>
      <c r="J165" s="3"/>
      <c r="K165" s="75"/>
      <c r="L165" s="75"/>
      <c r="M165" s="75"/>
      <c r="N165" s="2"/>
      <c r="O165" s="2"/>
    </row>
    <row r="166" spans="1:19" x14ac:dyDescent="0.25">
      <c r="A166" s="3">
        <v>18</v>
      </c>
      <c r="B166" s="3">
        <v>8</v>
      </c>
      <c r="C166" s="3">
        <v>2020</v>
      </c>
      <c r="D166" s="49" t="s">
        <v>64</v>
      </c>
      <c r="E166" s="50"/>
      <c r="F166" s="50"/>
      <c r="G166" s="50"/>
      <c r="H166" s="50"/>
      <c r="I166" s="50"/>
      <c r="J166" s="50"/>
      <c r="K166" s="50"/>
      <c r="L166" s="50"/>
      <c r="M166" s="50"/>
      <c r="N166" s="2"/>
      <c r="O166" s="2"/>
    </row>
    <row r="167" spans="1:19" x14ac:dyDescent="0.25">
      <c r="A167" s="3"/>
      <c r="B167" s="3"/>
      <c r="C167" s="3"/>
      <c r="D167" s="2" t="s">
        <v>15</v>
      </c>
      <c r="E167" s="2" t="s">
        <v>16</v>
      </c>
      <c r="F167" s="12">
        <v>750000</v>
      </c>
      <c r="G167" s="12">
        <v>720000</v>
      </c>
      <c r="H167" s="12">
        <v>690000</v>
      </c>
      <c r="I167" s="12">
        <v>630000</v>
      </c>
      <c r="J167" s="69" t="s">
        <v>86</v>
      </c>
      <c r="K167" s="75"/>
      <c r="L167" s="75"/>
      <c r="M167" s="75"/>
      <c r="N167" s="2"/>
      <c r="O167" s="98" t="s">
        <v>53</v>
      </c>
    </row>
    <row r="168" spans="1:19" x14ac:dyDescent="0.25">
      <c r="A168" s="3"/>
      <c r="B168" s="3"/>
      <c r="C168" s="3"/>
      <c r="D168" s="2" t="s">
        <v>18</v>
      </c>
      <c r="E168" s="2" t="s">
        <v>19</v>
      </c>
      <c r="F168" s="12">
        <v>11250</v>
      </c>
      <c r="G168" s="12">
        <v>10800</v>
      </c>
      <c r="H168" s="12">
        <v>10350</v>
      </c>
      <c r="I168" s="12">
        <v>9450</v>
      </c>
      <c r="J168" s="69" t="s">
        <v>86</v>
      </c>
      <c r="K168" s="75"/>
      <c r="L168" s="75"/>
      <c r="M168" s="75"/>
      <c r="N168" s="2"/>
      <c r="O168" s="2"/>
    </row>
    <row r="169" spans="1:19" x14ac:dyDescent="0.25">
      <c r="A169" s="3"/>
      <c r="B169" s="3"/>
      <c r="C169" s="3"/>
      <c r="D169" s="15" t="s">
        <v>20</v>
      </c>
      <c r="E169" s="15" t="s">
        <v>16</v>
      </c>
      <c r="F169" s="12">
        <v>750000</v>
      </c>
      <c r="G169" s="12">
        <v>720000</v>
      </c>
      <c r="H169" s="12">
        <v>690000</v>
      </c>
      <c r="I169" s="12">
        <v>630000</v>
      </c>
      <c r="J169" s="69" t="s">
        <v>86</v>
      </c>
      <c r="K169" s="75"/>
      <c r="L169" s="75"/>
      <c r="M169" s="75"/>
      <c r="N169" s="2"/>
      <c r="O169" s="2"/>
    </row>
    <row r="170" spans="1:19" x14ac:dyDescent="0.25">
      <c r="A170" s="3"/>
      <c r="B170" s="3"/>
      <c r="C170" s="3"/>
      <c r="D170" s="15" t="s">
        <v>26</v>
      </c>
      <c r="E170" s="15" t="s">
        <v>19</v>
      </c>
      <c r="F170" s="12">
        <v>11250</v>
      </c>
      <c r="G170" s="12">
        <v>10800</v>
      </c>
      <c r="H170" s="12">
        <v>10350</v>
      </c>
      <c r="I170" s="12">
        <v>9450</v>
      </c>
      <c r="J170" s="69" t="s">
        <v>86</v>
      </c>
      <c r="K170" s="75"/>
      <c r="L170" s="75"/>
      <c r="M170" s="75"/>
      <c r="N170" s="2"/>
      <c r="O170" s="2"/>
    </row>
    <row r="171" spans="1:19" x14ac:dyDescent="0.25">
      <c r="A171" s="3"/>
      <c r="B171" s="3"/>
      <c r="C171" s="3"/>
      <c r="D171" s="2"/>
      <c r="E171" s="2"/>
      <c r="F171" s="2"/>
      <c r="G171" s="2"/>
      <c r="H171" s="2"/>
      <c r="I171" s="2"/>
      <c r="J171" s="3"/>
      <c r="K171" s="75"/>
      <c r="L171" s="75"/>
      <c r="M171" s="75"/>
      <c r="N171" s="2"/>
      <c r="O171" s="2"/>
    </row>
    <row r="172" spans="1:19" x14ac:dyDescent="0.25">
      <c r="A172" s="3">
        <v>19</v>
      </c>
      <c r="B172" s="3">
        <v>8</v>
      </c>
      <c r="C172" s="3">
        <v>2020</v>
      </c>
      <c r="D172" s="94" t="s">
        <v>65</v>
      </c>
      <c r="E172" s="93"/>
      <c r="F172" s="93"/>
      <c r="G172" s="93"/>
      <c r="H172" s="93"/>
      <c r="I172" s="93"/>
      <c r="J172" s="93"/>
      <c r="K172" s="93"/>
      <c r="L172" s="93"/>
      <c r="M172" s="93"/>
      <c r="N172" s="2"/>
      <c r="O172" s="2"/>
    </row>
    <row r="173" spans="1:19" x14ac:dyDescent="0.25">
      <c r="A173" s="3"/>
      <c r="B173" s="3"/>
      <c r="C173" s="3"/>
      <c r="D173" s="2" t="s">
        <v>15</v>
      </c>
      <c r="E173" s="2" t="s">
        <v>16</v>
      </c>
      <c r="F173" s="12">
        <v>250000</v>
      </c>
      <c r="G173" s="12">
        <v>240000</v>
      </c>
      <c r="H173" s="12">
        <v>230000</v>
      </c>
      <c r="I173" s="12">
        <v>210000</v>
      </c>
      <c r="J173" s="69" t="s">
        <v>86</v>
      </c>
      <c r="K173" s="75"/>
      <c r="L173" s="75"/>
      <c r="M173" s="75"/>
      <c r="N173" s="2"/>
      <c r="O173" s="98" t="s">
        <v>53</v>
      </c>
    </row>
    <row r="174" spans="1:19" x14ac:dyDescent="0.25">
      <c r="A174" s="3"/>
      <c r="B174" s="3"/>
      <c r="C174" s="3"/>
      <c r="D174" s="2" t="s">
        <v>18</v>
      </c>
      <c r="E174" s="2" t="s">
        <v>19</v>
      </c>
      <c r="F174" s="2">
        <v>3750</v>
      </c>
      <c r="G174" s="2">
        <v>3600</v>
      </c>
      <c r="H174" s="2">
        <v>3450</v>
      </c>
      <c r="I174" s="2">
        <v>3150</v>
      </c>
      <c r="J174" s="69" t="s">
        <v>86</v>
      </c>
      <c r="K174" s="75"/>
      <c r="L174" s="75"/>
      <c r="M174" s="75"/>
      <c r="N174" s="2"/>
      <c r="O174" s="2"/>
    </row>
    <row r="175" spans="1:19" x14ac:dyDescent="0.25">
      <c r="A175" s="3"/>
      <c r="B175" s="3"/>
      <c r="C175" s="3"/>
      <c r="D175" s="15" t="s">
        <v>20</v>
      </c>
      <c r="E175" s="15" t="s">
        <v>16</v>
      </c>
      <c r="F175" s="12">
        <v>250000</v>
      </c>
      <c r="G175" s="12">
        <v>240000</v>
      </c>
      <c r="H175" s="12">
        <v>230000</v>
      </c>
      <c r="I175" s="12">
        <v>210000</v>
      </c>
      <c r="J175" s="69" t="s">
        <v>86</v>
      </c>
      <c r="K175" s="75"/>
      <c r="L175" s="75"/>
      <c r="M175" s="75"/>
      <c r="N175" s="2"/>
      <c r="O175" s="2"/>
    </row>
    <row r="176" spans="1:19" x14ac:dyDescent="0.25">
      <c r="A176" s="3"/>
      <c r="B176" s="3"/>
      <c r="C176" s="3"/>
      <c r="D176" s="15" t="s">
        <v>26</v>
      </c>
      <c r="E176" s="15" t="s">
        <v>19</v>
      </c>
      <c r="F176" s="2">
        <v>3750</v>
      </c>
      <c r="G176" s="2">
        <v>3600</v>
      </c>
      <c r="H176" s="2">
        <v>3450</v>
      </c>
      <c r="I176" s="2">
        <v>3150</v>
      </c>
      <c r="J176" s="69" t="s">
        <v>86</v>
      </c>
      <c r="K176" s="75"/>
      <c r="L176" s="75"/>
      <c r="M176" s="75"/>
      <c r="N176" s="2"/>
      <c r="O176" s="2"/>
    </row>
    <row r="177" spans="1:15" x14ac:dyDescent="0.25">
      <c r="A177" s="3"/>
      <c r="B177" s="3"/>
      <c r="C177" s="3"/>
      <c r="D177" s="2"/>
      <c r="E177" s="2"/>
      <c r="F177" s="2"/>
      <c r="G177" s="2"/>
      <c r="H177" s="2"/>
      <c r="I177" s="2"/>
      <c r="J177" s="3"/>
      <c r="K177" s="75"/>
      <c r="L177" s="75"/>
      <c r="M177" s="75"/>
      <c r="N177" s="2"/>
      <c r="O177" s="2"/>
    </row>
    <row r="178" spans="1:15" x14ac:dyDescent="0.25">
      <c r="A178" s="3">
        <v>20</v>
      </c>
      <c r="B178" s="3">
        <v>8</v>
      </c>
      <c r="C178" s="3">
        <v>2020</v>
      </c>
      <c r="D178" s="49" t="s">
        <v>66</v>
      </c>
      <c r="E178" s="50"/>
      <c r="F178" s="50"/>
      <c r="G178" s="50"/>
      <c r="H178" s="50"/>
      <c r="I178" s="50"/>
      <c r="J178" s="50"/>
      <c r="K178" s="50"/>
      <c r="L178" s="50"/>
      <c r="M178" s="50"/>
      <c r="N178" s="2"/>
      <c r="O178" s="2"/>
    </row>
    <row r="179" spans="1:15" x14ac:dyDescent="0.25">
      <c r="A179" s="3"/>
      <c r="B179" s="3"/>
      <c r="C179" s="3"/>
      <c r="D179" s="2" t="s">
        <v>15</v>
      </c>
      <c r="E179" s="2" t="s">
        <v>16</v>
      </c>
      <c r="F179" s="131">
        <v>600000</v>
      </c>
      <c r="G179" s="131">
        <v>580000</v>
      </c>
      <c r="H179" s="131">
        <v>550000</v>
      </c>
      <c r="I179" s="131">
        <v>500000</v>
      </c>
      <c r="J179" s="69" t="s">
        <v>86</v>
      </c>
      <c r="K179" s="75"/>
      <c r="L179" s="75"/>
      <c r="M179" s="75"/>
      <c r="N179" s="2"/>
      <c r="O179" s="98" t="s">
        <v>53</v>
      </c>
    </row>
    <row r="180" spans="1:15" x14ac:dyDescent="0.25">
      <c r="A180" s="3"/>
      <c r="B180" s="3"/>
      <c r="C180" s="3"/>
      <c r="D180" s="2" t="s">
        <v>18</v>
      </c>
      <c r="E180" s="2" t="s">
        <v>19</v>
      </c>
      <c r="F180" s="131">
        <v>9000</v>
      </c>
      <c r="G180" s="131">
        <v>8700</v>
      </c>
      <c r="H180" s="131">
        <v>8250</v>
      </c>
      <c r="I180" s="131">
        <v>7500</v>
      </c>
      <c r="J180" s="69" t="s">
        <v>86</v>
      </c>
      <c r="K180" s="75"/>
      <c r="L180" s="75"/>
      <c r="M180" s="75"/>
      <c r="N180" s="2"/>
      <c r="O180" s="2"/>
    </row>
    <row r="181" spans="1:15" x14ac:dyDescent="0.25">
      <c r="A181" s="3"/>
      <c r="B181" s="3"/>
      <c r="C181" s="3"/>
      <c r="D181" s="15" t="s">
        <v>20</v>
      </c>
      <c r="E181" s="15" t="s">
        <v>16</v>
      </c>
      <c r="F181" s="12">
        <v>600000</v>
      </c>
      <c r="G181" s="12">
        <v>580000</v>
      </c>
      <c r="H181" s="12">
        <v>550000</v>
      </c>
      <c r="I181" s="12">
        <v>500000</v>
      </c>
      <c r="J181" s="69" t="s">
        <v>86</v>
      </c>
      <c r="K181" s="75"/>
      <c r="L181" s="75"/>
      <c r="M181" s="75"/>
      <c r="N181" s="2"/>
      <c r="O181" s="2"/>
    </row>
    <row r="182" spans="1:15" x14ac:dyDescent="0.25">
      <c r="A182" s="3"/>
      <c r="B182" s="3"/>
      <c r="C182" s="3"/>
      <c r="D182" s="15" t="s">
        <v>26</v>
      </c>
      <c r="E182" s="15" t="s">
        <v>19</v>
      </c>
      <c r="F182" s="12">
        <v>9000</v>
      </c>
      <c r="G182" s="12">
        <v>8700</v>
      </c>
      <c r="H182" s="12">
        <v>8250</v>
      </c>
      <c r="I182" s="12">
        <v>7500</v>
      </c>
      <c r="J182" s="69" t="s">
        <v>86</v>
      </c>
      <c r="K182" s="75"/>
      <c r="L182" s="75"/>
      <c r="M182" s="75"/>
      <c r="N182" s="2"/>
      <c r="O182" s="2"/>
    </row>
    <row r="183" spans="1:15" x14ac:dyDescent="0.25">
      <c r="A183" s="3"/>
      <c r="B183" s="3"/>
      <c r="C183" s="3"/>
      <c r="D183" s="2"/>
      <c r="E183" s="2"/>
      <c r="F183" s="2"/>
      <c r="G183" s="2"/>
      <c r="H183" s="2"/>
      <c r="I183" s="2"/>
      <c r="J183" s="3"/>
      <c r="K183" s="75"/>
      <c r="L183" s="75"/>
      <c r="M183" s="75"/>
      <c r="N183" s="2"/>
      <c r="O183" s="2"/>
    </row>
    <row r="184" spans="1:15" x14ac:dyDescent="0.25">
      <c r="A184" s="3">
        <v>21</v>
      </c>
      <c r="B184" s="3">
        <v>7</v>
      </c>
      <c r="C184" s="3">
        <v>2021</v>
      </c>
      <c r="D184" s="52" t="s">
        <v>67</v>
      </c>
      <c r="E184" s="53"/>
      <c r="F184" s="53"/>
      <c r="G184" s="53"/>
      <c r="H184" s="53"/>
      <c r="I184" s="53"/>
      <c r="J184" s="52" t="s">
        <v>89</v>
      </c>
      <c r="K184" s="53"/>
      <c r="L184" s="53"/>
      <c r="M184" s="53"/>
      <c r="N184" s="2"/>
      <c r="O184" s="2"/>
    </row>
    <row r="185" spans="1:15" x14ac:dyDescent="0.25">
      <c r="A185" s="3"/>
      <c r="B185" s="3"/>
      <c r="C185" s="3"/>
      <c r="D185" s="2" t="s">
        <v>15</v>
      </c>
      <c r="E185" s="2" t="s">
        <v>52</v>
      </c>
      <c r="F185" s="2">
        <v>501</v>
      </c>
      <c r="G185" s="2">
        <f>SUM(F185+H185)/2</f>
        <v>494</v>
      </c>
      <c r="H185" s="2">
        <v>487</v>
      </c>
      <c r="I185" s="2">
        <v>472</v>
      </c>
      <c r="J185" s="69" t="s">
        <v>86</v>
      </c>
      <c r="K185" s="75">
        <f>(F185-'Technology costs for TYNDP 2024'!E139)*100/'Technology costs for TYNDP 2024'!E139</f>
        <v>-5.2159600431352606</v>
      </c>
      <c r="L185" s="75">
        <f>(H185-'Technology costs for TYNDP 2024'!F139)*100/'Technology costs for TYNDP 2024'!F139</f>
        <v>-7.8646158503131183</v>
      </c>
      <c r="M185" s="75">
        <f>(I185-'Technology costs for TYNDP 2024'!G139)*100/'Technology costs for TYNDP 2024'!G139</f>
        <v>-10.70246135800368</v>
      </c>
      <c r="N185" s="95"/>
      <c r="O185" s="78"/>
    </row>
    <row r="186" spans="1:15" x14ac:dyDescent="0.25">
      <c r="A186" s="3"/>
      <c r="B186" s="3"/>
      <c r="C186" s="3"/>
      <c r="D186" s="2" t="s">
        <v>18</v>
      </c>
      <c r="E186" s="2" t="s">
        <v>54</v>
      </c>
      <c r="F186" s="2">
        <v>6</v>
      </c>
      <c r="G186" s="2">
        <f t="shared" ref="G186:G257" si="17">SUM(F186+H186)/2</f>
        <v>6</v>
      </c>
      <c r="H186" s="2">
        <v>6</v>
      </c>
      <c r="I186" s="2">
        <v>6</v>
      </c>
      <c r="J186" s="69" t="s">
        <v>86</v>
      </c>
      <c r="K186" s="75">
        <f>(F186-'Technology costs for TYNDP 2024'!E140)*100/'Technology costs for TYNDP 2024'!E140</f>
        <v>261.44578313253015</v>
      </c>
      <c r="L186" s="75">
        <f>(H186-'Technology costs for TYNDP 2024'!F140)*100/'Technology costs for TYNDP 2024'!F140</f>
        <v>261.44578313253015</v>
      </c>
      <c r="M186" s="75">
        <f>(I186-'Technology costs for TYNDP 2024'!G140)*100/'Technology costs for TYNDP 2024'!G140</f>
        <v>261.44578313253015</v>
      </c>
      <c r="N186" s="95"/>
      <c r="O186" s="2"/>
    </row>
    <row r="187" spans="1:15" x14ac:dyDescent="0.25">
      <c r="A187" s="3"/>
      <c r="B187" s="3"/>
      <c r="C187" s="3"/>
      <c r="D187" s="15" t="s">
        <v>20</v>
      </c>
      <c r="E187" s="15" t="s">
        <v>52</v>
      </c>
      <c r="F187" s="2">
        <v>501</v>
      </c>
      <c r="G187" s="2">
        <f t="shared" si="17"/>
        <v>494</v>
      </c>
      <c r="H187" s="2">
        <v>487</v>
      </c>
      <c r="I187" s="2">
        <v>472</v>
      </c>
      <c r="J187" s="69" t="s">
        <v>86</v>
      </c>
      <c r="K187" s="75">
        <f>(F187-'Technology costs for TYNDP 2024'!E141)*100/'Technology costs for TYNDP 2024'!E141</f>
        <v>-5.2159600431352606</v>
      </c>
      <c r="L187" s="75">
        <f>(H187-'Technology costs for TYNDP 2024'!F141)*100/'Technology costs for TYNDP 2024'!F141</f>
        <v>-7.8646158503131183</v>
      </c>
      <c r="M187" s="75">
        <f>(I187-'Technology costs for TYNDP 2024'!G141)*100/'Technology costs for TYNDP 2024'!G141</f>
        <v>-10.70246135800368</v>
      </c>
      <c r="N187" s="2"/>
      <c r="O187" s="2"/>
    </row>
    <row r="188" spans="1:15" x14ac:dyDescent="0.25">
      <c r="A188" s="3"/>
      <c r="B188" s="3"/>
      <c r="C188" s="3"/>
      <c r="D188" s="15" t="s">
        <v>26</v>
      </c>
      <c r="E188" s="15" t="s">
        <v>54</v>
      </c>
      <c r="F188" s="2">
        <v>6</v>
      </c>
      <c r="G188" s="2">
        <f t="shared" si="17"/>
        <v>6</v>
      </c>
      <c r="H188" s="2">
        <v>6</v>
      </c>
      <c r="I188" s="2">
        <v>6</v>
      </c>
      <c r="J188" s="69" t="s">
        <v>86</v>
      </c>
      <c r="K188" s="75">
        <f>(F188-'Technology costs for TYNDP 2024'!E142)*100/'Technology costs for TYNDP 2024'!E142</f>
        <v>261.44578313253015</v>
      </c>
      <c r="L188" s="75">
        <f>(H188-'Technology costs for TYNDP 2024'!F142)*100/'Technology costs for TYNDP 2024'!F142</f>
        <v>261.44578313253015</v>
      </c>
      <c r="M188" s="75">
        <f>(I188-'Technology costs for TYNDP 2024'!G142)*100/'Technology costs for TYNDP 2024'!G142</f>
        <v>261.44578313253015</v>
      </c>
      <c r="N188" s="2"/>
      <c r="O188" s="2"/>
    </row>
    <row r="189" spans="1:15" x14ac:dyDescent="0.25">
      <c r="A189" s="3"/>
      <c r="B189" s="3"/>
      <c r="C189" s="3"/>
      <c r="D189" s="15"/>
      <c r="E189" s="15"/>
      <c r="F189" s="2"/>
      <c r="G189" s="2"/>
      <c r="H189" s="2"/>
      <c r="I189" s="2"/>
      <c r="J189" s="69"/>
      <c r="K189" s="75"/>
      <c r="L189" s="75"/>
      <c r="M189" s="75"/>
      <c r="N189" s="2"/>
      <c r="O189" s="2"/>
    </row>
    <row r="190" spans="1:15" x14ac:dyDescent="0.25">
      <c r="A190" s="3">
        <v>22</v>
      </c>
      <c r="B190" s="3">
        <v>7</v>
      </c>
      <c r="C190" s="3">
        <v>2021</v>
      </c>
      <c r="D190" s="52" t="s">
        <v>68</v>
      </c>
      <c r="E190" s="53"/>
      <c r="F190" s="53"/>
      <c r="G190" s="53"/>
      <c r="H190" s="53"/>
      <c r="I190" s="53"/>
      <c r="J190" s="52" t="s">
        <v>89</v>
      </c>
      <c r="K190" s="53"/>
      <c r="L190" s="53"/>
      <c r="M190" s="53"/>
      <c r="N190" s="2"/>
      <c r="O190" s="2"/>
    </row>
    <row r="191" spans="1:15" x14ac:dyDescent="0.25">
      <c r="A191" s="3"/>
      <c r="B191" s="3"/>
      <c r="C191" s="3"/>
      <c r="D191" s="2" t="s">
        <v>15</v>
      </c>
      <c r="E191" s="2" t="s">
        <v>52</v>
      </c>
      <c r="F191" s="2">
        <v>140</v>
      </c>
      <c r="G191" s="2">
        <f t="shared" si="17"/>
        <v>139</v>
      </c>
      <c r="H191" s="2">
        <v>138</v>
      </c>
      <c r="I191" s="2">
        <v>136</v>
      </c>
      <c r="J191" s="69" t="s">
        <v>86</v>
      </c>
      <c r="K191" s="75"/>
      <c r="L191" s="75"/>
      <c r="M191" s="75"/>
      <c r="N191" s="95"/>
      <c r="O191" s="98" t="s">
        <v>53</v>
      </c>
    </row>
    <row r="192" spans="1:15" x14ac:dyDescent="0.25">
      <c r="A192" s="3"/>
      <c r="B192" s="3"/>
      <c r="C192" s="3"/>
      <c r="D192" s="2" t="s">
        <v>18</v>
      </c>
      <c r="E192" s="2" t="s">
        <v>54</v>
      </c>
      <c r="F192" s="2">
        <v>2</v>
      </c>
      <c r="G192" s="2">
        <f t="shared" si="17"/>
        <v>2</v>
      </c>
      <c r="H192" s="2">
        <v>2</v>
      </c>
      <c r="I192" s="2">
        <v>2</v>
      </c>
      <c r="J192" s="69" t="s">
        <v>86</v>
      </c>
      <c r="K192" s="75"/>
      <c r="L192" s="75"/>
      <c r="M192" s="75"/>
      <c r="N192" s="95"/>
      <c r="O192" s="98"/>
    </row>
    <row r="193" spans="1:15" x14ac:dyDescent="0.25">
      <c r="A193" s="3"/>
      <c r="B193" s="3"/>
      <c r="C193" s="3"/>
      <c r="D193" s="15" t="s">
        <v>20</v>
      </c>
      <c r="E193" s="15" t="s">
        <v>52</v>
      </c>
      <c r="F193" s="2">
        <v>140</v>
      </c>
      <c r="G193" s="2">
        <f t="shared" si="17"/>
        <v>139</v>
      </c>
      <c r="H193" s="2">
        <v>138</v>
      </c>
      <c r="I193" s="2">
        <v>136</v>
      </c>
      <c r="J193" s="69" t="s">
        <v>86</v>
      </c>
      <c r="K193" s="75"/>
      <c r="L193" s="75"/>
      <c r="M193" s="75"/>
      <c r="N193" s="2"/>
      <c r="O193" s="2"/>
    </row>
    <row r="194" spans="1:15" x14ac:dyDescent="0.25">
      <c r="A194" s="3"/>
      <c r="B194" s="3"/>
      <c r="C194" s="3"/>
      <c r="D194" s="15" t="s">
        <v>26</v>
      </c>
      <c r="E194" s="15" t="s">
        <v>54</v>
      </c>
      <c r="F194" s="2">
        <v>2</v>
      </c>
      <c r="G194" s="2">
        <f t="shared" si="17"/>
        <v>2</v>
      </c>
      <c r="H194" s="2">
        <v>2</v>
      </c>
      <c r="I194" s="2">
        <v>2</v>
      </c>
      <c r="J194" s="69" t="s">
        <v>86</v>
      </c>
      <c r="K194" s="75"/>
      <c r="L194" s="75"/>
      <c r="M194" s="75"/>
      <c r="N194" s="2"/>
      <c r="O194" s="98"/>
    </row>
    <row r="195" spans="1:15" x14ac:dyDescent="0.25">
      <c r="A195" s="3"/>
      <c r="B195" s="3"/>
      <c r="C195" s="3"/>
      <c r="D195" s="15"/>
      <c r="E195" s="15"/>
      <c r="F195" s="2"/>
      <c r="G195" s="2"/>
      <c r="H195" s="2"/>
      <c r="I195" s="2"/>
      <c r="J195" s="3"/>
      <c r="K195" s="75"/>
      <c r="L195" s="75"/>
      <c r="M195" s="75"/>
      <c r="N195" s="2"/>
      <c r="O195" s="2"/>
    </row>
    <row r="196" spans="1:15" x14ac:dyDescent="0.25">
      <c r="A196" s="3">
        <v>23</v>
      </c>
      <c r="B196" s="3">
        <v>5</v>
      </c>
      <c r="C196" s="3">
        <v>2020</v>
      </c>
      <c r="D196" s="52" t="s">
        <v>69</v>
      </c>
      <c r="E196" s="53"/>
      <c r="F196" s="53"/>
      <c r="G196" s="53"/>
      <c r="H196" s="53"/>
      <c r="I196" s="53"/>
      <c r="J196" s="52" t="s">
        <v>89</v>
      </c>
      <c r="K196" s="53"/>
      <c r="L196" s="53"/>
      <c r="M196" s="53"/>
      <c r="N196" s="2"/>
      <c r="O196" s="2"/>
    </row>
    <row r="197" spans="1:15" x14ac:dyDescent="0.25">
      <c r="A197" s="3"/>
      <c r="B197" s="3"/>
      <c r="C197" s="3"/>
      <c r="D197" s="2" t="s">
        <v>15</v>
      </c>
      <c r="E197" s="2" t="s">
        <v>70</v>
      </c>
      <c r="F197" s="2">
        <v>2130</v>
      </c>
      <c r="G197" s="2">
        <f t="shared" si="17"/>
        <v>1865</v>
      </c>
      <c r="H197" s="2">
        <v>1600</v>
      </c>
      <c r="I197" s="2">
        <v>1280</v>
      </c>
      <c r="J197" s="69" t="s">
        <v>86</v>
      </c>
      <c r="K197" s="75"/>
      <c r="L197" s="75"/>
      <c r="M197" s="75"/>
      <c r="N197" s="13"/>
      <c r="O197" s="98" t="s">
        <v>53</v>
      </c>
    </row>
    <row r="198" spans="1:15" x14ac:dyDescent="0.25">
      <c r="A198" s="3"/>
      <c r="B198" s="3"/>
      <c r="C198" s="3"/>
      <c r="D198" s="2" t="s">
        <v>18</v>
      </c>
      <c r="E198" s="2" t="s">
        <v>19</v>
      </c>
      <c r="F198" s="2">
        <v>45</v>
      </c>
      <c r="G198" s="2">
        <f t="shared" si="17"/>
        <v>39.450000000000003</v>
      </c>
      <c r="H198" s="2">
        <v>33.9</v>
      </c>
      <c r="I198" s="2">
        <v>27.1</v>
      </c>
      <c r="J198" s="69" t="s">
        <v>86</v>
      </c>
      <c r="K198" s="75"/>
      <c r="L198" s="75"/>
      <c r="M198" s="75"/>
      <c r="N198" s="13"/>
      <c r="O198" s="2"/>
    </row>
    <row r="199" spans="1:15" x14ac:dyDescent="0.25">
      <c r="A199" s="3"/>
      <c r="B199" s="3"/>
      <c r="C199" s="3"/>
      <c r="D199" s="15" t="s">
        <v>20</v>
      </c>
      <c r="E199" s="2" t="s">
        <v>70</v>
      </c>
      <c r="F199" s="2">
        <v>2130</v>
      </c>
      <c r="G199" s="2">
        <f t="shared" si="17"/>
        <v>1865</v>
      </c>
      <c r="H199" s="2">
        <v>1600</v>
      </c>
      <c r="I199" s="2">
        <v>1280</v>
      </c>
      <c r="J199" s="69" t="s">
        <v>86</v>
      </c>
      <c r="K199" s="75"/>
      <c r="L199" s="75"/>
      <c r="M199" s="75"/>
      <c r="N199" s="2"/>
      <c r="O199" s="2"/>
    </row>
    <row r="200" spans="1:15" x14ac:dyDescent="0.25">
      <c r="A200" s="3"/>
      <c r="B200" s="3"/>
      <c r="C200" s="3"/>
      <c r="D200" s="15" t="s">
        <v>26</v>
      </c>
      <c r="E200" s="2" t="s">
        <v>19</v>
      </c>
      <c r="F200" s="2">
        <v>45</v>
      </c>
      <c r="G200" s="2">
        <f t="shared" si="17"/>
        <v>39.450000000000003</v>
      </c>
      <c r="H200" s="2">
        <v>33.9</v>
      </c>
      <c r="I200" s="2">
        <v>27.1</v>
      </c>
      <c r="J200" s="69" t="s">
        <v>86</v>
      </c>
      <c r="K200" s="75"/>
      <c r="L200" s="75"/>
      <c r="M200" s="75"/>
      <c r="N200" s="2"/>
      <c r="O200" s="2"/>
    </row>
    <row r="201" spans="1:15" x14ac:dyDescent="0.25">
      <c r="A201" s="3"/>
      <c r="B201" s="3"/>
      <c r="C201" s="3"/>
      <c r="D201" s="15"/>
      <c r="E201" s="15"/>
      <c r="F201" s="2"/>
      <c r="G201" s="2"/>
      <c r="H201" s="2"/>
      <c r="I201" s="2"/>
      <c r="J201" s="69"/>
      <c r="K201" s="75"/>
      <c r="L201" s="75"/>
      <c r="M201" s="75"/>
      <c r="N201" s="2"/>
      <c r="O201" s="2"/>
    </row>
    <row r="202" spans="1:15" x14ac:dyDescent="0.25">
      <c r="A202" s="3">
        <v>24</v>
      </c>
      <c r="B202" s="3">
        <v>5</v>
      </c>
      <c r="C202" s="3">
        <v>2020</v>
      </c>
      <c r="D202" s="52" t="s">
        <v>71</v>
      </c>
      <c r="E202" s="53"/>
      <c r="F202" s="53"/>
      <c r="G202" s="53"/>
      <c r="H202" s="53"/>
      <c r="I202" s="53"/>
      <c r="J202" s="52" t="s">
        <v>89</v>
      </c>
      <c r="K202" s="53"/>
      <c r="L202" s="53"/>
      <c r="M202" s="53"/>
      <c r="N202" s="2"/>
      <c r="O202" s="2"/>
    </row>
    <row r="203" spans="1:15" x14ac:dyDescent="0.25">
      <c r="A203" s="3"/>
      <c r="B203" s="3"/>
      <c r="C203" s="3"/>
      <c r="D203" s="2" t="s">
        <v>15</v>
      </c>
      <c r="E203" s="2" t="s">
        <v>70</v>
      </c>
      <c r="F203" s="2">
        <v>48000</v>
      </c>
      <c r="G203" s="2">
        <f t="shared" si="17"/>
        <v>38500</v>
      </c>
      <c r="H203" s="2">
        <v>29000</v>
      </c>
      <c r="I203" s="2">
        <v>22000</v>
      </c>
      <c r="J203" s="69" t="s">
        <v>86</v>
      </c>
      <c r="K203" s="75"/>
      <c r="L203" s="75"/>
      <c r="M203" s="75"/>
      <c r="N203" s="13"/>
      <c r="O203" s="98" t="s">
        <v>53</v>
      </c>
    </row>
    <row r="204" spans="1:15" x14ac:dyDescent="0.25">
      <c r="A204" s="3"/>
      <c r="B204" s="3"/>
      <c r="C204" s="3"/>
      <c r="D204" s="2" t="s">
        <v>18</v>
      </c>
      <c r="E204" s="2" t="s">
        <v>19</v>
      </c>
      <c r="F204" s="2">
        <v>531.70000000000005</v>
      </c>
      <c r="G204" s="2">
        <f t="shared" si="17"/>
        <v>531.70000000000005</v>
      </c>
      <c r="H204" s="2">
        <v>531.70000000000005</v>
      </c>
      <c r="I204" s="2">
        <v>425.4</v>
      </c>
      <c r="J204" s="69" t="s">
        <v>86</v>
      </c>
      <c r="K204" s="75"/>
      <c r="L204" s="75"/>
      <c r="M204" s="75"/>
      <c r="N204" s="13"/>
      <c r="O204" s="2"/>
    </row>
    <row r="205" spans="1:15" x14ac:dyDescent="0.25">
      <c r="A205" s="3"/>
      <c r="B205" s="3"/>
      <c r="C205" s="3"/>
      <c r="D205" s="15" t="s">
        <v>20</v>
      </c>
      <c r="E205" s="2" t="s">
        <v>70</v>
      </c>
      <c r="F205" s="2">
        <v>48000</v>
      </c>
      <c r="G205" s="2">
        <f t="shared" si="17"/>
        <v>38500</v>
      </c>
      <c r="H205" s="2">
        <v>29000</v>
      </c>
      <c r="I205" s="2">
        <v>22000</v>
      </c>
      <c r="J205" s="69" t="s">
        <v>86</v>
      </c>
      <c r="K205" s="75"/>
      <c r="L205" s="75"/>
      <c r="M205" s="75"/>
      <c r="N205" s="2"/>
      <c r="O205" s="2"/>
    </row>
    <row r="206" spans="1:15" x14ac:dyDescent="0.25">
      <c r="A206" s="3"/>
      <c r="B206" s="3"/>
      <c r="C206" s="3"/>
      <c r="D206" s="15" t="s">
        <v>26</v>
      </c>
      <c r="E206" s="2" t="s">
        <v>19</v>
      </c>
      <c r="F206" s="2">
        <v>531.70000000000005</v>
      </c>
      <c r="G206" s="2">
        <f t="shared" si="17"/>
        <v>531.70000000000005</v>
      </c>
      <c r="H206" s="2">
        <v>531.70000000000005</v>
      </c>
      <c r="I206" s="2">
        <v>425.4</v>
      </c>
      <c r="J206" s="69" t="s">
        <v>86</v>
      </c>
      <c r="K206" s="75"/>
      <c r="L206" s="75"/>
      <c r="M206" s="75"/>
      <c r="N206" s="2"/>
      <c r="O206" s="2"/>
    </row>
    <row r="207" spans="1:15" x14ac:dyDescent="0.25">
      <c r="A207" s="3"/>
      <c r="B207" s="3"/>
      <c r="C207" s="3"/>
      <c r="D207" s="15"/>
      <c r="E207" s="15"/>
      <c r="F207" s="2"/>
      <c r="G207" s="2"/>
      <c r="H207" s="2"/>
      <c r="I207" s="2"/>
      <c r="J207" s="3"/>
      <c r="K207" s="75"/>
      <c r="L207" s="75"/>
      <c r="M207" s="75"/>
      <c r="N207" s="2"/>
      <c r="O207" s="2"/>
    </row>
    <row r="208" spans="1:15" x14ac:dyDescent="0.25">
      <c r="A208" s="3"/>
      <c r="B208" s="3"/>
      <c r="C208" s="3"/>
      <c r="D208" s="15" t="s">
        <v>58</v>
      </c>
      <c r="E208" s="15"/>
      <c r="F208" s="2"/>
      <c r="G208" s="2"/>
      <c r="H208" s="2"/>
      <c r="I208" s="2"/>
      <c r="J208" s="3"/>
      <c r="K208" s="75"/>
      <c r="L208" s="75"/>
      <c r="M208" s="75"/>
      <c r="N208" s="2"/>
      <c r="O208" s="2"/>
    </row>
    <row r="209" spans="1:18" x14ac:dyDescent="0.25">
      <c r="A209" s="3">
        <v>25</v>
      </c>
      <c r="B209" s="3">
        <v>11</v>
      </c>
      <c r="C209" s="3">
        <v>2022</v>
      </c>
      <c r="D209" s="55" t="s">
        <v>94</v>
      </c>
      <c r="E209" s="56"/>
      <c r="F209" s="56"/>
      <c r="G209" s="56"/>
      <c r="H209" s="56"/>
      <c r="I209" s="56"/>
      <c r="J209" s="55" t="s">
        <v>89</v>
      </c>
      <c r="K209" s="56"/>
      <c r="L209" s="56"/>
      <c r="M209" s="56"/>
      <c r="N209" s="2"/>
      <c r="O209" s="2">
        <v>2030</v>
      </c>
      <c r="P209">
        <v>2035</v>
      </c>
      <c r="Q209">
        <v>2040</v>
      </c>
      <c r="R209">
        <v>2050</v>
      </c>
    </row>
    <row r="210" spans="1:18" x14ac:dyDescent="0.25">
      <c r="A210" s="3"/>
      <c r="B210" s="3"/>
      <c r="C210" s="3"/>
      <c r="D210" s="2" t="s">
        <v>15</v>
      </c>
      <c r="E210" s="2" t="s">
        <v>16</v>
      </c>
      <c r="F210" s="96">
        <v>1330000</v>
      </c>
      <c r="G210" s="96">
        <v>1190000</v>
      </c>
      <c r="H210" s="96">
        <v>1050000</v>
      </c>
      <c r="I210" s="96">
        <v>910000</v>
      </c>
      <c r="J210" s="69" t="s">
        <v>86</v>
      </c>
      <c r="K210" s="75">
        <f>(F210-'Technology costs for TYNDP 2024'!E145)*100/'Technology costs for TYNDP 2024'!E145</f>
        <v>141.81818181818181</v>
      </c>
      <c r="L210" s="75">
        <f>(H210-'Technology costs for TYNDP 2024'!F145)*100/'Technology costs for TYNDP 2024'!F145</f>
        <v>180</v>
      </c>
      <c r="M210" s="75">
        <f>(I210-'Technology costs for TYNDP 2024'!G145)*100/'Technology costs for TYNDP 2024'!G145</f>
        <v>180</v>
      </c>
      <c r="N210" s="13" t="s">
        <v>60</v>
      </c>
      <c r="O210" s="249">
        <v>0.9</v>
      </c>
      <c r="P210" s="249">
        <v>0.9</v>
      </c>
      <c r="Q210" s="249">
        <v>0.77</v>
      </c>
      <c r="R210" s="249">
        <v>0.51</v>
      </c>
    </row>
    <row r="211" spans="1:18" x14ac:dyDescent="0.25">
      <c r="A211" s="3"/>
      <c r="B211" s="3"/>
      <c r="C211" s="3"/>
      <c r="D211" s="2" t="s">
        <v>18</v>
      </c>
      <c r="E211" s="2" t="s">
        <v>19</v>
      </c>
      <c r="F211" s="12">
        <f>F210*0.04</f>
        <v>53200</v>
      </c>
      <c r="G211" s="2">
        <f t="shared" si="17"/>
        <v>47600</v>
      </c>
      <c r="H211" s="12">
        <f t="shared" ref="H211:I211" si="18">H210*0.04</f>
        <v>42000</v>
      </c>
      <c r="I211" s="12">
        <f t="shared" si="18"/>
        <v>36400</v>
      </c>
      <c r="J211" s="69" t="s">
        <v>86</v>
      </c>
      <c r="K211" s="75">
        <f>(F211-'Technology costs for TYNDP 2024'!E146)*100/'Technology costs for TYNDP 2024'!E146</f>
        <v>204</v>
      </c>
      <c r="L211" s="75">
        <f>(H211-'Technology costs for TYNDP 2024'!F146)*100/'Technology costs for TYNDP 2024'!F146</f>
        <v>250</v>
      </c>
      <c r="M211" s="75">
        <f>(I211-'Technology costs for TYNDP 2024'!G146)*100/'Technology costs for TYNDP 2024'!G146</f>
        <v>246.66666666666666</v>
      </c>
      <c r="N211" s="13"/>
      <c r="O211" s="251"/>
      <c r="P211" s="252"/>
      <c r="Q211" s="252"/>
      <c r="R211" s="252"/>
    </row>
    <row r="212" spans="1:18" x14ac:dyDescent="0.25">
      <c r="A212" s="3"/>
      <c r="B212" s="3"/>
      <c r="C212" s="3"/>
      <c r="D212" s="15" t="s">
        <v>20</v>
      </c>
      <c r="E212" s="15" t="s">
        <v>16</v>
      </c>
      <c r="F212" s="12">
        <f>F210</f>
        <v>1330000</v>
      </c>
      <c r="G212" s="2">
        <f t="shared" si="17"/>
        <v>1190000</v>
      </c>
      <c r="H212" s="12">
        <f>H210</f>
        <v>1050000</v>
      </c>
      <c r="I212" s="12">
        <f>I210</f>
        <v>910000</v>
      </c>
      <c r="J212" s="69" t="s">
        <v>86</v>
      </c>
      <c r="K212" s="75">
        <f>(F212-'Technology costs for TYNDP 2024'!E147)*100/'Technology costs for TYNDP 2024'!E147</f>
        <v>141.81818181818181</v>
      </c>
      <c r="L212" s="75">
        <f>(H212-'Technology costs for TYNDP 2024'!F147)*100/'Technology costs for TYNDP 2024'!F147</f>
        <v>180</v>
      </c>
      <c r="M212" s="75">
        <f>(I212-'Technology costs for TYNDP 2024'!G147)*100/'Technology costs for TYNDP 2024'!G147</f>
        <v>180</v>
      </c>
      <c r="N212" s="2"/>
      <c r="O212" s="251"/>
      <c r="P212" s="252"/>
      <c r="Q212" s="252"/>
      <c r="R212" s="252"/>
    </row>
    <row r="213" spans="1:18" x14ac:dyDescent="0.25">
      <c r="A213" s="3"/>
      <c r="B213" s="3"/>
      <c r="C213" s="3"/>
      <c r="D213" s="15" t="s">
        <v>26</v>
      </c>
      <c r="E213" s="15" t="s">
        <v>19</v>
      </c>
      <c r="F213" s="12">
        <f>F211</f>
        <v>53200</v>
      </c>
      <c r="G213" s="2">
        <f t="shared" si="17"/>
        <v>47600</v>
      </c>
      <c r="H213" s="12">
        <f>H211</f>
        <v>42000</v>
      </c>
      <c r="I213" s="12">
        <f>I211</f>
        <v>36400</v>
      </c>
      <c r="J213" s="69" t="s">
        <v>86</v>
      </c>
      <c r="K213" s="75">
        <f>(F213-'Technology costs for TYNDP 2024'!E148)*100/'Technology costs for TYNDP 2024'!E148</f>
        <v>303900</v>
      </c>
      <c r="L213" s="75">
        <f>(H213-'Technology costs for TYNDP 2024'!F148)*100/'Technology costs for TYNDP 2024'!F148</f>
        <v>349900</v>
      </c>
      <c r="M213" s="75">
        <f>(I213-'Technology costs for TYNDP 2024'!G148)*100/'Technology costs for TYNDP 2024'!G148</f>
        <v>346566.66666666669</v>
      </c>
      <c r="N213" s="2"/>
      <c r="O213" s="251"/>
      <c r="P213" s="252"/>
      <c r="Q213" s="252"/>
      <c r="R213" s="252"/>
    </row>
    <row r="214" spans="1:18" x14ac:dyDescent="0.25">
      <c r="A214" s="3"/>
      <c r="B214" s="3"/>
      <c r="C214" s="3"/>
      <c r="D214" s="15" t="s">
        <v>27</v>
      </c>
      <c r="E214" s="2" t="s">
        <v>73</v>
      </c>
      <c r="F214" s="2">
        <v>25</v>
      </c>
      <c r="G214" s="2">
        <f t="shared" si="17"/>
        <v>25</v>
      </c>
      <c r="H214" s="2">
        <v>25</v>
      </c>
      <c r="I214" s="2">
        <v>25</v>
      </c>
      <c r="J214" s="69"/>
      <c r="K214" s="75"/>
      <c r="L214" s="75"/>
      <c r="M214" s="75"/>
      <c r="N214" s="2"/>
      <c r="O214" s="251"/>
      <c r="P214" s="252"/>
      <c r="Q214" s="252"/>
      <c r="R214" s="252"/>
    </row>
    <row r="215" spans="1:18" x14ac:dyDescent="0.25">
      <c r="A215" s="3"/>
      <c r="B215" s="3"/>
      <c r="C215" s="3"/>
      <c r="D215" s="2"/>
      <c r="E215" s="2"/>
      <c r="F215" s="2"/>
      <c r="G215" s="2"/>
      <c r="H215" s="2"/>
      <c r="I215" s="2"/>
      <c r="J215" s="69"/>
      <c r="K215" s="75"/>
      <c r="L215" s="75"/>
      <c r="M215" s="75"/>
      <c r="N215" s="2"/>
      <c r="O215" s="251"/>
      <c r="P215" s="252"/>
      <c r="Q215" s="252"/>
      <c r="R215" s="252"/>
    </row>
    <row r="216" spans="1:18" x14ac:dyDescent="0.25">
      <c r="A216" s="3">
        <v>26</v>
      </c>
      <c r="B216" s="3" t="s">
        <v>61</v>
      </c>
      <c r="C216" s="3">
        <v>2021</v>
      </c>
      <c r="D216" s="102" t="s">
        <v>95</v>
      </c>
      <c r="E216" s="103"/>
      <c r="F216" s="103"/>
      <c r="G216" s="56"/>
      <c r="H216" s="103"/>
      <c r="I216" s="103"/>
      <c r="J216" s="55" t="s">
        <v>89</v>
      </c>
      <c r="K216" s="103"/>
      <c r="L216" s="103"/>
      <c r="M216" s="103"/>
      <c r="N216" s="2"/>
      <c r="O216" s="2"/>
    </row>
    <row r="217" spans="1:18" x14ac:dyDescent="0.25">
      <c r="A217" s="3"/>
      <c r="B217" s="3"/>
      <c r="C217" s="3"/>
      <c r="D217" s="2" t="s">
        <v>15</v>
      </c>
      <c r="E217" s="2" t="s">
        <v>16</v>
      </c>
      <c r="F217" s="247">
        <f>F239</f>
        <v>1250000</v>
      </c>
      <c r="G217" s="247">
        <f t="shared" ref="G217:I217" si="19">G239</f>
        <v>1110000</v>
      </c>
      <c r="H217" s="247">
        <f t="shared" si="19"/>
        <v>965000</v>
      </c>
      <c r="I217" s="247">
        <f t="shared" si="19"/>
        <v>810000</v>
      </c>
      <c r="J217" s="99" t="s">
        <v>86</v>
      </c>
      <c r="K217" s="75"/>
      <c r="L217" s="75"/>
      <c r="M217" s="75"/>
      <c r="N217" s="97" t="s">
        <v>60</v>
      </c>
      <c r="O217" s="250">
        <v>9.9999999999999978E-2</v>
      </c>
      <c r="P217" s="250">
        <v>9.9999999999999978E-2</v>
      </c>
      <c r="Q217" s="250">
        <v>0.22999999999999998</v>
      </c>
      <c r="R217" s="250">
        <v>0.49</v>
      </c>
    </row>
    <row r="218" spans="1:18" x14ac:dyDescent="0.25">
      <c r="A218" s="3"/>
      <c r="B218" s="3"/>
      <c r="C218" s="3"/>
      <c r="D218" s="2" t="s">
        <v>18</v>
      </c>
      <c r="E218" s="2" t="s">
        <v>19</v>
      </c>
      <c r="F218" s="247">
        <f t="shared" ref="F218:I218" si="20">F240</f>
        <v>50000</v>
      </c>
      <c r="G218" s="247">
        <f t="shared" si="20"/>
        <v>44300</v>
      </c>
      <c r="H218" s="247">
        <f t="shared" si="20"/>
        <v>38600</v>
      </c>
      <c r="I218" s="247">
        <f t="shared" si="20"/>
        <v>32400</v>
      </c>
      <c r="J218" s="99" t="s">
        <v>86</v>
      </c>
      <c r="K218" s="75"/>
      <c r="L218" s="75"/>
      <c r="M218" s="75"/>
      <c r="N218" s="97"/>
      <c r="O218" s="96"/>
    </row>
    <row r="219" spans="1:18" x14ac:dyDescent="0.25">
      <c r="A219" s="3"/>
      <c r="B219" s="3"/>
      <c r="C219" s="3"/>
      <c r="D219" s="90" t="s">
        <v>20</v>
      </c>
      <c r="E219" s="90" t="s">
        <v>16</v>
      </c>
      <c r="F219" s="247">
        <f t="shared" ref="F219:I219" si="21">F241</f>
        <v>725000</v>
      </c>
      <c r="G219" s="247">
        <f t="shared" si="21"/>
        <v>847500</v>
      </c>
      <c r="H219" s="247">
        <f t="shared" si="21"/>
        <v>965000</v>
      </c>
      <c r="I219" s="247">
        <f t="shared" si="21"/>
        <v>810000</v>
      </c>
      <c r="J219" s="99" t="s">
        <v>86</v>
      </c>
      <c r="K219" s="75"/>
      <c r="L219" s="75"/>
      <c r="M219" s="75"/>
      <c r="N219" s="2"/>
      <c r="O219" s="2"/>
    </row>
    <row r="220" spans="1:18" x14ac:dyDescent="0.25">
      <c r="A220" s="3"/>
      <c r="B220" s="3"/>
      <c r="C220" s="3"/>
      <c r="D220" s="90" t="s">
        <v>26</v>
      </c>
      <c r="E220" s="90" t="s">
        <v>19</v>
      </c>
      <c r="F220" s="247">
        <f t="shared" ref="F220:I220" si="22">F242</f>
        <v>50000</v>
      </c>
      <c r="G220" s="247">
        <f t="shared" si="22"/>
        <v>44300</v>
      </c>
      <c r="H220" s="247">
        <f t="shared" si="22"/>
        <v>38600</v>
      </c>
      <c r="I220" s="247">
        <f t="shared" si="22"/>
        <v>32400</v>
      </c>
      <c r="J220" s="99" t="s">
        <v>86</v>
      </c>
      <c r="K220" s="75"/>
      <c r="L220" s="75"/>
      <c r="M220" s="75"/>
      <c r="N220" s="2"/>
      <c r="O220" s="2"/>
    </row>
    <row r="221" spans="1:18" x14ac:dyDescent="0.25">
      <c r="A221" s="3"/>
      <c r="B221" s="3"/>
      <c r="C221" s="3"/>
      <c r="D221" s="90" t="s">
        <v>27</v>
      </c>
      <c r="E221" s="2" t="s">
        <v>73</v>
      </c>
      <c r="F221" s="248">
        <v>25</v>
      </c>
      <c r="G221" s="248">
        <f t="shared" ref="G221" si="23">SUM(F221+H221)/2</f>
        <v>25</v>
      </c>
      <c r="H221" s="248">
        <v>25</v>
      </c>
      <c r="I221" s="248">
        <v>25</v>
      </c>
      <c r="J221" s="99"/>
      <c r="K221" s="75"/>
      <c r="L221" s="75"/>
      <c r="M221" s="75"/>
      <c r="N221" s="2"/>
      <c r="O221" s="2"/>
    </row>
    <row r="222" spans="1:18" x14ac:dyDescent="0.25">
      <c r="A222" s="3"/>
      <c r="B222" s="3"/>
      <c r="C222" s="3"/>
      <c r="D222" s="90"/>
      <c r="E222" s="2"/>
      <c r="F222" s="2"/>
      <c r="G222" s="2"/>
      <c r="H222" s="2"/>
      <c r="I222" s="2"/>
      <c r="J222" s="105"/>
      <c r="K222" s="75"/>
      <c r="L222" s="75"/>
      <c r="M222" s="75"/>
      <c r="N222" s="2"/>
      <c r="O222" s="2"/>
    </row>
    <row r="223" spans="1:18" x14ac:dyDescent="0.25">
      <c r="A223" s="3"/>
      <c r="B223" s="3"/>
      <c r="C223" s="3"/>
      <c r="D223" s="15" t="s">
        <v>92</v>
      </c>
      <c r="E223" s="2"/>
      <c r="F223" s="2"/>
      <c r="G223" s="2"/>
      <c r="H223" s="2"/>
      <c r="I223" s="2"/>
      <c r="J223" s="105"/>
      <c r="K223" s="75"/>
      <c r="L223" s="75"/>
      <c r="M223" s="75"/>
      <c r="N223" s="2"/>
      <c r="O223" s="2"/>
    </row>
    <row r="224" spans="1:18" x14ac:dyDescent="0.25">
      <c r="A224" s="3">
        <v>25</v>
      </c>
      <c r="B224" s="3">
        <v>11</v>
      </c>
      <c r="C224" s="3">
        <v>2022</v>
      </c>
      <c r="D224" s="55" t="s">
        <v>74</v>
      </c>
      <c r="E224" s="56"/>
      <c r="F224" s="56"/>
      <c r="G224" s="56"/>
      <c r="H224" s="56"/>
      <c r="I224" s="56"/>
      <c r="J224" s="55" t="s">
        <v>89</v>
      </c>
      <c r="K224" s="56"/>
      <c r="L224" s="56"/>
      <c r="M224" s="56"/>
      <c r="N224" s="2"/>
      <c r="O224" s="2"/>
    </row>
    <row r="225" spans="1:19" x14ac:dyDescent="0.25">
      <c r="A225" s="3"/>
      <c r="B225" s="3"/>
      <c r="C225" s="3"/>
      <c r="D225" s="2" t="s">
        <v>15</v>
      </c>
      <c r="E225" s="2" t="s">
        <v>16</v>
      </c>
      <c r="F225" s="96">
        <v>1600000</v>
      </c>
      <c r="G225" s="96">
        <f t="shared" ref="G225" si="24">SUM(F225+H225)/2</f>
        <v>1430000</v>
      </c>
      <c r="H225" s="96">
        <v>1260000</v>
      </c>
      <c r="I225" s="96">
        <v>1090000</v>
      </c>
      <c r="J225" s="69" t="s">
        <v>86</v>
      </c>
      <c r="K225" s="75">
        <f>(F225-'Technology costs for TYNDP 2024'!E159)*100/'Technology costs for TYNDP 2024'!E159</f>
        <v>92.771084337349393</v>
      </c>
      <c r="L225" s="75">
        <f>(H225-'Technology costs for TYNDP 2024'!F159)*100/'Technology costs for TYNDP 2024'!F159</f>
        <v>54.601226993865033</v>
      </c>
      <c r="M225" s="75">
        <f>(I225-'Technology costs for TYNDP 2024'!G159)*100/'Technology costs for TYNDP 2024'!G159</f>
        <v>36.25</v>
      </c>
      <c r="N225" s="13"/>
      <c r="O225" s="78"/>
    </row>
    <row r="226" spans="1:19" x14ac:dyDescent="0.25">
      <c r="A226" s="3"/>
      <c r="B226" s="3"/>
      <c r="C226" s="3"/>
      <c r="D226" s="2" t="s">
        <v>18</v>
      </c>
      <c r="E226" s="2" t="s">
        <v>19</v>
      </c>
      <c r="F226" s="12">
        <f>F225*0.04</f>
        <v>64000</v>
      </c>
      <c r="G226" s="12">
        <f t="shared" ref="G226:G229" si="25">SUM(F226+H226)/2</f>
        <v>57200</v>
      </c>
      <c r="H226" s="12">
        <f t="shared" ref="H226:I226" si="26">H225*0.04</f>
        <v>50400</v>
      </c>
      <c r="I226" s="12">
        <f t="shared" si="26"/>
        <v>43600</v>
      </c>
      <c r="J226" s="69" t="s">
        <v>86</v>
      </c>
      <c r="K226" s="75">
        <f>(F226-'Technology costs for TYNDP 2024'!E160)*100/'Technology costs for TYNDP 2024'!E160</f>
        <v>130.21582733812949</v>
      </c>
      <c r="L226" s="75">
        <f>(H226-'Technology costs for TYNDP 2024'!F160)*100/'Technology costs for TYNDP 2024'!F160</f>
        <v>87.360594795539029</v>
      </c>
      <c r="M226" s="75">
        <f>(I226-'Technology costs for TYNDP 2024'!G160)*100/'Technology costs for TYNDP 2024'!G160</f>
        <v>67.692307692307693</v>
      </c>
      <c r="N226" s="13"/>
      <c r="O226" s="12"/>
    </row>
    <row r="227" spans="1:19" x14ac:dyDescent="0.25">
      <c r="A227" s="3"/>
      <c r="B227" s="3"/>
      <c r="C227" s="3"/>
      <c r="D227" s="15" t="s">
        <v>20</v>
      </c>
      <c r="E227" s="15" t="s">
        <v>16</v>
      </c>
      <c r="F227" s="12">
        <v>550000</v>
      </c>
      <c r="G227" s="12">
        <f t="shared" si="25"/>
        <v>905000</v>
      </c>
      <c r="H227" s="12">
        <f>H225</f>
        <v>1260000</v>
      </c>
      <c r="I227" s="12">
        <f>I225</f>
        <v>1090000</v>
      </c>
      <c r="J227" s="69" t="s">
        <v>86</v>
      </c>
      <c r="K227" s="75">
        <f>(F227-'Technology costs for TYNDP 2024'!E161)*100/'Technology costs for TYNDP 2024'!E161</f>
        <v>-33.734939759036145</v>
      </c>
      <c r="L227" s="75">
        <f>(H227-'Technology costs for TYNDP 2024'!F161)*100/'Technology costs for TYNDP 2024'!F161</f>
        <v>54.601226993865033</v>
      </c>
      <c r="M227" s="75">
        <f>(I227-'Technology costs for TYNDP 2024'!G161)*100/'Technology costs for TYNDP 2024'!G161</f>
        <v>36.25</v>
      </c>
      <c r="N227" s="2"/>
      <c r="O227" s="2"/>
    </row>
    <row r="228" spans="1:19" x14ac:dyDescent="0.25">
      <c r="A228" s="3"/>
      <c r="B228" s="3"/>
      <c r="C228" s="3"/>
      <c r="D228" s="15" t="s">
        <v>26</v>
      </c>
      <c r="E228" s="15" t="s">
        <v>19</v>
      </c>
      <c r="F228" s="12">
        <f>F226</f>
        <v>64000</v>
      </c>
      <c r="G228" s="12">
        <f t="shared" si="25"/>
        <v>57200</v>
      </c>
      <c r="H228" s="12">
        <f>H226</f>
        <v>50400</v>
      </c>
      <c r="I228" s="12">
        <f>I226</f>
        <v>43600</v>
      </c>
      <c r="J228" s="69" t="s">
        <v>86</v>
      </c>
      <c r="K228" s="75">
        <f>(F228-'Technology costs for TYNDP 2024'!E162)*100/'Technology costs for TYNDP 2024'!E162</f>
        <v>130.21582733812949</v>
      </c>
      <c r="L228" s="75">
        <f>(H228-'Technology costs for TYNDP 2024'!F162)*100/'Technology costs for TYNDP 2024'!F162</f>
        <v>87.360594795539029</v>
      </c>
      <c r="M228" s="75">
        <f>(I228-'Technology costs for TYNDP 2024'!G162)*100/'Technology costs for TYNDP 2024'!G162</f>
        <v>67.692307692307693</v>
      </c>
      <c r="N228" s="2"/>
      <c r="O228" s="2"/>
    </row>
    <row r="229" spans="1:19" x14ac:dyDescent="0.25">
      <c r="A229" s="3"/>
      <c r="B229" s="3"/>
      <c r="C229" s="3"/>
      <c r="D229" s="15" t="s">
        <v>27</v>
      </c>
      <c r="E229" s="2" t="s">
        <v>73</v>
      </c>
      <c r="F229" s="2">
        <v>25</v>
      </c>
      <c r="G229" s="2">
        <f t="shared" si="25"/>
        <v>25</v>
      </c>
      <c r="H229" s="2">
        <v>25</v>
      </c>
      <c r="I229" s="2">
        <v>25</v>
      </c>
      <c r="J229" s="69"/>
      <c r="K229" s="75"/>
      <c r="L229" s="75"/>
      <c r="M229" s="75"/>
      <c r="N229" s="2"/>
      <c r="O229" s="2"/>
    </row>
    <row r="230" spans="1:19" x14ac:dyDescent="0.25">
      <c r="A230" s="3"/>
      <c r="B230" s="3"/>
      <c r="C230" s="3"/>
      <c r="D230" s="2"/>
      <c r="E230" s="2"/>
      <c r="F230" s="2"/>
      <c r="G230" s="2"/>
      <c r="H230" s="2"/>
      <c r="I230" s="2"/>
      <c r="J230" s="69"/>
      <c r="K230" s="75"/>
      <c r="L230" s="75"/>
      <c r="M230" s="75"/>
      <c r="N230" s="2"/>
      <c r="O230" s="2"/>
    </row>
    <row r="231" spans="1:19" x14ac:dyDescent="0.25">
      <c r="A231" s="3">
        <v>26</v>
      </c>
      <c r="B231" s="3">
        <v>7</v>
      </c>
      <c r="C231" s="3">
        <v>2021</v>
      </c>
      <c r="D231" s="102" t="s">
        <v>74</v>
      </c>
      <c r="E231" s="103"/>
      <c r="F231" s="103"/>
      <c r="G231" s="56"/>
      <c r="H231" s="103"/>
      <c r="I231" s="103"/>
      <c r="J231" s="55" t="s">
        <v>89</v>
      </c>
      <c r="K231" s="103"/>
      <c r="L231" s="103"/>
      <c r="M231" s="103"/>
      <c r="N231" s="2"/>
      <c r="O231" s="2"/>
    </row>
    <row r="232" spans="1:19" x14ac:dyDescent="0.25">
      <c r="A232" s="3"/>
      <c r="B232" s="3"/>
      <c r="C232" s="3"/>
      <c r="D232" s="2" t="s">
        <v>15</v>
      </c>
      <c r="E232" s="2" t="s">
        <v>16</v>
      </c>
      <c r="F232" s="96">
        <v>900000</v>
      </c>
      <c r="G232" s="96">
        <v>790000</v>
      </c>
      <c r="H232" s="96">
        <v>670000</v>
      </c>
      <c r="I232" s="96">
        <v>530000</v>
      </c>
      <c r="J232" s="99" t="s">
        <v>86</v>
      </c>
      <c r="K232" s="75"/>
      <c r="L232" s="75"/>
      <c r="M232" s="75"/>
      <c r="N232" s="97"/>
      <c r="O232" s="98"/>
    </row>
    <row r="233" spans="1:19" x14ac:dyDescent="0.25">
      <c r="A233" s="3"/>
      <c r="B233" s="3"/>
      <c r="C233" s="3"/>
      <c r="D233" s="2" t="s">
        <v>18</v>
      </c>
      <c r="E233" s="2" t="s">
        <v>19</v>
      </c>
      <c r="F233" s="12">
        <f>F232*0.04</f>
        <v>36000</v>
      </c>
      <c r="G233" s="12">
        <f t="shared" ref="G233:G236" si="27">SUM(F233+H233)/2</f>
        <v>31400</v>
      </c>
      <c r="H233" s="12">
        <f>H232*0.04</f>
        <v>26800</v>
      </c>
      <c r="I233" s="12">
        <f>I232*0.04</f>
        <v>21200</v>
      </c>
      <c r="J233" s="99" t="s">
        <v>86</v>
      </c>
      <c r="K233" s="75"/>
      <c r="L233" s="75"/>
      <c r="M233" s="75"/>
      <c r="N233" s="97"/>
      <c r="O233" s="96"/>
    </row>
    <row r="234" spans="1:19" x14ac:dyDescent="0.25">
      <c r="A234" s="3"/>
      <c r="B234" s="3"/>
      <c r="C234" s="3"/>
      <c r="D234" s="90" t="s">
        <v>20</v>
      </c>
      <c r="E234" s="90" t="s">
        <v>16</v>
      </c>
      <c r="F234" s="96">
        <f>F232</f>
        <v>900000</v>
      </c>
      <c r="G234" s="96">
        <f>G232</f>
        <v>790000</v>
      </c>
      <c r="H234" s="96">
        <f>H232</f>
        <v>670000</v>
      </c>
      <c r="I234" s="96">
        <f>I232</f>
        <v>530000</v>
      </c>
      <c r="J234" s="99" t="s">
        <v>86</v>
      </c>
      <c r="K234" s="75"/>
      <c r="L234" s="75"/>
      <c r="M234" s="75"/>
      <c r="N234" s="2"/>
      <c r="O234" s="2"/>
      <c r="P234" s="2"/>
      <c r="Q234" s="2"/>
      <c r="R234" s="2"/>
      <c r="S234" s="2"/>
    </row>
    <row r="235" spans="1:19" x14ac:dyDescent="0.25">
      <c r="A235" s="3"/>
      <c r="B235" s="3"/>
      <c r="C235" s="3"/>
      <c r="D235" s="90" t="s">
        <v>26</v>
      </c>
      <c r="E235" s="90" t="s">
        <v>19</v>
      </c>
      <c r="F235" s="12">
        <f>F233</f>
        <v>36000</v>
      </c>
      <c r="G235" s="12">
        <f t="shared" si="27"/>
        <v>31400</v>
      </c>
      <c r="H235" s="12">
        <f>H233</f>
        <v>26800</v>
      </c>
      <c r="I235" s="12">
        <f>I233</f>
        <v>21200</v>
      </c>
      <c r="J235" s="99" t="s">
        <v>86</v>
      </c>
      <c r="K235" s="75"/>
      <c r="L235" s="75"/>
      <c r="M235" s="75"/>
      <c r="N235" s="2"/>
      <c r="O235" s="2"/>
      <c r="P235" s="2"/>
      <c r="Q235" s="2"/>
      <c r="R235" s="2"/>
      <c r="S235" s="2"/>
    </row>
    <row r="236" spans="1:19" x14ac:dyDescent="0.25">
      <c r="A236" s="3"/>
      <c r="B236" s="3"/>
      <c r="C236" s="3"/>
      <c r="D236" s="90" t="s">
        <v>27</v>
      </c>
      <c r="E236" s="2" t="s">
        <v>73</v>
      </c>
      <c r="F236" s="2">
        <v>25</v>
      </c>
      <c r="G236" s="2">
        <f t="shared" si="27"/>
        <v>25</v>
      </c>
      <c r="H236" s="2">
        <v>25</v>
      </c>
      <c r="I236" s="2">
        <v>25</v>
      </c>
      <c r="J236" s="99"/>
      <c r="K236" s="75"/>
      <c r="L236" s="75"/>
      <c r="M236" s="75"/>
      <c r="N236" s="2"/>
      <c r="O236" s="2"/>
      <c r="P236" s="2"/>
      <c r="Q236" s="2"/>
      <c r="R236" s="2"/>
      <c r="S236" s="2"/>
    </row>
    <row r="237" spans="1:19" x14ac:dyDescent="0.25">
      <c r="A237" s="3"/>
      <c r="B237" s="3"/>
      <c r="C237" s="3"/>
      <c r="D237" s="90"/>
      <c r="E237" s="2"/>
      <c r="F237" s="2"/>
      <c r="G237" s="2"/>
      <c r="H237" s="2"/>
      <c r="I237" s="2"/>
      <c r="J237" s="105"/>
      <c r="K237" s="75"/>
      <c r="L237" s="75"/>
      <c r="M237" s="75"/>
      <c r="N237" s="2"/>
      <c r="O237" s="2"/>
      <c r="P237" s="2"/>
      <c r="Q237" s="2"/>
      <c r="R237" s="2"/>
      <c r="S237" s="2"/>
    </row>
    <row r="238" spans="1:19" x14ac:dyDescent="0.25">
      <c r="A238" s="3">
        <v>26</v>
      </c>
      <c r="B238" s="3" t="s">
        <v>61</v>
      </c>
      <c r="C238" s="3">
        <v>2021</v>
      </c>
      <c r="D238" s="102" t="s">
        <v>96</v>
      </c>
      <c r="E238" s="103"/>
      <c r="F238" s="103"/>
      <c r="G238" s="56"/>
      <c r="H238" s="103"/>
      <c r="I238" s="103"/>
      <c r="J238" s="55" t="s">
        <v>89</v>
      </c>
      <c r="K238" s="103"/>
      <c r="L238" s="103"/>
      <c r="M238" s="103"/>
      <c r="N238" s="2"/>
      <c r="O238" s="2"/>
    </row>
    <row r="239" spans="1:19" x14ac:dyDescent="0.25">
      <c r="A239" s="3"/>
      <c r="B239" s="3"/>
      <c r="C239" s="3"/>
      <c r="D239" s="2" t="s">
        <v>15</v>
      </c>
      <c r="E239" s="2" t="s">
        <v>16</v>
      </c>
      <c r="F239" s="247">
        <f>AVERAGE(F225,F232)</f>
        <v>1250000</v>
      </c>
      <c r="G239" s="247">
        <f t="shared" ref="G239:I239" si="28">AVERAGE(G225,G232)</f>
        <v>1110000</v>
      </c>
      <c r="H239" s="247">
        <f t="shared" si="28"/>
        <v>965000</v>
      </c>
      <c r="I239" s="247">
        <f t="shared" si="28"/>
        <v>810000</v>
      </c>
      <c r="J239" s="99" t="s">
        <v>86</v>
      </c>
      <c r="K239" s="75"/>
      <c r="L239" s="75"/>
      <c r="M239" s="75"/>
      <c r="N239" s="97"/>
      <c r="O239" s="98"/>
    </row>
    <row r="240" spans="1:19" x14ac:dyDescent="0.25">
      <c r="A240" s="3"/>
      <c r="B240" s="3"/>
      <c r="C240" s="3"/>
      <c r="D240" s="2" t="s">
        <v>18</v>
      </c>
      <c r="E240" s="2" t="s">
        <v>19</v>
      </c>
      <c r="F240" s="247">
        <f t="shared" ref="F240:I240" si="29">AVERAGE(F226,F233)</f>
        <v>50000</v>
      </c>
      <c r="G240" s="247">
        <f t="shared" si="29"/>
        <v>44300</v>
      </c>
      <c r="H240" s="247">
        <f t="shared" si="29"/>
        <v>38600</v>
      </c>
      <c r="I240" s="247">
        <f t="shared" si="29"/>
        <v>32400</v>
      </c>
      <c r="J240" s="99" t="s">
        <v>86</v>
      </c>
      <c r="K240" s="75"/>
      <c r="L240" s="75"/>
      <c r="M240" s="75"/>
      <c r="N240" s="97"/>
      <c r="O240" s="96"/>
    </row>
    <row r="241" spans="1:19" x14ac:dyDescent="0.25">
      <c r="A241" s="3"/>
      <c r="B241" s="3"/>
      <c r="C241" s="3"/>
      <c r="D241" s="90" t="s">
        <v>20</v>
      </c>
      <c r="E241" s="90" t="s">
        <v>16</v>
      </c>
      <c r="F241" s="247">
        <f t="shared" ref="F241:I241" si="30">AVERAGE(F227,F234)</f>
        <v>725000</v>
      </c>
      <c r="G241" s="247">
        <f t="shared" si="30"/>
        <v>847500</v>
      </c>
      <c r="H241" s="247">
        <f t="shared" si="30"/>
        <v>965000</v>
      </c>
      <c r="I241" s="247">
        <f t="shared" si="30"/>
        <v>810000</v>
      </c>
      <c r="J241" s="99" t="s">
        <v>86</v>
      </c>
      <c r="K241" s="75"/>
      <c r="L241" s="75"/>
      <c r="M241" s="75"/>
      <c r="N241" s="2"/>
      <c r="O241" s="2"/>
      <c r="P241" s="2"/>
      <c r="Q241" s="2"/>
      <c r="R241" s="2"/>
      <c r="S241" s="2"/>
    </row>
    <row r="242" spans="1:19" x14ac:dyDescent="0.25">
      <c r="A242" s="3"/>
      <c r="B242" s="3"/>
      <c r="C242" s="3"/>
      <c r="D242" s="90" t="s">
        <v>26</v>
      </c>
      <c r="E242" s="90" t="s">
        <v>19</v>
      </c>
      <c r="F242" s="247">
        <f t="shared" ref="F242:I242" si="31">AVERAGE(F228,F235)</f>
        <v>50000</v>
      </c>
      <c r="G242" s="247">
        <f t="shared" si="31"/>
        <v>44300</v>
      </c>
      <c r="H242" s="247">
        <f t="shared" si="31"/>
        <v>38600</v>
      </c>
      <c r="I242" s="247">
        <f t="shared" si="31"/>
        <v>32400</v>
      </c>
      <c r="J242" s="99" t="s">
        <v>86</v>
      </c>
      <c r="K242" s="75"/>
      <c r="L242" s="75"/>
      <c r="M242" s="75"/>
      <c r="N242" s="2"/>
      <c r="O242" s="2"/>
      <c r="P242" s="2"/>
      <c r="Q242" s="2"/>
      <c r="R242" s="2"/>
      <c r="S242" s="2"/>
    </row>
    <row r="243" spans="1:19" x14ac:dyDescent="0.25">
      <c r="A243" s="3"/>
      <c r="B243" s="3"/>
      <c r="C243" s="3"/>
      <c r="D243" s="90" t="s">
        <v>27</v>
      </c>
      <c r="E243" s="2" t="s">
        <v>73</v>
      </c>
      <c r="F243" s="248">
        <v>25</v>
      </c>
      <c r="G243" s="248">
        <f t="shared" ref="G243" si="32">SUM(F243+H243)/2</f>
        <v>25</v>
      </c>
      <c r="H243" s="248">
        <v>25</v>
      </c>
      <c r="I243" s="248">
        <v>25</v>
      </c>
      <c r="J243" s="99"/>
      <c r="K243" s="75"/>
      <c r="L243" s="75"/>
      <c r="M243" s="75"/>
      <c r="N243" s="2"/>
      <c r="O243" s="2"/>
      <c r="P243" s="2"/>
      <c r="Q243" s="2"/>
      <c r="R243" s="2"/>
      <c r="S243" s="2"/>
    </row>
    <row r="244" spans="1:19" x14ac:dyDescent="0.25">
      <c r="A244" s="3"/>
      <c r="B244" s="3"/>
      <c r="C244" s="3"/>
      <c r="D244" s="90"/>
      <c r="E244" s="2"/>
      <c r="F244" s="2"/>
      <c r="G244" s="2"/>
      <c r="H244" s="2"/>
      <c r="I244" s="2"/>
      <c r="J244" s="105"/>
      <c r="K244" s="75"/>
      <c r="L244" s="75"/>
      <c r="M244" s="75"/>
      <c r="N244" s="2"/>
      <c r="O244" s="2"/>
      <c r="P244" s="2"/>
      <c r="Q244" s="2"/>
      <c r="R244" s="2"/>
      <c r="S244" s="2"/>
    </row>
    <row r="245" spans="1:19" x14ac:dyDescent="0.25">
      <c r="A245" s="3">
        <v>29</v>
      </c>
      <c r="B245" s="3">
        <v>1</v>
      </c>
      <c r="C245" s="3">
        <v>2020</v>
      </c>
      <c r="D245" s="58" t="s">
        <v>75</v>
      </c>
      <c r="E245" s="59"/>
      <c r="F245" s="59"/>
      <c r="G245" s="59"/>
      <c r="H245" s="59"/>
      <c r="I245" s="59"/>
      <c r="J245" s="58" t="s">
        <v>89</v>
      </c>
      <c r="K245" s="59"/>
      <c r="L245" s="59"/>
      <c r="M245" s="59"/>
      <c r="N245" s="2"/>
      <c r="O245" s="2"/>
      <c r="P245" s="2"/>
      <c r="Q245" s="2"/>
      <c r="R245" s="2"/>
      <c r="S245" s="2"/>
    </row>
    <row r="246" spans="1:19" x14ac:dyDescent="0.25">
      <c r="A246" s="3"/>
      <c r="B246" s="3"/>
      <c r="C246" s="3"/>
      <c r="D246" s="2" t="s">
        <v>15</v>
      </c>
      <c r="E246" s="2" t="s">
        <v>16</v>
      </c>
      <c r="F246" s="12">
        <v>467883</v>
      </c>
      <c r="G246" s="12">
        <f t="shared" si="17"/>
        <v>459908</v>
      </c>
      <c r="H246" s="12">
        <v>451933</v>
      </c>
      <c r="I246" s="12">
        <v>435983</v>
      </c>
      <c r="J246" s="69" t="s">
        <v>86</v>
      </c>
      <c r="K246" s="75">
        <f>(F246-'Technology costs for TYNDP 2024'!E152)*100/'Technology costs for TYNDP 2024'!E152</f>
        <v>6.3370454545454544</v>
      </c>
      <c r="L246" s="75">
        <f>(H246-'Technology costs for TYNDP 2024'!F152)*100/'Technology costs for TYNDP 2024'!F152</f>
        <v>6.3371764705882354</v>
      </c>
      <c r="M246" s="75">
        <f>(I246-'Technology costs for TYNDP 2024'!G152)*100/'Technology costs for TYNDP 2024'!G152</f>
        <v>6.3373170731707313</v>
      </c>
      <c r="N246" s="13"/>
      <c r="O246" s="78"/>
      <c r="P246" s="12"/>
      <c r="Q246" s="12"/>
      <c r="R246" s="2"/>
      <c r="S246" s="2"/>
    </row>
    <row r="247" spans="1:19" x14ac:dyDescent="0.25">
      <c r="A247" s="3"/>
      <c r="B247" s="3"/>
      <c r="C247" s="3"/>
      <c r="D247" s="2" t="s">
        <v>18</v>
      </c>
      <c r="E247" s="2" t="s">
        <v>19</v>
      </c>
      <c r="F247" s="12">
        <v>8236</v>
      </c>
      <c r="G247" s="12">
        <f t="shared" si="17"/>
        <v>8150.5</v>
      </c>
      <c r="H247" s="12">
        <v>8065</v>
      </c>
      <c r="I247" s="12">
        <v>7893</v>
      </c>
      <c r="J247" s="69" t="s">
        <v>86</v>
      </c>
      <c r="K247" s="75">
        <f>(F247-'Technology costs for TYNDP 2024'!E153)*100/'Technology costs for TYNDP 2024'!E153</f>
        <v>6.339573918657198</v>
      </c>
      <c r="L247" s="75">
        <f>(H247-'Technology costs for TYNDP 2024'!F153)*100/'Technology costs for TYNDP 2024'!F153</f>
        <v>6.3422995780590714</v>
      </c>
      <c r="M247" s="75">
        <f>(I247-'Technology costs for TYNDP 2024'!G153)*100/'Technology costs for TYNDP 2024'!G153</f>
        <v>6.3316718307961741</v>
      </c>
      <c r="N247" s="13"/>
      <c r="O247" s="12"/>
      <c r="P247" s="12"/>
      <c r="Q247" s="12"/>
      <c r="R247" s="2"/>
      <c r="S247" s="2"/>
    </row>
    <row r="248" spans="1:19" x14ac:dyDescent="0.25">
      <c r="A248" s="3"/>
      <c r="B248" s="3"/>
      <c r="C248" s="3"/>
      <c r="D248" s="15" t="s">
        <v>34</v>
      </c>
      <c r="E248" s="15" t="s">
        <v>16</v>
      </c>
      <c r="F248" s="12">
        <v>467883</v>
      </c>
      <c r="G248" s="12">
        <f t="shared" si="17"/>
        <v>459908</v>
      </c>
      <c r="H248" s="12">
        <v>451933</v>
      </c>
      <c r="I248" s="89">
        <v>435983</v>
      </c>
      <c r="J248" s="69" t="s">
        <v>86</v>
      </c>
      <c r="K248" s="75">
        <f>(F248-'Technology costs for TYNDP 2024'!E154)*100/'Technology costs for TYNDP 2024'!E154</f>
        <v>6.3370454545454544</v>
      </c>
      <c r="L248" s="75">
        <f>(H248-'Technology costs for TYNDP 2024'!F154)*100/'Technology costs for TYNDP 2024'!F154</f>
        <v>6.3371764705882354</v>
      </c>
      <c r="M248" s="75">
        <f>(I248-'Technology costs for TYNDP 2024'!G154)*100/'Technology costs for TYNDP 2024'!G154</f>
        <v>6.3373170731707313</v>
      </c>
      <c r="N248" s="2"/>
      <c r="O248" s="2"/>
      <c r="P248" s="2"/>
      <c r="Q248" s="2"/>
      <c r="R248" s="2"/>
      <c r="S248" s="2"/>
    </row>
    <row r="249" spans="1:19" x14ac:dyDescent="0.25">
      <c r="A249" s="3"/>
      <c r="B249" s="3"/>
      <c r="C249" s="3"/>
      <c r="D249" s="15" t="s">
        <v>26</v>
      </c>
      <c r="E249" s="15" t="s">
        <v>19</v>
      </c>
      <c r="F249" s="12">
        <v>8236</v>
      </c>
      <c r="G249" s="12">
        <f t="shared" si="17"/>
        <v>8150.5</v>
      </c>
      <c r="H249" s="12">
        <v>8065</v>
      </c>
      <c r="I249" s="12">
        <v>7893</v>
      </c>
      <c r="J249" s="69" t="s">
        <v>86</v>
      </c>
      <c r="K249" s="75">
        <f>(F249-'Technology costs for TYNDP 2024'!E155)*100/'Technology costs for TYNDP 2024'!E155</f>
        <v>6.339573918657198</v>
      </c>
      <c r="L249" s="75">
        <f>(H249-'Technology costs for TYNDP 2024'!F155)*100/'Technology costs for TYNDP 2024'!F155</f>
        <v>6.3422995780590714</v>
      </c>
      <c r="M249" s="75">
        <f>(I249-'Technology costs for TYNDP 2024'!G155)*100/'Technology costs for TYNDP 2024'!G155</f>
        <v>6.3316718307961741</v>
      </c>
      <c r="N249" s="2"/>
      <c r="O249" s="2"/>
      <c r="P249" s="2"/>
      <c r="Q249" s="2"/>
      <c r="R249" s="2"/>
      <c r="S249" s="2"/>
    </row>
    <row r="250" spans="1:19" ht="18.75" customHeight="1" x14ac:dyDescent="0.25">
      <c r="A250" s="3"/>
      <c r="B250" s="3"/>
      <c r="C250" s="3"/>
      <c r="D250" s="15" t="s">
        <v>27</v>
      </c>
      <c r="E250" s="15" t="s">
        <v>28</v>
      </c>
      <c r="F250" s="2">
        <v>25</v>
      </c>
      <c r="G250" s="104">
        <f t="shared" si="17"/>
        <v>25</v>
      </c>
      <c r="H250" s="104">
        <v>25</v>
      </c>
      <c r="I250" s="2">
        <v>25</v>
      </c>
      <c r="J250" s="69"/>
      <c r="K250" s="75"/>
      <c r="L250" s="75"/>
      <c r="M250" s="75"/>
      <c r="N250" s="2"/>
      <c r="O250" s="2"/>
      <c r="P250" s="2"/>
      <c r="Q250" s="2"/>
      <c r="R250" s="2"/>
      <c r="S250" s="2"/>
    </row>
    <row r="251" spans="1:19" x14ac:dyDescent="0.25">
      <c r="A251" s="3"/>
      <c r="B251" s="3"/>
      <c r="C251" s="3"/>
      <c r="D251" s="2"/>
      <c r="E251" s="2"/>
      <c r="F251" s="2"/>
      <c r="G251" s="2"/>
      <c r="H251" s="2"/>
      <c r="I251" s="2"/>
      <c r="J251" s="69"/>
      <c r="K251" s="75"/>
      <c r="L251" s="75"/>
      <c r="M251" s="75"/>
      <c r="N251" s="2"/>
      <c r="O251" s="2"/>
      <c r="P251" s="2"/>
      <c r="Q251" s="2"/>
      <c r="R251" s="2"/>
      <c r="S251" s="2"/>
    </row>
    <row r="252" spans="1:19" x14ac:dyDescent="0.25">
      <c r="A252" s="3">
        <v>30</v>
      </c>
      <c r="B252" s="3">
        <v>1</v>
      </c>
      <c r="C252" s="3">
        <v>2020</v>
      </c>
      <c r="D252" s="61" t="s">
        <v>76</v>
      </c>
      <c r="E252" s="62"/>
      <c r="F252" s="62"/>
      <c r="G252" s="62"/>
      <c r="H252" s="62"/>
      <c r="I252" s="62"/>
      <c r="J252" s="61" t="s">
        <v>89</v>
      </c>
      <c r="K252" s="62"/>
      <c r="L252" s="62"/>
      <c r="M252" s="62"/>
      <c r="N252" s="2"/>
      <c r="O252" s="2"/>
      <c r="P252" s="2"/>
      <c r="Q252" s="2"/>
      <c r="R252" s="2"/>
      <c r="S252" s="2"/>
    </row>
    <row r="253" spans="1:19" x14ac:dyDescent="0.25">
      <c r="A253" s="3"/>
      <c r="B253" s="3"/>
      <c r="C253" s="3"/>
      <c r="D253" s="2" t="s">
        <v>15</v>
      </c>
      <c r="E253" s="2" t="s">
        <v>16</v>
      </c>
      <c r="F253" s="12">
        <v>882599</v>
      </c>
      <c r="G253" s="12">
        <f t="shared" si="17"/>
        <v>874624</v>
      </c>
      <c r="H253" s="12">
        <v>866649</v>
      </c>
      <c r="I253" s="12">
        <v>850698</v>
      </c>
      <c r="J253" s="69" t="s">
        <v>86</v>
      </c>
      <c r="K253" s="75">
        <f>(F253-'Technology costs for TYNDP 2024'!E159)*100/'Technology costs for TYNDP 2024'!E159</f>
        <v>6.3372289156626502</v>
      </c>
      <c r="L253" s="75">
        <f>(H253-'Technology costs for TYNDP 2024'!F159)*100/'Technology costs for TYNDP 2024'!F159</f>
        <v>6.3373006134969323</v>
      </c>
      <c r="M253" s="75">
        <f>(I253-'Technology costs for TYNDP 2024'!G159)*100/'Technology costs for TYNDP 2024'!G159</f>
        <v>6.33725</v>
      </c>
      <c r="N253" s="13"/>
      <c r="O253" s="78"/>
      <c r="P253" s="12"/>
      <c r="Q253" s="12"/>
      <c r="R253" s="2"/>
      <c r="S253" s="2"/>
    </row>
    <row r="254" spans="1:19" x14ac:dyDescent="0.25">
      <c r="A254" s="3"/>
      <c r="B254" s="3"/>
      <c r="C254" s="3"/>
      <c r="D254" s="2" t="s">
        <v>18</v>
      </c>
      <c r="E254" s="2" t="s">
        <v>19</v>
      </c>
      <c r="F254" s="12">
        <v>29562</v>
      </c>
      <c r="G254" s="12">
        <f t="shared" si="17"/>
        <v>29083.5</v>
      </c>
      <c r="H254" s="12">
        <v>28605</v>
      </c>
      <c r="I254" s="12">
        <v>27648</v>
      </c>
      <c r="J254" s="69" t="s">
        <v>86</v>
      </c>
      <c r="K254" s="75">
        <f>(F254-'Technology costs for TYNDP 2024'!E160)*100/'Technology costs for TYNDP 2024'!E160</f>
        <v>6.3381294964028774</v>
      </c>
      <c r="L254" s="75">
        <f>(H254-'Technology costs for TYNDP 2024'!F160)*100/'Technology costs for TYNDP 2024'!F160</f>
        <v>6.3382899628252787</v>
      </c>
      <c r="M254" s="75">
        <f>(I254-'Technology costs for TYNDP 2024'!G160)*100/'Technology costs for TYNDP 2024'!G160</f>
        <v>6.3384615384615381</v>
      </c>
      <c r="N254" s="13"/>
      <c r="O254" s="12"/>
      <c r="P254" s="12"/>
      <c r="Q254" s="12"/>
      <c r="R254" s="2"/>
      <c r="S254" s="2"/>
    </row>
    <row r="255" spans="1:19" x14ac:dyDescent="0.25">
      <c r="A255" s="3"/>
      <c r="B255" s="3"/>
      <c r="C255" s="3"/>
      <c r="D255" s="15" t="s">
        <v>34</v>
      </c>
      <c r="E255" s="15" t="s">
        <v>16</v>
      </c>
      <c r="F255" s="12">
        <v>882599</v>
      </c>
      <c r="G255" s="12">
        <f t="shared" si="17"/>
        <v>874624</v>
      </c>
      <c r="H255" s="12">
        <v>866649</v>
      </c>
      <c r="I255" s="12">
        <v>850698</v>
      </c>
      <c r="J255" s="69" t="s">
        <v>86</v>
      </c>
      <c r="K255" s="75">
        <f>(F255-'Technology costs for TYNDP 2024'!E161)*100/'Technology costs for TYNDP 2024'!E161</f>
        <v>6.3372289156626502</v>
      </c>
      <c r="L255" s="75">
        <f>(H255-'Technology costs for TYNDP 2024'!F161)*100/'Technology costs for TYNDP 2024'!F161</f>
        <v>6.3373006134969323</v>
      </c>
      <c r="M255" s="75">
        <f>(I255-'Technology costs for TYNDP 2024'!G161)*100/'Technology costs for TYNDP 2024'!G161</f>
        <v>6.33725</v>
      </c>
      <c r="N255" s="2"/>
      <c r="O255" s="2"/>
      <c r="P255" s="2"/>
      <c r="Q255" s="2"/>
      <c r="R255" s="2"/>
      <c r="S255" s="2"/>
    </row>
    <row r="256" spans="1:19" x14ac:dyDescent="0.25">
      <c r="A256" s="3"/>
      <c r="B256" s="3"/>
      <c r="C256" s="3"/>
      <c r="D256" s="15" t="s">
        <v>26</v>
      </c>
      <c r="E256" s="15" t="s">
        <v>19</v>
      </c>
      <c r="F256" s="12">
        <v>29562</v>
      </c>
      <c r="G256" s="12">
        <f t="shared" si="17"/>
        <v>29083.5</v>
      </c>
      <c r="H256" s="12">
        <v>28605</v>
      </c>
      <c r="I256" s="12">
        <v>27648</v>
      </c>
      <c r="J256" s="69" t="s">
        <v>86</v>
      </c>
      <c r="K256" s="75">
        <f>(F256-'Technology costs for TYNDP 2024'!E162)*100/'Technology costs for TYNDP 2024'!E162</f>
        <v>6.3381294964028774</v>
      </c>
      <c r="L256" s="75">
        <f>(H256-'Technology costs for TYNDP 2024'!F162)*100/'Technology costs for TYNDP 2024'!F162</f>
        <v>6.3382899628252787</v>
      </c>
      <c r="M256" s="75">
        <f>(I256-'Technology costs for TYNDP 2024'!G162)*100/'Technology costs for TYNDP 2024'!G162</f>
        <v>6.3384615384615381</v>
      </c>
      <c r="N256" s="2"/>
      <c r="O256" s="2"/>
      <c r="P256" s="2"/>
      <c r="Q256" s="2"/>
      <c r="R256" s="2"/>
      <c r="S256" s="2"/>
    </row>
    <row r="257" spans="1:19" x14ac:dyDescent="0.25">
      <c r="A257" s="3"/>
      <c r="B257" s="3"/>
      <c r="C257" s="3"/>
      <c r="D257" s="15" t="s">
        <v>27</v>
      </c>
      <c r="E257" s="15" t="s">
        <v>28</v>
      </c>
      <c r="F257" s="2">
        <v>25</v>
      </c>
      <c r="G257" s="2">
        <f t="shared" si="17"/>
        <v>25</v>
      </c>
      <c r="H257" s="2">
        <v>25</v>
      </c>
      <c r="I257" s="2">
        <v>25</v>
      </c>
      <c r="J257" s="69"/>
      <c r="K257" s="2"/>
      <c r="L257" s="2"/>
      <c r="M257" s="2"/>
      <c r="N257" s="2"/>
      <c r="O257" s="2"/>
      <c r="P257" s="2"/>
      <c r="Q257" s="2"/>
      <c r="R257" s="2"/>
      <c r="S257" s="2"/>
    </row>
    <row r="258" spans="1:19" x14ac:dyDescent="0.25">
      <c r="A258" s="3"/>
      <c r="B258" s="3"/>
      <c r="C258" s="3"/>
      <c r="D258" s="2"/>
      <c r="E258" s="2"/>
      <c r="F258" s="2"/>
      <c r="G258" s="2"/>
      <c r="H258" s="2"/>
      <c r="I258" s="2"/>
      <c r="J258" s="69"/>
      <c r="K258" s="2"/>
      <c r="L258" s="2"/>
      <c r="M258" s="2"/>
      <c r="N258" s="2"/>
      <c r="O258" s="2"/>
      <c r="P258" s="2"/>
      <c r="Q258" s="2"/>
      <c r="R258" s="2"/>
      <c r="S258" s="2"/>
    </row>
    <row r="259" spans="1:19" x14ac:dyDescent="0.25">
      <c r="A259" s="3"/>
      <c r="B259" s="3"/>
      <c r="C259" s="3"/>
      <c r="D259" s="2"/>
      <c r="E259" s="2"/>
      <c r="F259" s="2"/>
      <c r="G259" s="2"/>
      <c r="H259" s="2"/>
      <c r="I259" s="2"/>
      <c r="J259" s="69"/>
      <c r="K259" s="2"/>
      <c r="L259" s="2"/>
      <c r="M259" s="2"/>
      <c r="N259" s="2"/>
      <c r="O259" s="2"/>
      <c r="P259" s="2"/>
      <c r="Q259" s="2"/>
      <c r="R259" s="2"/>
      <c r="S259" s="2"/>
    </row>
    <row r="260" spans="1:19" x14ac:dyDescent="0.25">
      <c r="A260" s="3"/>
      <c r="B260" s="6" t="s">
        <v>77</v>
      </c>
      <c r="C260" s="6"/>
      <c r="D260" s="64" t="s">
        <v>78</v>
      </c>
      <c r="E260" s="287" t="s">
        <v>79</v>
      </c>
      <c r="F260" s="287"/>
      <c r="G260" s="287"/>
      <c r="H260" s="287"/>
      <c r="I260" s="287"/>
      <c r="J260" s="287"/>
      <c r="K260" s="287"/>
      <c r="L260" s="287"/>
      <c r="M260" s="287"/>
      <c r="N260" s="287"/>
      <c r="O260" s="287"/>
      <c r="P260" s="287"/>
      <c r="Q260" s="287"/>
      <c r="R260" s="2"/>
      <c r="S260" s="2"/>
    </row>
    <row r="261" spans="1:19" ht="48" customHeight="1" x14ac:dyDescent="0.25">
      <c r="A261" s="3"/>
      <c r="B261" s="65" t="s">
        <v>80</v>
      </c>
      <c r="C261" s="65"/>
      <c r="D261" s="66" t="s">
        <v>81</v>
      </c>
      <c r="E261" s="285" t="s">
        <v>82</v>
      </c>
      <c r="F261" s="285"/>
      <c r="G261" s="285"/>
      <c r="H261" s="285"/>
      <c r="I261" s="285"/>
      <c r="J261" s="285"/>
      <c r="K261" s="285"/>
      <c r="L261" s="285"/>
      <c r="M261" s="285"/>
      <c r="N261" s="285"/>
      <c r="O261" s="285"/>
      <c r="P261" s="285"/>
      <c r="Q261" s="285"/>
      <c r="R261" s="2"/>
      <c r="S261" s="2"/>
    </row>
    <row r="262" spans="1:19" x14ac:dyDescent="0.25">
      <c r="A262" s="3"/>
      <c r="B262" s="65"/>
      <c r="C262" s="65"/>
      <c r="D262" s="67"/>
      <c r="E262" s="286"/>
      <c r="F262" s="286"/>
      <c r="G262" s="286"/>
      <c r="H262" s="286"/>
      <c r="I262" s="286"/>
      <c r="J262" s="286"/>
      <c r="K262" s="286"/>
      <c r="L262" s="286"/>
      <c r="M262" s="286"/>
      <c r="N262" s="286"/>
      <c r="O262" s="286"/>
      <c r="P262" s="286"/>
      <c r="Q262" s="286"/>
      <c r="R262" s="2"/>
      <c r="S262" s="2"/>
    </row>
    <row r="263" spans="1:19" x14ac:dyDescent="0.25">
      <c r="B263" s="65"/>
      <c r="C263" s="65"/>
    </row>
    <row r="264" spans="1:19" x14ac:dyDescent="0.25"/>
    <row r="265" spans="1:19" x14ac:dyDescent="0.25"/>
    <row r="266" spans="1:19" x14ac:dyDescent="0.25"/>
    <row r="267" spans="1:19" x14ac:dyDescent="0.25"/>
    <row r="268" spans="1:19" x14ac:dyDescent="0.25"/>
    <row r="269" spans="1:19" x14ac:dyDescent="0.25"/>
    <row r="270" spans="1:19" x14ac:dyDescent="0.25"/>
    <row r="271" spans="1:19" x14ac:dyDescent="0.25"/>
    <row r="272" spans="1:19" x14ac:dyDescent="0.25"/>
    <row r="273" x14ac:dyDescent="0.25"/>
    <row r="274" x14ac:dyDescent="0.25"/>
    <row r="275" x14ac:dyDescent="0.25"/>
    <row r="276" x14ac:dyDescent="0.25"/>
    <row r="277" x14ac:dyDescent="0.25"/>
  </sheetData>
  <mergeCells count="6">
    <mergeCell ref="J2:M2"/>
    <mergeCell ref="F2:I2"/>
    <mergeCell ref="N1:O1"/>
    <mergeCell ref="E261:Q261"/>
    <mergeCell ref="E262:Q262"/>
    <mergeCell ref="E260:Q260"/>
  </mergeCells>
  <conditionalFormatting sqref="K6:M16 K18:M29 K31:M43 K45:M50 K52:M57 K59:M70 K72:M76 K78:M82 K84:M89 K91:M95 K97:M101 K103:M108 K110:M114 K116:M121 K123:M128 K130:M134 K136:M141 K143:M147 K149:M153 K155:M159 K167:M171 K173:M177 K179:M183 K185:M189 K191:M195 K197:M201 K203:M208 K210:M215 K217:M223 K225:M230 K232:M237 K239:M244 K246:M251 K253:M256">
    <cfRule type="cellIs" dxfId="3" priority="3" operator="lessThan">
      <formula>0</formula>
    </cfRule>
    <cfRule type="cellIs" dxfId="2" priority="4" operator="greaterThan">
      <formula>0</formula>
    </cfRule>
  </conditionalFormatting>
  <conditionalFormatting sqref="K161:M165">
    <cfRule type="cellIs" dxfId="1" priority="1" operator="lessThan">
      <formula>0</formula>
    </cfRule>
    <cfRule type="cellIs" dxfId="0" priority="2" operator="greaterThan">
      <formula>0</formula>
    </cfRule>
  </conditionalFormatting>
  <hyperlinks>
    <hyperlink ref="U3" r:id="rId1" xr:uid="{64D106D1-D335-4326-9777-5543FE4E9F8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B52BB-E602-4827-83E4-6E988C7FCAE8}">
  <dimension ref="A1:CS75"/>
  <sheetViews>
    <sheetView workbookViewId="0">
      <pane xSplit="2" topLeftCell="C1" activePane="topRight" state="frozen"/>
      <selection pane="topRight" activeCell="D22" sqref="D22"/>
    </sheetView>
  </sheetViews>
  <sheetFormatPr defaultColWidth="11.42578125" defaultRowHeight="15" x14ac:dyDescent="0.25"/>
  <cols>
    <col min="1" max="1" width="11.42578125" style="114"/>
    <col min="2" max="2" width="47" style="114" customWidth="1"/>
    <col min="3" max="3" width="9.140625" style="243"/>
    <col min="4" max="6" width="9.140625" style="244"/>
    <col min="7" max="7" width="17.42578125" style="244" bestFit="1" customWidth="1"/>
    <col min="8" max="8" width="9.140625" style="243"/>
    <col min="9" max="11" width="9.140625" style="244"/>
    <col min="12" max="12" width="12.140625" style="244" bestFit="1" customWidth="1"/>
    <col min="13" max="13" width="9.140625" style="243"/>
    <col min="14" max="16" width="9.140625" style="244"/>
    <col min="17" max="17" width="12.140625" style="244" bestFit="1" customWidth="1"/>
    <col min="18" max="18" width="9.140625" style="243"/>
    <col min="19" max="21" width="9.140625" style="244"/>
    <col min="22" max="22" width="12.140625" style="244" bestFit="1" customWidth="1"/>
    <col min="23" max="23" width="11.42578125" style="115"/>
    <col min="24" max="27" width="11.42578125" style="114"/>
    <col min="28" max="31" width="11.42578125" style="244"/>
    <col min="32" max="32" width="7.42578125" style="244" bestFit="1" customWidth="1"/>
    <col min="33" max="42" width="11.42578125" style="114"/>
    <col min="43" max="62" width="11.42578125" style="77"/>
    <col min="63" max="63" width="11.42578125" style="115"/>
    <col min="64" max="16384" width="11.42578125" style="114"/>
  </cols>
  <sheetData>
    <row r="1" spans="1:97" s="109" customFormat="1" ht="15" customHeight="1" x14ac:dyDescent="0.25">
      <c r="A1" s="106"/>
      <c r="B1" s="107"/>
      <c r="C1" s="304" t="s">
        <v>97</v>
      </c>
      <c r="D1" s="305"/>
      <c r="E1" s="305"/>
      <c r="F1" s="305"/>
      <c r="G1" s="305"/>
      <c r="H1" s="304" t="s">
        <v>97</v>
      </c>
      <c r="I1" s="305"/>
      <c r="J1" s="305"/>
      <c r="K1" s="305"/>
      <c r="L1" s="305"/>
      <c r="M1" s="304" t="s">
        <v>97</v>
      </c>
      <c r="N1" s="305"/>
      <c r="O1" s="305"/>
      <c r="P1" s="305"/>
      <c r="Q1" s="305"/>
      <c r="R1" s="304" t="s">
        <v>97</v>
      </c>
      <c r="S1" s="305"/>
      <c r="T1" s="305"/>
      <c r="U1" s="305"/>
      <c r="V1" s="305"/>
      <c r="W1" s="298" t="s">
        <v>98</v>
      </c>
      <c r="X1" s="299"/>
      <c r="Y1" s="299"/>
      <c r="Z1" s="299"/>
      <c r="AA1" s="299"/>
      <c r="AB1" s="304" t="s">
        <v>99</v>
      </c>
      <c r="AC1" s="305"/>
      <c r="AD1" s="305"/>
      <c r="AE1" s="305"/>
      <c r="AF1" s="305"/>
      <c r="AG1" s="298" t="s">
        <v>100</v>
      </c>
      <c r="AH1" s="299"/>
      <c r="AI1" s="299"/>
      <c r="AJ1" s="299"/>
      <c r="AK1" s="299"/>
      <c r="AL1" s="298" t="s">
        <v>101</v>
      </c>
      <c r="AM1" s="299"/>
      <c r="AN1" s="299"/>
      <c r="AO1" s="299"/>
      <c r="AP1" s="299"/>
      <c r="AQ1" s="307" t="s">
        <v>102</v>
      </c>
      <c r="AR1" s="308"/>
      <c r="AS1" s="308"/>
      <c r="AT1" s="308"/>
      <c r="AU1" s="308"/>
      <c r="AV1" s="307" t="s">
        <v>102</v>
      </c>
      <c r="AW1" s="308"/>
      <c r="AX1" s="308"/>
      <c r="AY1" s="308"/>
      <c r="AZ1" s="308"/>
      <c r="BA1" s="307" t="s">
        <v>102</v>
      </c>
      <c r="BB1" s="308"/>
      <c r="BC1" s="308"/>
      <c r="BD1" s="308"/>
      <c r="BE1" s="308"/>
      <c r="BF1" s="307" t="s">
        <v>102</v>
      </c>
      <c r="BG1" s="308"/>
      <c r="BH1" s="308"/>
      <c r="BI1" s="308"/>
      <c r="BJ1" s="308"/>
      <c r="BK1" s="298" t="s">
        <v>103</v>
      </c>
      <c r="BL1" s="299"/>
      <c r="BM1" s="299"/>
      <c r="BN1" s="299"/>
      <c r="BO1" s="299"/>
      <c r="BP1" s="298" t="s">
        <v>104</v>
      </c>
      <c r="BQ1" s="299"/>
      <c r="BR1" s="299"/>
      <c r="BS1" s="299"/>
      <c r="BT1" s="299"/>
      <c r="BU1" s="298" t="s">
        <v>104</v>
      </c>
      <c r="BV1" s="299"/>
      <c r="BW1" s="299"/>
      <c r="BX1" s="299"/>
      <c r="BY1" s="299"/>
      <c r="BZ1" s="298" t="s">
        <v>105</v>
      </c>
      <c r="CA1" s="299"/>
      <c r="CB1" s="299"/>
      <c r="CC1" s="299"/>
      <c r="CD1" s="299"/>
      <c r="CE1" s="298" t="s">
        <v>105</v>
      </c>
      <c r="CF1" s="299"/>
      <c r="CG1" s="299"/>
      <c r="CH1" s="299"/>
      <c r="CI1" s="299"/>
      <c r="CJ1" s="298" t="s">
        <v>106</v>
      </c>
      <c r="CK1" s="299"/>
      <c r="CL1" s="299"/>
      <c r="CM1" s="299"/>
      <c r="CN1" s="299"/>
      <c r="CO1" s="298" t="s">
        <v>106</v>
      </c>
      <c r="CP1" s="299"/>
      <c r="CQ1" s="299"/>
      <c r="CR1" s="299"/>
      <c r="CS1" s="299"/>
    </row>
    <row r="2" spans="1:97" s="109" customFormat="1" x14ac:dyDescent="0.25">
      <c r="A2" s="106"/>
      <c r="B2" s="107"/>
      <c r="C2" s="304"/>
      <c r="D2" s="305"/>
      <c r="E2" s="305"/>
      <c r="F2" s="305"/>
      <c r="G2" s="305"/>
      <c r="H2" s="304"/>
      <c r="I2" s="305"/>
      <c r="J2" s="305"/>
      <c r="K2" s="305"/>
      <c r="L2" s="305"/>
      <c r="M2" s="304"/>
      <c r="N2" s="305"/>
      <c r="O2" s="305"/>
      <c r="P2" s="305"/>
      <c r="Q2" s="305"/>
      <c r="R2" s="304"/>
      <c r="S2" s="305"/>
      <c r="T2" s="305"/>
      <c r="U2" s="305"/>
      <c r="V2" s="305"/>
      <c r="W2" s="298"/>
      <c r="X2" s="299"/>
      <c r="Y2" s="299"/>
      <c r="Z2" s="299"/>
      <c r="AA2" s="299"/>
      <c r="AB2" s="304"/>
      <c r="AC2" s="305"/>
      <c r="AD2" s="305"/>
      <c r="AE2" s="305"/>
      <c r="AF2" s="305"/>
      <c r="AG2" s="298"/>
      <c r="AH2" s="299"/>
      <c r="AI2" s="299"/>
      <c r="AJ2" s="299"/>
      <c r="AK2" s="299"/>
      <c r="AL2" s="298"/>
      <c r="AM2" s="299"/>
      <c r="AN2" s="299"/>
      <c r="AO2" s="299"/>
      <c r="AP2" s="299"/>
      <c r="AQ2" s="307"/>
      <c r="AR2" s="308"/>
      <c r="AS2" s="308"/>
      <c r="AT2" s="308"/>
      <c r="AU2" s="308"/>
      <c r="AV2" s="307"/>
      <c r="AW2" s="308"/>
      <c r="AX2" s="308"/>
      <c r="AY2" s="308"/>
      <c r="AZ2" s="308"/>
      <c r="BA2" s="307"/>
      <c r="BB2" s="308"/>
      <c r="BC2" s="308"/>
      <c r="BD2" s="308"/>
      <c r="BE2" s="308"/>
      <c r="BF2" s="307"/>
      <c r="BG2" s="308"/>
      <c r="BH2" s="308"/>
      <c r="BI2" s="308"/>
      <c r="BJ2" s="308"/>
      <c r="BK2" s="298"/>
      <c r="BL2" s="299"/>
      <c r="BM2" s="299"/>
      <c r="BN2" s="299"/>
      <c r="BO2" s="299"/>
      <c r="BP2" s="298"/>
      <c r="BQ2" s="299"/>
      <c r="BR2" s="299"/>
      <c r="BS2" s="299"/>
      <c r="BT2" s="299"/>
      <c r="BU2" s="298"/>
      <c r="BV2" s="299"/>
      <c r="BW2" s="299"/>
      <c r="BX2" s="299"/>
      <c r="BY2" s="299"/>
      <c r="BZ2" s="298"/>
      <c r="CA2" s="299"/>
      <c r="CB2" s="299"/>
      <c r="CC2" s="299"/>
      <c r="CD2" s="299"/>
      <c r="CE2" s="298"/>
      <c r="CF2" s="299"/>
      <c r="CG2" s="299"/>
      <c r="CH2" s="299"/>
      <c r="CI2" s="299"/>
      <c r="CJ2" s="298"/>
      <c r="CK2" s="299"/>
      <c r="CL2" s="299"/>
      <c r="CM2" s="299"/>
      <c r="CN2" s="299"/>
      <c r="CO2" s="298"/>
      <c r="CP2" s="299"/>
      <c r="CQ2" s="299"/>
      <c r="CR2" s="299"/>
      <c r="CS2" s="299"/>
    </row>
    <row r="3" spans="1:97" s="109" customFormat="1" ht="42" customHeight="1" x14ac:dyDescent="0.25">
      <c r="A3" s="225"/>
      <c r="B3" s="226" t="s">
        <v>107</v>
      </c>
      <c r="C3" s="306" t="s">
        <v>108</v>
      </c>
      <c r="D3" s="306"/>
      <c r="E3" s="306"/>
      <c r="F3" s="306"/>
      <c r="G3" s="306"/>
      <c r="H3" s="306" t="s">
        <v>108</v>
      </c>
      <c r="I3" s="306"/>
      <c r="J3" s="306"/>
      <c r="K3" s="306"/>
      <c r="L3" s="306"/>
      <c r="M3" s="306" t="s">
        <v>108</v>
      </c>
      <c r="N3" s="306"/>
      <c r="O3" s="306"/>
      <c r="P3" s="306"/>
      <c r="Q3" s="306"/>
      <c r="R3" s="306" t="s">
        <v>108</v>
      </c>
      <c r="S3" s="306"/>
      <c r="T3" s="306"/>
      <c r="U3" s="306"/>
      <c r="V3" s="306"/>
      <c r="W3" s="302"/>
      <c r="X3" s="302"/>
      <c r="Y3" s="302"/>
      <c r="Z3" s="302"/>
      <c r="AA3" s="302"/>
      <c r="AB3" s="306"/>
      <c r="AC3" s="306"/>
      <c r="AD3" s="306"/>
      <c r="AE3" s="306"/>
      <c r="AF3" s="306"/>
      <c r="AG3" s="302" t="s">
        <v>109</v>
      </c>
      <c r="AH3" s="302"/>
      <c r="AI3" s="302"/>
      <c r="AJ3" s="302"/>
      <c r="AK3" s="302"/>
      <c r="AL3" s="302" t="s">
        <v>109</v>
      </c>
      <c r="AM3" s="302"/>
      <c r="AN3" s="302"/>
      <c r="AO3" s="302"/>
      <c r="AP3" s="302"/>
      <c r="AQ3" s="302" t="s">
        <v>110</v>
      </c>
      <c r="AR3" s="302"/>
      <c r="AS3" s="302"/>
      <c r="AT3" s="302"/>
      <c r="AU3" s="302"/>
      <c r="AV3" s="302" t="s">
        <v>110</v>
      </c>
      <c r="AW3" s="302"/>
      <c r="AX3" s="302"/>
      <c r="AY3" s="302"/>
      <c r="AZ3" s="302"/>
      <c r="BA3" s="302" t="s">
        <v>110</v>
      </c>
      <c r="BB3" s="302"/>
      <c r="BC3" s="302"/>
      <c r="BD3" s="302"/>
      <c r="BE3" s="302"/>
      <c r="BF3" s="302" t="s">
        <v>110</v>
      </c>
      <c r="BG3" s="302"/>
      <c r="BH3" s="302"/>
      <c r="BI3" s="302"/>
      <c r="BJ3" s="302"/>
      <c r="BK3" s="303" t="s">
        <v>111</v>
      </c>
      <c r="BL3" s="303"/>
      <c r="BM3" s="303"/>
      <c r="BN3" s="303"/>
      <c r="BO3" s="303"/>
      <c r="BP3" s="303" t="s">
        <v>112</v>
      </c>
      <c r="BQ3" s="303"/>
      <c r="BR3" s="303"/>
      <c r="BS3" s="303"/>
      <c r="BT3" s="303"/>
      <c r="BU3" s="303" t="s">
        <v>112</v>
      </c>
      <c r="BV3" s="303"/>
      <c r="BW3" s="303"/>
      <c r="BX3" s="303"/>
      <c r="BY3" s="303"/>
      <c r="BZ3" s="303"/>
      <c r="CA3" s="303"/>
      <c r="CB3" s="303"/>
      <c r="CC3" s="303"/>
      <c r="CD3" s="303"/>
      <c r="CE3" s="303"/>
      <c r="CF3" s="303"/>
      <c r="CG3" s="303"/>
      <c r="CH3" s="303"/>
      <c r="CI3" s="303"/>
      <c r="CJ3" s="303"/>
      <c r="CK3" s="303"/>
      <c r="CL3" s="303"/>
      <c r="CM3" s="303"/>
      <c r="CN3" s="303"/>
      <c r="CO3" s="303"/>
      <c r="CP3" s="303"/>
      <c r="CQ3" s="303"/>
      <c r="CR3" s="303"/>
      <c r="CS3" s="303"/>
    </row>
    <row r="4" spans="1:97" s="109" customFormat="1" x14ac:dyDescent="0.25">
      <c r="A4" s="225"/>
      <c r="B4" s="226" t="s">
        <v>113</v>
      </c>
      <c r="C4" s="294"/>
      <c r="D4" s="295"/>
      <c r="E4" s="295"/>
      <c r="F4" s="295"/>
      <c r="G4" s="296"/>
      <c r="H4" s="294"/>
      <c r="I4" s="295"/>
      <c r="J4" s="295"/>
      <c r="K4" s="295"/>
      <c r="L4" s="296"/>
      <c r="M4" s="294"/>
      <c r="N4" s="295"/>
      <c r="O4" s="295"/>
      <c r="P4" s="295"/>
      <c r="Q4" s="296"/>
      <c r="R4" s="294"/>
      <c r="S4" s="295"/>
      <c r="T4" s="295"/>
      <c r="U4" s="295"/>
      <c r="V4" s="296"/>
      <c r="W4" s="291"/>
      <c r="X4" s="292"/>
      <c r="Y4" s="292"/>
      <c r="Z4" s="292"/>
      <c r="AA4" s="293"/>
      <c r="AB4" s="294"/>
      <c r="AC4" s="295"/>
      <c r="AD4" s="295"/>
      <c r="AE4" s="295"/>
      <c r="AF4" s="296"/>
      <c r="AG4" s="291"/>
      <c r="AH4" s="292"/>
      <c r="AI4" s="292"/>
      <c r="AJ4" s="292"/>
      <c r="AK4" s="293"/>
      <c r="AL4" s="291"/>
      <c r="AM4" s="292"/>
      <c r="AN4" s="292"/>
      <c r="AO4" s="292"/>
      <c r="AP4" s="293"/>
      <c r="AQ4" s="312" t="s">
        <v>114</v>
      </c>
      <c r="AR4" s="313"/>
      <c r="AS4" s="313"/>
      <c r="AT4" s="313"/>
      <c r="AU4" s="314"/>
      <c r="AV4" s="312" t="s">
        <v>114</v>
      </c>
      <c r="AW4" s="313"/>
      <c r="AX4" s="313"/>
      <c r="AY4" s="313"/>
      <c r="AZ4" s="314"/>
      <c r="BA4" s="312" t="s">
        <v>114</v>
      </c>
      <c r="BB4" s="313"/>
      <c r="BC4" s="313"/>
      <c r="BD4" s="313"/>
      <c r="BE4" s="314"/>
      <c r="BF4" s="312" t="s">
        <v>114</v>
      </c>
      <c r="BG4" s="313"/>
      <c r="BH4" s="313"/>
      <c r="BI4" s="313"/>
      <c r="BJ4" s="314"/>
      <c r="BK4" s="291"/>
      <c r="BL4" s="292"/>
      <c r="BM4" s="292"/>
      <c r="BN4" s="292"/>
      <c r="BO4" s="293"/>
      <c r="BP4" s="291"/>
      <c r="BQ4" s="292"/>
      <c r="BR4" s="292"/>
      <c r="BS4" s="292"/>
      <c r="BT4" s="293"/>
      <c r="BU4" s="291"/>
      <c r="BV4" s="292"/>
      <c r="BW4" s="292"/>
      <c r="BX4" s="292"/>
      <c r="BY4" s="293"/>
      <c r="BZ4" s="291"/>
      <c r="CA4" s="292"/>
      <c r="CB4" s="292"/>
      <c r="CC4" s="292"/>
      <c r="CD4" s="293"/>
      <c r="CE4" s="291"/>
      <c r="CF4" s="292"/>
      <c r="CG4" s="292"/>
      <c r="CH4" s="292"/>
      <c r="CI4" s="293"/>
      <c r="CJ4" s="291"/>
      <c r="CK4" s="292"/>
      <c r="CL4" s="292"/>
      <c r="CM4" s="292"/>
      <c r="CN4" s="293"/>
      <c r="CO4" s="291"/>
      <c r="CP4" s="292"/>
      <c r="CQ4" s="292"/>
      <c r="CR4" s="292"/>
      <c r="CS4" s="293"/>
    </row>
    <row r="5" spans="1:97" customFormat="1" x14ac:dyDescent="0.25">
      <c r="A5" s="225"/>
      <c r="B5" s="226" t="s">
        <v>78</v>
      </c>
      <c r="C5" s="294" t="s">
        <v>115</v>
      </c>
      <c r="D5" s="295"/>
      <c r="E5" s="295"/>
      <c r="F5" s="295"/>
      <c r="G5" s="296"/>
      <c r="H5" s="294" t="s">
        <v>116</v>
      </c>
      <c r="I5" s="295"/>
      <c r="J5" s="295"/>
      <c r="K5" s="295"/>
      <c r="L5" s="296"/>
      <c r="M5" s="294" t="s">
        <v>115</v>
      </c>
      <c r="N5" s="295"/>
      <c r="O5" s="295"/>
      <c r="P5" s="295"/>
      <c r="Q5" s="296"/>
      <c r="R5" s="294" t="s">
        <v>116</v>
      </c>
      <c r="S5" s="295"/>
      <c r="T5" s="295"/>
      <c r="U5" s="295"/>
      <c r="V5" s="296"/>
      <c r="W5" s="291" t="s">
        <v>116</v>
      </c>
      <c r="X5" s="292"/>
      <c r="Y5" s="292"/>
      <c r="Z5" s="292"/>
      <c r="AA5" s="293"/>
      <c r="AB5" s="294" t="s">
        <v>116</v>
      </c>
      <c r="AC5" s="295"/>
      <c r="AD5" s="295"/>
      <c r="AE5" s="295"/>
      <c r="AF5" s="296"/>
      <c r="AG5" s="291" t="s">
        <v>116</v>
      </c>
      <c r="AH5" s="292"/>
      <c r="AI5" s="292"/>
      <c r="AJ5" s="292"/>
      <c r="AK5" s="293"/>
      <c r="AL5" s="291" t="s">
        <v>115</v>
      </c>
      <c r="AM5" s="292"/>
      <c r="AN5" s="292"/>
      <c r="AO5" s="292"/>
      <c r="AP5" s="293"/>
      <c r="AQ5" s="291" t="s">
        <v>115</v>
      </c>
      <c r="AR5" s="292"/>
      <c r="AS5" s="292"/>
      <c r="AT5" s="292"/>
      <c r="AU5" s="293"/>
      <c r="AV5" s="291" t="s">
        <v>115</v>
      </c>
      <c r="AW5" s="292"/>
      <c r="AX5" s="292"/>
      <c r="AY5" s="292"/>
      <c r="AZ5" s="293"/>
      <c r="BA5" s="291" t="s">
        <v>116</v>
      </c>
      <c r="BB5" s="292"/>
      <c r="BC5" s="292"/>
      <c r="BD5" s="292"/>
      <c r="BE5" s="293"/>
      <c r="BF5" s="291" t="s">
        <v>116</v>
      </c>
      <c r="BG5" s="292"/>
      <c r="BH5" s="292"/>
      <c r="BI5" s="292"/>
      <c r="BJ5" s="293"/>
      <c r="BK5" s="291" t="s">
        <v>117</v>
      </c>
      <c r="BL5" s="292"/>
      <c r="BM5" s="292"/>
      <c r="BN5" s="292"/>
      <c r="BO5" s="293"/>
      <c r="BP5" s="291" t="s">
        <v>115</v>
      </c>
      <c r="BQ5" s="292"/>
      <c r="BR5" s="292"/>
      <c r="BS5" s="292"/>
      <c r="BT5" s="293"/>
      <c r="BU5" s="291" t="s">
        <v>116</v>
      </c>
      <c r="BV5" s="292"/>
      <c r="BW5" s="292"/>
      <c r="BX5" s="292"/>
      <c r="BY5" s="293"/>
      <c r="BZ5" s="291" t="s">
        <v>116</v>
      </c>
      <c r="CA5" s="292"/>
      <c r="CB5" s="292"/>
      <c r="CC5" s="292"/>
      <c r="CD5" s="293"/>
      <c r="CE5" s="291" t="s">
        <v>115</v>
      </c>
      <c r="CF5" s="292"/>
      <c r="CG5" s="292"/>
      <c r="CH5" s="292"/>
      <c r="CI5" s="293"/>
      <c r="CJ5" s="291"/>
      <c r="CK5" s="292"/>
      <c r="CL5" s="292"/>
      <c r="CM5" s="292"/>
      <c r="CN5" s="293"/>
      <c r="CO5" s="291"/>
      <c r="CP5" s="292"/>
      <c r="CQ5" s="292"/>
      <c r="CR5" s="292"/>
      <c r="CS5" s="293"/>
    </row>
    <row r="6" spans="1:97" customFormat="1" ht="15" customHeight="1" x14ac:dyDescent="0.25">
      <c r="A6" s="225"/>
      <c r="B6" s="226" t="s">
        <v>118</v>
      </c>
      <c r="C6" s="294" t="s">
        <v>119</v>
      </c>
      <c r="D6" s="295"/>
      <c r="E6" s="295"/>
      <c r="F6" s="295"/>
      <c r="G6" s="296"/>
      <c r="H6" s="294" t="s">
        <v>119</v>
      </c>
      <c r="I6" s="295"/>
      <c r="J6" s="295"/>
      <c r="K6" s="295"/>
      <c r="L6" s="296"/>
      <c r="M6" s="294" t="s">
        <v>119</v>
      </c>
      <c r="N6" s="295"/>
      <c r="O6" s="295"/>
      <c r="P6" s="295"/>
      <c r="Q6" s="296"/>
      <c r="R6" s="294" t="s">
        <v>119</v>
      </c>
      <c r="S6" s="295"/>
      <c r="T6" s="295"/>
      <c r="U6" s="295"/>
      <c r="V6" s="296"/>
      <c r="W6" s="291" t="s">
        <v>119</v>
      </c>
      <c r="X6" s="292"/>
      <c r="Y6" s="292"/>
      <c r="Z6" s="292"/>
      <c r="AA6" s="293"/>
      <c r="AB6" s="294" t="s">
        <v>120</v>
      </c>
      <c r="AC6" s="295"/>
      <c r="AD6" s="295"/>
      <c r="AE6" s="295"/>
      <c r="AF6" s="296"/>
      <c r="AG6" s="291" t="s">
        <v>121</v>
      </c>
      <c r="AH6" s="292"/>
      <c r="AI6" s="292"/>
      <c r="AJ6" s="292"/>
      <c r="AK6" s="293"/>
      <c r="AL6" s="291" t="s">
        <v>121</v>
      </c>
      <c r="AM6" s="292"/>
      <c r="AN6" s="292"/>
      <c r="AO6" s="292"/>
      <c r="AP6" s="293"/>
      <c r="AQ6" s="309" t="s">
        <v>119</v>
      </c>
      <c r="AR6" s="310"/>
      <c r="AS6" s="310"/>
      <c r="AT6" s="310"/>
      <c r="AU6" s="311"/>
      <c r="AV6" s="309" t="s">
        <v>120</v>
      </c>
      <c r="AW6" s="310"/>
      <c r="AX6" s="310"/>
      <c r="AY6" s="310"/>
      <c r="AZ6" s="311"/>
      <c r="BA6" s="309" t="s">
        <v>119</v>
      </c>
      <c r="BB6" s="310"/>
      <c r="BC6" s="310"/>
      <c r="BD6" s="310"/>
      <c r="BE6" s="311"/>
      <c r="BF6" s="309" t="s">
        <v>120</v>
      </c>
      <c r="BG6" s="310"/>
      <c r="BH6" s="310"/>
      <c r="BI6" s="310"/>
      <c r="BJ6" s="311"/>
      <c r="BK6" s="291" t="s">
        <v>117</v>
      </c>
      <c r="BL6" s="292"/>
      <c r="BM6" s="292"/>
      <c r="BN6" s="292"/>
      <c r="BO6" s="293"/>
      <c r="BP6" s="291" t="s">
        <v>117</v>
      </c>
      <c r="BQ6" s="292"/>
      <c r="BR6" s="292"/>
      <c r="BS6" s="292"/>
      <c r="BT6" s="293"/>
      <c r="BU6" s="291" t="s">
        <v>117</v>
      </c>
      <c r="BV6" s="292"/>
      <c r="BW6" s="292"/>
      <c r="BX6" s="292"/>
      <c r="BY6" s="293"/>
      <c r="BZ6" s="291"/>
      <c r="CA6" s="292"/>
      <c r="CB6" s="292"/>
      <c r="CC6" s="292"/>
      <c r="CD6" s="293"/>
      <c r="CE6" s="291"/>
      <c r="CF6" s="292"/>
      <c r="CG6" s="292"/>
      <c r="CH6" s="292"/>
      <c r="CI6" s="293"/>
      <c r="CJ6" s="291"/>
      <c r="CK6" s="292"/>
      <c r="CL6" s="292"/>
      <c r="CM6" s="292"/>
      <c r="CN6" s="293"/>
      <c r="CO6" s="291"/>
      <c r="CP6" s="292"/>
      <c r="CQ6" s="292"/>
      <c r="CR6" s="292"/>
      <c r="CS6" s="293"/>
    </row>
    <row r="7" spans="1:97" customFormat="1" ht="15" customHeight="1" x14ac:dyDescent="0.25">
      <c r="A7" s="225"/>
      <c r="B7" s="226" t="s">
        <v>122</v>
      </c>
      <c r="C7" s="294">
        <v>100</v>
      </c>
      <c r="D7" s="295"/>
      <c r="E7" s="295"/>
      <c r="F7" s="295"/>
      <c r="G7" s="296"/>
      <c r="H7" s="294">
        <v>100</v>
      </c>
      <c r="I7" s="295"/>
      <c r="J7" s="295"/>
      <c r="K7" s="295"/>
      <c r="L7" s="296"/>
      <c r="M7" s="294">
        <v>1000</v>
      </c>
      <c r="N7" s="295"/>
      <c r="O7" s="295"/>
      <c r="P7" s="295"/>
      <c r="Q7" s="296"/>
      <c r="R7" s="294">
        <v>1000</v>
      </c>
      <c r="S7" s="295"/>
      <c r="T7" s="295"/>
      <c r="U7" s="295"/>
      <c r="V7" s="296"/>
      <c r="W7" s="291" t="s">
        <v>119</v>
      </c>
      <c r="X7" s="292"/>
      <c r="Y7" s="292"/>
      <c r="Z7" s="292"/>
      <c r="AA7" s="293"/>
      <c r="AB7" s="294" t="s">
        <v>120</v>
      </c>
      <c r="AC7" s="295"/>
      <c r="AD7" s="295"/>
      <c r="AE7" s="295"/>
      <c r="AF7" s="296"/>
      <c r="AG7" s="291" t="s">
        <v>121</v>
      </c>
      <c r="AH7" s="292"/>
      <c r="AI7" s="292"/>
      <c r="AJ7" s="292"/>
      <c r="AK7" s="293"/>
      <c r="AL7" s="291" t="s">
        <v>121</v>
      </c>
      <c r="AM7" s="292"/>
      <c r="AN7" s="292"/>
      <c r="AO7" s="292"/>
      <c r="AP7" s="293"/>
      <c r="AQ7" s="309"/>
      <c r="AR7" s="310"/>
      <c r="AS7" s="310"/>
      <c r="AT7" s="310"/>
      <c r="AU7" s="311"/>
      <c r="AV7" s="309"/>
      <c r="AW7" s="310"/>
      <c r="AX7" s="310"/>
      <c r="AY7" s="310"/>
      <c r="AZ7" s="311"/>
      <c r="BA7" s="309"/>
      <c r="BB7" s="310"/>
      <c r="BC7" s="310"/>
      <c r="BD7" s="310"/>
      <c r="BE7" s="311"/>
      <c r="BF7" s="309"/>
      <c r="BG7" s="310"/>
      <c r="BH7" s="310"/>
      <c r="BI7" s="310"/>
      <c r="BJ7" s="311"/>
      <c r="BK7" s="291" t="s">
        <v>117</v>
      </c>
      <c r="BL7" s="292"/>
      <c r="BM7" s="292"/>
      <c r="BN7" s="292"/>
      <c r="BO7" s="293"/>
      <c r="BP7" s="291" t="s">
        <v>117</v>
      </c>
      <c r="BQ7" s="292"/>
      <c r="BR7" s="292"/>
      <c r="BS7" s="292"/>
      <c r="BT7" s="293"/>
      <c r="BU7" s="291" t="s">
        <v>117</v>
      </c>
      <c r="BV7" s="292"/>
      <c r="BW7" s="292"/>
      <c r="BX7" s="292"/>
      <c r="BY7" s="293"/>
      <c r="BZ7" s="291"/>
      <c r="CA7" s="292"/>
      <c r="CB7" s="292"/>
      <c r="CC7" s="292"/>
      <c r="CD7" s="293"/>
      <c r="CE7" s="291"/>
      <c r="CF7" s="292"/>
      <c r="CG7" s="292"/>
      <c r="CH7" s="292"/>
      <c r="CI7" s="293"/>
      <c r="CJ7" s="291"/>
      <c r="CK7" s="292"/>
      <c r="CL7" s="292"/>
      <c r="CM7" s="292"/>
      <c r="CN7" s="293"/>
      <c r="CO7" s="291"/>
      <c r="CP7" s="292"/>
      <c r="CQ7" s="292"/>
      <c r="CR7" s="292"/>
      <c r="CS7" s="293"/>
    </row>
    <row r="8" spans="1:97" s="109" customFormat="1" x14ac:dyDescent="0.25">
      <c r="A8" s="110"/>
      <c r="B8" s="107"/>
      <c r="C8" s="227">
        <v>2030</v>
      </c>
      <c r="D8" s="228">
        <v>2035</v>
      </c>
      <c r="E8" s="228">
        <v>2040</v>
      </c>
      <c r="F8" s="228">
        <v>2050</v>
      </c>
      <c r="G8" s="228" t="s">
        <v>123</v>
      </c>
      <c r="H8" s="227">
        <v>2030</v>
      </c>
      <c r="I8" s="228">
        <v>2035</v>
      </c>
      <c r="J8" s="228">
        <v>2040</v>
      </c>
      <c r="K8" s="228">
        <v>2050</v>
      </c>
      <c r="L8" s="228" t="s">
        <v>123</v>
      </c>
      <c r="M8" s="227">
        <v>2030</v>
      </c>
      <c r="N8" s="228">
        <v>2035</v>
      </c>
      <c r="O8" s="228">
        <v>2040</v>
      </c>
      <c r="P8" s="228">
        <v>2050</v>
      </c>
      <c r="Q8" s="228" t="s">
        <v>123</v>
      </c>
      <c r="R8" s="227">
        <v>2030</v>
      </c>
      <c r="S8" s="228">
        <v>2035</v>
      </c>
      <c r="T8" s="228">
        <v>2040</v>
      </c>
      <c r="U8" s="228">
        <v>2050</v>
      </c>
      <c r="V8" s="228" t="s">
        <v>123</v>
      </c>
      <c r="W8" s="108">
        <v>2030</v>
      </c>
      <c r="X8" s="225">
        <v>2035</v>
      </c>
      <c r="Y8" s="225">
        <v>2040</v>
      </c>
      <c r="Z8" s="225">
        <v>2050</v>
      </c>
      <c r="AA8" s="225" t="s">
        <v>123</v>
      </c>
      <c r="AB8" s="227">
        <v>2030</v>
      </c>
      <c r="AC8" s="228">
        <v>2035</v>
      </c>
      <c r="AD8" s="228">
        <v>2040</v>
      </c>
      <c r="AE8" s="228">
        <v>2050</v>
      </c>
      <c r="AF8" s="228" t="s">
        <v>5</v>
      </c>
      <c r="AG8" s="108">
        <v>2030</v>
      </c>
      <c r="AH8" s="225">
        <v>2035</v>
      </c>
      <c r="AI8" s="225">
        <v>2040</v>
      </c>
      <c r="AJ8" s="225">
        <v>2050</v>
      </c>
      <c r="AK8" s="225" t="s">
        <v>123</v>
      </c>
      <c r="AL8" s="108">
        <v>2030</v>
      </c>
      <c r="AM8" s="225">
        <v>2035</v>
      </c>
      <c r="AN8" s="225">
        <v>2040</v>
      </c>
      <c r="AO8" s="225">
        <v>2050</v>
      </c>
      <c r="AP8" s="225" t="s">
        <v>123</v>
      </c>
      <c r="AQ8" s="108">
        <v>2030</v>
      </c>
      <c r="AR8" s="225">
        <v>2035</v>
      </c>
      <c r="AS8" s="225">
        <v>2040</v>
      </c>
      <c r="AT8" s="225">
        <v>2050</v>
      </c>
      <c r="AU8" s="225" t="s">
        <v>123</v>
      </c>
      <c r="AV8" s="108">
        <v>2030</v>
      </c>
      <c r="AW8" s="225">
        <v>2035</v>
      </c>
      <c r="AX8" s="225">
        <v>2040</v>
      </c>
      <c r="AY8" s="225">
        <v>2050</v>
      </c>
      <c r="AZ8" s="225" t="s">
        <v>123</v>
      </c>
      <c r="BA8" s="108">
        <v>2030</v>
      </c>
      <c r="BB8" s="225">
        <v>2035</v>
      </c>
      <c r="BC8" s="225">
        <v>2040</v>
      </c>
      <c r="BD8" s="225">
        <v>2050</v>
      </c>
      <c r="BE8" s="225" t="s">
        <v>123</v>
      </c>
      <c r="BF8" s="108">
        <v>2030</v>
      </c>
      <c r="BG8" s="225">
        <v>2035</v>
      </c>
      <c r="BH8" s="225">
        <v>2040</v>
      </c>
      <c r="BI8" s="225">
        <v>2050</v>
      </c>
      <c r="BJ8" s="225" t="s">
        <v>123</v>
      </c>
      <c r="BK8" s="108">
        <v>2030</v>
      </c>
      <c r="BL8" s="225">
        <v>2035</v>
      </c>
      <c r="BM8" s="225">
        <v>2040</v>
      </c>
      <c r="BN8" s="225">
        <v>2050</v>
      </c>
      <c r="BO8" s="225" t="s">
        <v>123</v>
      </c>
      <c r="BP8" s="108">
        <v>2030</v>
      </c>
      <c r="BQ8" s="225">
        <v>2035</v>
      </c>
      <c r="BR8" s="225">
        <v>2040</v>
      </c>
      <c r="BS8" s="225">
        <v>2050</v>
      </c>
      <c r="BT8" s="225" t="s">
        <v>123</v>
      </c>
      <c r="BU8" s="108">
        <v>2030</v>
      </c>
      <c r="BV8" s="225">
        <v>2035</v>
      </c>
      <c r="BW8" s="225">
        <v>2040</v>
      </c>
      <c r="BX8" s="225">
        <v>2050</v>
      </c>
      <c r="BY8" s="225" t="s">
        <v>123</v>
      </c>
      <c r="BZ8" s="108">
        <v>2030</v>
      </c>
      <c r="CA8" s="225">
        <v>2035</v>
      </c>
      <c r="CB8" s="225">
        <v>2040</v>
      </c>
      <c r="CC8" s="225">
        <v>2050</v>
      </c>
      <c r="CD8" s="225" t="s">
        <v>123</v>
      </c>
      <c r="CE8" s="108">
        <v>2030</v>
      </c>
      <c r="CF8" s="225">
        <v>2035</v>
      </c>
      <c r="CG8" s="225">
        <v>2040</v>
      </c>
      <c r="CH8" s="225">
        <v>2050</v>
      </c>
      <c r="CI8" s="225" t="s">
        <v>123</v>
      </c>
      <c r="CJ8" s="108">
        <v>2030</v>
      </c>
      <c r="CK8" s="225">
        <v>2035</v>
      </c>
      <c r="CL8" s="225">
        <v>2040</v>
      </c>
      <c r="CM8" s="225">
        <v>2050</v>
      </c>
      <c r="CN8" s="225" t="s">
        <v>123</v>
      </c>
      <c r="CO8" s="108">
        <v>2030</v>
      </c>
      <c r="CP8" s="225">
        <v>2035</v>
      </c>
      <c r="CQ8" s="225">
        <v>2040</v>
      </c>
      <c r="CR8" s="225">
        <v>2050</v>
      </c>
      <c r="CS8" s="225" t="s">
        <v>123</v>
      </c>
    </row>
    <row r="9" spans="1:97" x14ac:dyDescent="0.25">
      <c r="A9" s="132"/>
      <c r="B9" s="133" t="s">
        <v>124</v>
      </c>
      <c r="C9" s="234">
        <v>0.55000000000000004</v>
      </c>
      <c r="D9" s="231">
        <v>0.48749999999999999</v>
      </c>
      <c r="E9" s="231">
        <v>0.42499999999999999</v>
      </c>
      <c r="F9" s="231">
        <v>0.3</v>
      </c>
      <c r="G9" s="231">
        <v>0.875</v>
      </c>
      <c r="H9" s="234">
        <v>0.65</v>
      </c>
      <c r="I9" s="231">
        <v>0.57499999999999996</v>
      </c>
      <c r="J9" s="231">
        <v>0.5</v>
      </c>
      <c r="K9" s="231">
        <v>0.35</v>
      </c>
      <c r="L9" s="231">
        <f>0.975</f>
        <v>0.97499999999999998</v>
      </c>
      <c r="M9" s="234">
        <v>0.5</v>
      </c>
      <c r="N9" s="231">
        <v>0.45</v>
      </c>
      <c r="O9" s="231">
        <v>0.4</v>
      </c>
      <c r="P9" s="231">
        <v>0.27500000000000002</v>
      </c>
      <c r="Q9" s="231">
        <v>0.8</v>
      </c>
      <c r="R9" s="234">
        <v>0.6</v>
      </c>
      <c r="S9" s="231">
        <v>0.52500000000000002</v>
      </c>
      <c r="T9" s="231">
        <v>0.45</v>
      </c>
      <c r="U9" s="231">
        <v>0.32500000000000001</v>
      </c>
      <c r="V9" s="231">
        <v>0.9</v>
      </c>
      <c r="W9" s="120">
        <v>0.9</v>
      </c>
      <c r="X9" s="2">
        <v>0.79</v>
      </c>
      <c r="Y9" s="2">
        <v>0.67</v>
      </c>
      <c r="Z9" s="2">
        <v>0.53</v>
      </c>
      <c r="AA9" s="131"/>
      <c r="AB9" s="229">
        <v>1.42</v>
      </c>
      <c r="AC9" s="230">
        <v>1.31</v>
      </c>
      <c r="AD9" s="230">
        <v>1.19</v>
      </c>
      <c r="AE9" s="230">
        <v>1.06</v>
      </c>
      <c r="AF9" s="231"/>
      <c r="AG9" s="149">
        <v>0.83299999999999996</v>
      </c>
      <c r="AH9" s="131"/>
      <c r="AI9" s="131">
        <v>0.68300000000000005</v>
      </c>
      <c r="AJ9" s="131">
        <v>0.52900000000000003</v>
      </c>
      <c r="AK9" s="131"/>
      <c r="AL9" s="149">
        <v>0.67500000000000004</v>
      </c>
      <c r="AM9" s="131"/>
      <c r="AN9" s="131">
        <v>0.57199999999999995</v>
      </c>
      <c r="AO9" s="131">
        <v>0.51800000000000002</v>
      </c>
      <c r="AP9" s="131"/>
      <c r="AQ9" s="149">
        <v>1.33</v>
      </c>
      <c r="AR9" s="131"/>
      <c r="AS9" s="131">
        <v>1.05</v>
      </c>
      <c r="AT9" s="131">
        <v>0.91</v>
      </c>
      <c r="AV9" s="149">
        <v>2.33</v>
      </c>
      <c r="AW9" s="131"/>
      <c r="AX9" s="131">
        <v>2.0499999999999998</v>
      </c>
      <c r="AY9" s="131">
        <v>1.91</v>
      </c>
      <c r="BA9" s="149">
        <v>1.6</v>
      </c>
      <c r="BB9" s="131"/>
      <c r="BC9" s="131">
        <v>1.26</v>
      </c>
      <c r="BD9" s="131">
        <v>1.0900000000000001</v>
      </c>
      <c r="BF9" s="149">
        <v>2.6</v>
      </c>
      <c r="BG9" s="131"/>
      <c r="BH9" s="131">
        <v>2.2599999999999998</v>
      </c>
      <c r="BI9" s="131">
        <v>2.09</v>
      </c>
      <c r="BJ9" s="131"/>
      <c r="BK9" s="149">
        <v>0.73499999999999999</v>
      </c>
      <c r="BL9" s="131"/>
      <c r="BM9" s="131"/>
      <c r="BN9" s="131"/>
      <c r="BO9" s="131"/>
      <c r="BP9" s="149">
        <v>6.6000000000000003E-2</v>
      </c>
      <c r="BQ9" s="131"/>
      <c r="BR9" s="131"/>
      <c r="BS9" s="131"/>
      <c r="BT9" s="131"/>
      <c r="BU9" s="149">
        <v>0.14899999999999999</v>
      </c>
      <c r="BV9" s="131"/>
      <c r="BW9" s="131"/>
      <c r="BX9" s="131"/>
      <c r="BY9" s="131"/>
      <c r="BZ9" s="149"/>
      <c r="CA9" s="131"/>
      <c r="CB9" s="131"/>
      <c r="CC9" s="131"/>
      <c r="CD9" s="131"/>
      <c r="CE9" s="77"/>
      <c r="CF9" s="77"/>
      <c r="CG9" s="77"/>
      <c r="CH9" s="77"/>
      <c r="CI9" s="77"/>
      <c r="CJ9" s="149"/>
      <c r="CK9" s="131"/>
      <c r="CL9" s="131"/>
      <c r="CM9" s="131"/>
      <c r="CN9" s="131"/>
      <c r="CO9" s="149"/>
      <c r="CP9" s="131"/>
      <c r="CQ9" s="131"/>
      <c r="CR9" s="131"/>
      <c r="CS9" s="131"/>
    </row>
    <row r="10" spans="1:97" x14ac:dyDescent="0.25">
      <c r="A10" s="132"/>
      <c r="B10" s="133" t="s">
        <v>125</v>
      </c>
      <c r="C10" s="234">
        <v>2.1999999999999999E-2</v>
      </c>
      <c r="D10" s="231">
        <v>1.95E-2</v>
      </c>
      <c r="E10" s="231">
        <v>1.7000000000000001E-2</v>
      </c>
      <c r="F10" s="231">
        <v>1.2E-2</v>
      </c>
      <c r="G10" s="231">
        <f>G9*0.04</f>
        <v>3.5000000000000003E-2</v>
      </c>
      <c r="H10" s="234">
        <v>1.2999999999999999E-2</v>
      </c>
      <c r="I10" s="231">
        <v>1.15E-2</v>
      </c>
      <c r="J10" s="231">
        <v>0.01</v>
      </c>
      <c r="K10" s="231">
        <v>7.0000000000000001E-3</v>
      </c>
      <c r="L10" s="231">
        <f>L9*0.04</f>
        <v>3.9E-2</v>
      </c>
      <c r="M10" s="234">
        <v>0.02</v>
      </c>
      <c r="N10" s="231">
        <v>1.7999999999999999E-2</v>
      </c>
      <c r="O10" s="231">
        <v>1.6E-2</v>
      </c>
      <c r="P10" s="231">
        <v>1.0999999999999999E-2</v>
      </c>
      <c r="Q10" s="231">
        <f>Q9*0.04</f>
        <v>3.2000000000000001E-2</v>
      </c>
      <c r="R10" s="234">
        <v>1.2E-2</v>
      </c>
      <c r="S10" s="231">
        <v>1.0500000000000001E-2</v>
      </c>
      <c r="T10" s="231">
        <v>8.9999999999999993E-3</v>
      </c>
      <c r="U10" s="231">
        <v>6.4999999999999997E-3</v>
      </c>
      <c r="V10" s="231">
        <f>V9*0.04</f>
        <v>3.6000000000000004E-2</v>
      </c>
      <c r="W10" s="120">
        <v>2.2499999999999999E-2</v>
      </c>
      <c r="X10" s="2">
        <v>0.02</v>
      </c>
      <c r="Y10" s="2">
        <v>1.6750000000000001E-2</v>
      </c>
      <c r="Z10" s="2">
        <v>1.333E-2</v>
      </c>
      <c r="AA10" s="131"/>
      <c r="AB10" s="229">
        <v>3.5499999999999997E-2</v>
      </c>
      <c r="AC10" s="230">
        <v>3.2629999999999999E-2</v>
      </c>
      <c r="AD10" s="230">
        <v>2.9749999999999999E-2</v>
      </c>
      <c r="AE10" s="230">
        <v>2.6429999999999999E-2</v>
      </c>
      <c r="AF10" s="231"/>
      <c r="AG10" s="149"/>
      <c r="AH10" s="131"/>
      <c r="AI10" s="131"/>
      <c r="AJ10" s="131"/>
      <c r="AK10" s="131"/>
      <c r="AL10" s="149"/>
      <c r="AM10" s="131"/>
      <c r="AN10" s="131"/>
      <c r="AO10" s="131"/>
      <c r="AP10" s="131"/>
      <c r="AQ10" s="149"/>
      <c r="AR10" s="131"/>
      <c r="AS10" s="131"/>
      <c r="AT10" s="131"/>
      <c r="AU10" s="131"/>
      <c r="AV10" s="149"/>
      <c r="AW10" s="131"/>
      <c r="AX10" s="131"/>
      <c r="AY10" s="131"/>
      <c r="AZ10" s="131"/>
      <c r="BA10" s="149"/>
      <c r="BB10" s="131"/>
      <c r="BC10" s="131"/>
      <c r="BD10" s="131"/>
      <c r="BE10" s="131"/>
      <c r="BF10" s="149"/>
      <c r="BG10" s="131"/>
      <c r="BH10" s="131"/>
      <c r="BI10" s="131"/>
      <c r="BJ10" s="131"/>
      <c r="BK10" s="149"/>
      <c r="BL10" s="131"/>
      <c r="BM10" s="131"/>
      <c r="BN10" s="131"/>
      <c r="BO10" s="131"/>
      <c r="BP10" s="149"/>
      <c r="BQ10" s="131"/>
      <c r="BR10" s="131"/>
      <c r="BS10" s="131"/>
      <c r="BT10" s="131"/>
      <c r="BU10" s="149"/>
      <c r="BV10" s="131"/>
      <c r="BW10" s="131"/>
      <c r="BX10" s="131"/>
      <c r="BY10" s="131"/>
      <c r="BZ10" s="149"/>
      <c r="CA10" s="131"/>
      <c r="CB10" s="131"/>
      <c r="CC10" s="131"/>
      <c r="CD10" s="131"/>
      <c r="CE10" s="77"/>
      <c r="CF10" s="77"/>
      <c r="CG10" s="77"/>
      <c r="CH10" s="77"/>
      <c r="CI10" s="77"/>
      <c r="CJ10" s="149"/>
      <c r="CK10" s="131"/>
      <c r="CL10" s="131"/>
      <c r="CM10" s="131"/>
      <c r="CN10" s="131"/>
      <c r="CO10" s="149"/>
      <c r="CP10" s="131"/>
      <c r="CQ10" s="131"/>
      <c r="CR10" s="131"/>
      <c r="CS10" s="131"/>
    </row>
    <row r="11" spans="1:97" hidden="1" x14ac:dyDescent="0.25">
      <c r="A11" s="139"/>
      <c r="B11" s="140"/>
      <c r="C11" s="234"/>
      <c r="D11" s="231"/>
      <c r="E11" s="231"/>
      <c r="F11" s="231"/>
      <c r="G11" s="231"/>
      <c r="H11" s="234"/>
      <c r="I11" s="231"/>
      <c r="J11" s="231"/>
      <c r="K11" s="231"/>
      <c r="L11" s="231"/>
      <c r="M11" s="234"/>
      <c r="N11" s="231"/>
      <c r="O11" s="231"/>
      <c r="P11" s="231"/>
      <c r="Q11" s="231"/>
      <c r="R11" s="234"/>
      <c r="S11" s="231"/>
      <c r="T11" s="231"/>
      <c r="U11" s="231"/>
      <c r="V11" s="233"/>
      <c r="W11" s="152"/>
      <c r="X11" s="141"/>
      <c r="Y11" s="141"/>
      <c r="Z11" s="141"/>
      <c r="AA11" s="141"/>
      <c r="AB11" s="232"/>
      <c r="AC11" s="233"/>
      <c r="AD11" s="233"/>
      <c r="AE11" s="233"/>
      <c r="AF11" s="233"/>
      <c r="AG11" s="152"/>
      <c r="AH11" s="141"/>
      <c r="AI11" s="141"/>
      <c r="AJ11" s="141"/>
      <c r="AK11" s="141"/>
      <c r="AL11" s="152"/>
      <c r="AM11" s="141"/>
      <c r="AN11" s="141"/>
      <c r="AO11" s="141"/>
      <c r="AP11" s="141"/>
      <c r="AQ11" s="152"/>
      <c r="AR11" s="141"/>
      <c r="AS11" s="141"/>
      <c r="AT11" s="141"/>
      <c r="AU11" s="141"/>
      <c r="AV11" s="152"/>
      <c r="AW11" s="141"/>
      <c r="AX11" s="141"/>
      <c r="AY11" s="141"/>
      <c r="AZ11" s="141"/>
      <c r="BA11" s="152"/>
      <c r="BB11" s="141"/>
      <c r="BC11" s="141"/>
      <c r="BD11" s="141"/>
      <c r="BE11" s="141"/>
      <c r="BF11" s="152"/>
      <c r="BG11" s="141"/>
      <c r="BH11" s="141"/>
      <c r="BI11" s="141"/>
      <c r="BJ11" s="141"/>
      <c r="BK11" s="152"/>
      <c r="BL11" s="141"/>
      <c r="BM11" s="141"/>
      <c r="BN11" s="141"/>
      <c r="BO11" s="141"/>
      <c r="BP11" s="152"/>
      <c r="BQ11" s="141"/>
      <c r="BR11" s="141"/>
      <c r="BS11" s="141"/>
      <c r="BT11" s="141"/>
      <c r="BU11" s="152"/>
      <c r="BV11" s="141"/>
      <c r="BW11" s="141"/>
      <c r="BX11" s="141"/>
      <c r="BY11" s="141"/>
      <c r="BZ11" s="152"/>
      <c r="CA11" s="141"/>
      <c r="CB11" s="141"/>
      <c r="CC11" s="141"/>
      <c r="CD11" s="141"/>
      <c r="CE11" s="77"/>
      <c r="CF11" s="77"/>
      <c r="CG11" s="77"/>
      <c r="CH11" s="77"/>
      <c r="CI11" s="77"/>
      <c r="CJ11" s="152"/>
      <c r="CK11" s="141"/>
      <c r="CL11" s="141"/>
      <c r="CM11" s="141"/>
      <c r="CN11" s="141"/>
      <c r="CO11" s="152"/>
      <c r="CP11" s="141"/>
      <c r="CQ11" s="141"/>
      <c r="CR11" s="141"/>
      <c r="CS11" s="141"/>
    </row>
    <row r="12" spans="1:97" hidden="1" x14ac:dyDescent="0.25">
      <c r="A12" s="300" t="s">
        <v>124</v>
      </c>
      <c r="B12" s="133" t="s">
        <v>126</v>
      </c>
      <c r="C12" s="234"/>
      <c r="D12" s="231"/>
      <c r="E12" s="231"/>
      <c r="F12" s="231"/>
      <c r="G12" s="231"/>
      <c r="H12" s="234"/>
      <c r="I12" s="231"/>
      <c r="J12" s="231"/>
      <c r="K12" s="231"/>
      <c r="L12" s="231"/>
      <c r="M12" s="234"/>
      <c r="N12" s="231"/>
      <c r="O12" s="231"/>
      <c r="P12" s="231"/>
      <c r="Q12" s="231"/>
      <c r="R12" s="234"/>
      <c r="S12" s="231"/>
      <c r="T12" s="231"/>
      <c r="U12" s="231"/>
      <c r="V12" s="231"/>
      <c r="W12" s="149"/>
      <c r="X12" s="131"/>
      <c r="Y12" s="131"/>
      <c r="Z12" s="131"/>
      <c r="AA12" s="131"/>
      <c r="AB12" s="234"/>
      <c r="AC12" s="231"/>
      <c r="AD12" s="231"/>
      <c r="AE12" s="231"/>
      <c r="AF12" s="231"/>
      <c r="AG12" s="149"/>
      <c r="AH12" s="131"/>
      <c r="AI12" s="131"/>
      <c r="AJ12" s="131"/>
      <c r="AK12" s="131"/>
      <c r="AL12" s="149"/>
      <c r="AM12" s="131"/>
      <c r="AN12" s="131"/>
      <c r="AO12" s="131"/>
      <c r="AP12" s="131"/>
      <c r="AQ12" s="149"/>
      <c r="AR12" s="131"/>
      <c r="AS12" s="131"/>
      <c r="AT12" s="131"/>
      <c r="AU12" s="131"/>
      <c r="AV12" s="149"/>
      <c r="AW12" s="131"/>
      <c r="AX12" s="131"/>
      <c r="AY12" s="131"/>
      <c r="AZ12" s="131"/>
      <c r="BA12" s="149"/>
      <c r="BB12" s="131"/>
      <c r="BC12" s="131"/>
      <c r="BD12" s="131"/>
      <c r="BE12" s="131"/>
      <c r="BF12" s="149"/>
      <c r="BG12" s="131"/>
      <c r="BH12" s="131"/>
      <c r="BI12" s="131"/>
      <c r="BJ12" s="131"/>
      <c r="BK12" s="149"/>
      <c r="BL12" s="131"/>
      <c r="BM12" s="131"/>
      <c r="BN12" s="131"/>
      <c r="BO12" s="131"/>
      <c r="BP12" s="149"/>
      <c r="BQ12" s="131"/>
      <c r="BR12" s="131"/>
      <c r="BS12" s="131"/>
      <c r="BT12" s="131"/>
      <c r="BU12" s="149"/>
      <c r="BV12" s="131"/>
      <c r="BW12" s="131"/>
      <c r="BX12" s="131"/>
      <c r="BY12" s="131"/>
      <c r="BZ12" s="149"/>
      <c r="CA12" s="131"/>
      <c r="CB12" s="131"/>
      <c r="CC12" s="131"/>
      <c r="CD12" s="131"/>
      <c r="CE12" s="77"/>
      <c r="CF12" s="77"/>
      <c r="CG12" s="77"/>
      <c r="CH12" s="77"/>
      <c r="CI12" s="77"/>
      <c r="CJ12" s="149"/>
      <c r="CK12" s="131"/>
      <c r="CL12" s="131"/>
      <c r="CM12" s="131"/>
      <c r="CN12" s="131"/>
      <c r="CO12" s="149"/>
      <c r="CP12" s="131"/>
      <c r="CQ12" s="131"/>
      <c r="CR12" s="131"/>
      <c r="CS12" s="131"/>
    </row>
    <row r="13" spans="1:97" hidden="1" x14ac:dyDescent="0.25">
      <c r="A13" s="300"/>
      <c r="B13" s="143" t="s">
        <v>127</v>
      </c>
      <c r="C13" s="234"/>
      <c r="D13" s="231"/>
      <c r="E13" s="231"/>
      <c r="F13" s="231"/>
      <c r="G13" s="231"/>
      <c r="H13" s="234"/>
      <c r="I13" s="231"/>
      <c r="J13" s="231"/>
      <c r="K13" s="231"/>
      <c r="L13" s="231"/>
      <c r="M13" s="234"/>
      <c r="N13" s="231"/>
      <c r="O13" s="231"/>
      <c r="P13" s="231"/>
      <c r="Q13" s="231"/>
      <c r="R13" s="234"/>
      <c r="S13" s="231"/>
      <c r="T13" s="231"/>
      <c r="U13" s="231"/>
      <c r="V13" s="231"/>
      <c r="W13" s="149"/>
      <c r="X13" s="131"/>
      <c r="Y13" s="131"/>
      <c r="Z13" s="131"/>
      <c r="AA13" s="131"/>
      <c r="AB13" s="234"/>
      <c r="AC13" s="231"/>
      <c r="AD13" s="231"/>
      <c r="AE13" s="231"/>
      <c r="AF13" s="231"/>
      <c r="AG13" s="149"/>
      <c r="AH13" s="131"/>
      <c r="AI13" s="131"/>
      <c r="AJ13" s="131"/>
      <c r="AK13" s="131"/>
      <c r="AL13" s="149"/>
      <c r="AM13" s="131"/>
      <c r="AN13" s="131"/>
      <c r="AO13" s="131"/>
      <c r="AP13" s="131"/>
      <c r="AQ13" s="149"/>
      <c r="AR13" s="131"/>
      <c r="AS13" s="131"/>
      <c r="AT13" s="131"/>
      <c r="AU13" s="131"/>
      <c r="AV13" s="149"/>
      <c r="AW13" s="131"/>
      <c r="AX13" s="131"/>
      <c r="AY13" s="131"/>
      <c r="AZ13" s="131"/>
      <c r="BA13" s="149"/>
      <c r="BB13" s="131"/>
      <c r="BC13" s="131"/>
      <c r="BD13" s="131"/>
      <c r="BE13" s="131"/>
      <c r="BF13" s="149"/>
      <c r="BG13" s="131"/>
      <c r="BH13" s="131"/>
      <c r="BI13" s="131"/>
      <c r="BJ13" s="131"/>
      <c r="BK13" s="149"/>
      <c r="BL13" s="131"/>
      <c r="BM13" s="131"/>
      <c r="BN13" s="131"/>
      <c r="BO13" s="131"/>
      <c r="BP13" s="149"/>
      <c r="BQ13" s="131"/>
      <c r="BR13" s="131"/>
      <c r="BS13" s="131"/>
      <c r="BT13" s="131"/>
      <c r="BU13" s="149"/>
      <c r="BV13" s="131"/>
      <c r="BW13" s="131"/>
      <c r="BX13" s="131"/>
      <c r="BY13" s="131"/>
      <c r="BZ13" s="149"/>
      <c r="CA13" s="131"/>
      <c r="CB13" s="131"/>
      <c r="CC13" s="131"/>
      <c r="CD13" s="131"/>
      <c r="CE13" s="77"/>
      <c r="CF13" s="77"/>
      <c r="CG13" s="77"/>
      <c r="CH13" s="77"/>
      <c r="CI13" s="77"/>
      <c r="CJ13" s="149"/>
      <c r="CK13" s="131"/>
      <c r="CL13" s="131"/>
      <c r="CM13" s="131"/>
      <c r="CN13" s="131"/>
      <c r="CO13" s="149"/>
      <c r="CP13" s="131"/>
      <c r="CQ13" s="131"/>
      <c r="CR13" s="131"/>
      <c r="CS13" s="131"/>
    </row>
    <row r="14" spans="1:97" hidden="1" x14ac:dyDescent="0.25">
      <c r="A14" s="300"/>
      <c r="B14" s="143" t="s">
        <v>128</v>
      </c>
      <c r="C14" s="234"/>
      <c r="D14" s="231"/>
      <c r="E14" s="231"/>
      <c r="F14" s="231"/>
      <c r="G14" s="231"/>
      <c r="H14" s="234"/>
      <c r="I14" s="231"/>
      <c r="J14" s="231"/>
      <c r="K14" s="231"/>
      <c r="L14" s="231"/>
      <c r="M14" s="234"/>
      <c r="N14" s="231"/>
      <c r="O14" s="231"/>
      <c r="P14" s="231"/>
      <c r="Q14" s="231"/>
      <c r="R14" s="234"/>
      <c r="S14" s="231"/>
      <c r="T14" s="231"/>
      <c r="U14" s="231"/>
      <c r="V14" s="231"/>
      <c r="W14" s="149"/>
      <c r="X14" s="131"/>
      <c r="Y14" s="131"/>
      <c r="Z14" s="131"/>
      <c r="AA14" s="131"/>
      <c r="AB14" s="234"/>
      <c r="AC14" s="231"/>
      <c r="AD14" s="231"/>
      <c r="AE14" s="231"/>
      <c r="AF14" s="231"/>
      <c r="AG14" s="149"/>
      <c r="AH14" s="131"/>
      <c r="AI14" s="131"/>
      <c r="AJ14" s="131"/>
      <c r="AK14" s="131"/>
      <c r="AL14" s="149"/>
      <c r="AM14" s="131"/>
      <c r="AN14" s="131"/>
      <c r="AO14" s="131"/>
      <c r="AP14" s="131"/>
      <c r="AQ14" s="149"/>
      <c r="AR14" s="131"/>
      <c r="AS14" s="131"/>
      <c r="AT14" s="131"/>
      <c r="AU14" s="131"/>
      <c r="AV14" s="149"/>
      <c r="AW14" s="131"/>
      <c r="AX14" s="131"/>
      <c r="AY14" s="131"/>
      <c r="AZ14" s="131"/>
      <c r="BA14" s="149"/>
      <c r="BB14" s="131"/>
      <c r="BC14" s="131"/>
      <c r="BD14" s="131"/>
      <c r="BE14" s="131"/>
      <c r="BF14" s="149"/>
      <c r="BG14" s="131"/>
      <c r="BH14" s="131"/>
      <c r="BI14" s="131"/>
      <c r="BJ14" s="131"/>
      <c r="BK14" s="149"/>
      <c r="BL14" s="131"/>
      <c r="BM14" s="131"/>
      <c r="BN14" s="131"/>
      <c r="BO14" s="131"/>
      <c r="BP14" s="149"/>
      <c r="BQ14" s="131"/>
      <c r="BR14" s="131"/>
      <c r="BS14" s="131"/>
      <c r="BT14" s="131"/>
      <c r="BU14" s="149"/>
      <c r="BV14" s="131"/>
      <c r="BW14" s="131"/>
      <c r="BX14" s="131"/>
      <c r="BY14" s="131"/>
      <c r="BZ14" s="149"/>
      <c r="CA14" s="131"/>
      <c r="CB14" s="131"/>
      <c r="CC14" s="131"/>
      <c r="CD14" s="131"/>
      <c r="CE14" s="77"/>
      <c r="CF14" s="77"/>
      <c r="CG14" s="77"/>
      <c r="CH14" s="77"/>
      <c r="CI14" s="77"/>
      <c r="CJ14" s="149"/>
      <c r="CK14" s="131"/>
      <c r="CL14" s="131"/>
      <c r="CM14" s="131"/>
      <c r="CN14" s="131"/>
      <c r="CO14" s="149"/>
      <c r="CP14" s="131"/>
      <c r="CQ14" s="131"/>
      <c r="CR14" s="131"/>
      <c r="CS14" s="131"/>
    </row>
    <row r="15" spans="1:97" hidden="1" x14ac:dyDescent="0.25">
      <c r="A15" s="300"/>
      <c r="B15" s="143" t="s">
        <v>129</v>
      </c>
      <c r="C15" s="234"/>
      <c r="D15" s="231"/>
      <c r="E15" s="231"/>
      <c r="F15" s="231"/>
      <c r="G15" s="231"/>
      <c r="H15" s="234"/>
      <c r="I15" s="231"/>
      <c r="J15" s="231"/>
      <c r="K15" s="231"/>
      <c r="L15" s="231"/>
      <c r="M15" s="234"/>
      <c r="N15" s="231"/>
      <c r="O15" s="231"/>
      <c r="P15" s="231"/>
      <c r="Q15" s="231"/>
      <c r="R15" s="234"/>
      <c r="S15" s="231"/>
      <c r="T15" s="231"/>
      <c r="U15" s="231"/>
      <c r="V15" s="231"/>
      <c r="W15" s="149"/>
      <c r="X15" s="131"/>
      <c r="Y15" s="131"/>
      <c r="Z15" s="131"/>
      <c r="AA15" s="131"/>
      <c r="AB15" s="234"/>
      <c r="AC15" s="231"/>
      <c r="AD15" s="231"/>
      <c r="AE15" s="231"/>
      <c r="AF15" s="231"/>
      <c r="AG15" s="149"/>
      <c r="AH15" s="131"/>
      <c r="AI15" s="131"/>
      <c r="AJ15" s="131"/>
      <c r="AK15" s="131"/>
      <c r="AL15" s="149"/>
      <c r="AM15" s="131"/>
      <c r="AN15" s="131"/>
      <c r="AO15" s="131"/>
      <c r="AP15" s="131"/>
      <c r="AQ15" s="149"/>
      <c r="AR15" s="131"/>
      <c r="AS15" s="131"/>
      <c r="AT15" s="131"/>
      <c r="AU15" s="131"/>
      <c r="AV15" s="149"/>
      <c r="AW15" s="131"/>
      <c r="AX15" s="131"/>
      <c r="AY15" s="131"/>
      <c r="AZ15" s="131"/>
      <c r="BA15" s="149"/>
      <c r="BB15" s="131"/>
      <c r="BC15" s="131"/>
      <c r="BD15" s="131"/>
      <c r="BE15" s="131"/>
      <c r="BF15" s="149"/>
      <c r="BG15" s="131"/>
      <c r="BH15" s="131"/>
      <c r="BI15" s="131"/>
      <c r="BJ15" s="131"/>
      <c r="BK15" s="149"/>
      <c r="BL15" s="131"/>
      <c r="BM15" s="131"/>
      <c r="BN15" s="131"/>
      <c r="BO15" s="131"/>
      <c r="BP15" s="149"/>
      <c r="BQ15" s="131"/>
      <c r="BR15" s="131"/>
      <c r="BS15" s="131"/>
      <c r="BT15" s="131"/>
      <c r="BU15" s="149"/>
      <c r="BV15" s="131"/>
      <c r="BW15" s="131"/>
      <c r="BX15" s="131"/>
      <c r="BY15" s="131"/>
      <c r="BZ15" s="149"/>
      <c r="CA15" s="131"/>
      <c r="CB15" s="131"/>
      <c r="CC15" s="131"/>
      <c r="CD15" s="131"/>
      <c r="CE15" s="77"/>
      <c r="CF15" s="77"/>
      <c r="CG15" s="77"/>
      <c r="CH15" s="77"/>
      <c r="CI15" s="77"/>
      <c r="CJ15" s="149"/>
      <c r="CK15" s="131"/>
      <c r="CL15" s="131"/>
      <c r="CM15" s="131"/>
      <c r="CN15" s="131"/>
      <c r="CO15" s="149"/>
      <c r="CP15" s="131"/>
      <c r="CQ15" s="131"/>
      <c r="CR15" s="131"/>
      <c r="CS15" s="131"/>
    </row>
    <row r="16" spans="1:97" hidden="1" x14ac:dyDescent="0.25">
      <c r="A16" s="300"/>
      <c r="B16" s="143" t="s">
        <v>130</v>
      </c>
      <c r="C16" s="234"/>
      <c r="D16" s="231"/>
      <c r="E16" s="231"/>
      <c r="F16" s="231"/>
      <c r="G16" s="231"/>
      <c r="H16" s="234"/>
      <c r="I16" s="231"/>
      <c r="J16" s="231"/>
      <c r="K16" s="231"/>
      <c r="L16" s="231"/>
      <c r="M16" s="234"/>
      <c r="N16" s="231"/>
      <c r="O16" s="231"/>
      <c r="P16" s="231"/>
      <c r="Q16" s="231"/>
      <c r="R16" s="234"/>
      <c r="S16" s="231"/>
      <c r="T16" s="231"/>
      <c r="U16" s="231"/>
      <c r="V16" s="231"/>
      <c r="W16" s="149"/>
      <c r="X16" s="131"/>
      <c r="Y16" s="131"/>
      <c r="Z16" s="131"/>
      <c r="AA16" s="131"/>
      <c r="AB16" s="234"/>
      <c r="AC16" s="231"/>
      <c r="AD16" s="231"/>
      <c r="AE16" s="231"/>
      <c r="AF16" s="231"/>
      <c r="AG16" s="149"/>
      <c r="AH16" s="131"/>
      <c r="AI16" s="131"/>
      <c r="AJ16" s="131"/>
      <c r="AK16" s="131"/>
      <c r="AL16" s="149"/>
      <c r="AM16" s="131"/>
      <c r="AN16" s="131"/>
      <c r="AO16" s="131"/>
      <c r="AP16" s="131"/>
      <c r="AQ16" s="149"/>
      <c r="AR16" s="131"/>
      <c r="AS16" s="131"/>
      <c r="AT16" s="131"/>
      <c r="AU16" s="131"/>
      <c r="AV16" s="149"/>
      <c r="AW16" s="131"/>
      <c r="AX16" s="131"/>
      <c r="AY16" s="131"/>
      <c r="AZ16" s="131"/>
      <c r="BA16" s="149"/>
      <c r="BB16" s="131"/>
      <c r="BC16" s="131"/>
      <c r="BD16" s="131"/>
      <c r="BE16" s="131"/>
      <c r="BF16" s="149"/>
      <c r="BG16" s="131"/>
      <c r="BH16" s="131"/>
      <c r="BI16" s="131"/>
      <c r="BJ16" s="131"/>
      <c r="BK16" s="149"/>
      <c r="BL16" s="131"/>
      <c r="BM16" s="131"/>
      <c r="BN16" s="131"/>
      <c r="BO16" s="131"/>
      <c r="BP16" s="149"/>
      <c r="BQ16" s="131"/>
      <c r="BR16" s="131"/>
      <c r="BS16" s="131"/>
      <c r="BT16" s="131"/>
      <c r="BU16" s="149"/>
      <c r="BV16" s="131"/>
      <c r="BW16" s="131"/>
      <c r="BX16" s="131"/>
      <c r="BY16" s="131"/>
      <c r="BZ16" s="149"/>
      <c r="CA16" s="131"/>
      <c r="CB16" s="131"/>
      <c r="CC16" s="131"/>
      <c r="CD16" s="131"/>
      <c r="CE16" s="77"/>
      <c r="CF16" s="77"/>
      <c r="CG16" s="77"/>
      <c r="CH16" s="77"/>
      <c r="CI16" s="77"/>
      <c r="CJ16" s="149"/>
      <c r="CK16" s="131"/>
      <c r="CL16" s="131"/>
      <c r="CM16" s="131"/>
      <c r="CN16" s="131"/>
      <c r="CO16" s="149"/>
      <c r="CP16" s="131"/>
      <c r="CQ16" s="131"/>
      <c r="CR16" s="131"/>
      <c r="CS16" s="131"/>
    </row>
    <row r="17" spans="1:97" hidden="1" x14ac:dyDescent="0.25">
      <c r="A17" s="300"/>
      <c r="B17" s="143" t="s">
        <v>131</v>
      </c>
      <c r="C17" s="234"/>
      <c r="D17" s="231"/>
      <c r="E17" s="231"/>
      <c r="F17" s="231"/>
      <c r="G17" s="231"/>
      <c r="H17" s="234"/>
      <c r="I17" s="231"/>
      <c r="J17" s="231"/>
      <c r="K17" s="231"/>
      <c r="L17" s="231"/>
      <c r="M17" s="234"/>
      <c r="N17" s="231"/>
      <c r="O17" s="231"/>
      <c r="P17" s="231"/>
      <c r="Q17" s="231"/>
      <c r="R17" s="234"/>
      <c r="S17" s="231"/>
      <c r="T17" s="231"/>
      <c r="U17" s="231"/>
      <c r="V17" s="231"/>
      <c r="W17" s="149"/>
      <c r="X17" s="131"/>
      <c r="Y17" s="131"/>
      <c r="Z17" s="131"/>
      <c r="AA17" s="131"/>
      <c r="AB17" s="234"/>
      <c r="AC17" s="231"/>
      <c r="AD17" s="231"/>
      <c r="AE17" s="231"/>
      <c r="AF17" s="231"/>
      <c r="AG17" s="149"/>
      <c r="AH17" s="131"/>
      <c r="AI17" s="131"/>
      <c r="AJ17" s="131"/>
      <c r="AK17" s="131"/>
      <c r="AL17" s="149"/>
      <c r="AM17" s="131"/>
      <c r="AN17" s="131"/>
      <c r="AO17" s="131"/>
      <c r="AP17" s="131"/>
      <c r="AQ17" s="149"/>
      <c r="AR17" s="131"/>
      <c r="AS17" s="131"/>
      <c r="AT17" s="131"/>
      <c r="AU17" s="131"/>
      <c r="AV17" s="149"/>
      <c r="AW17" s="131"/>
      <c r="AX17" s="131"/>
      <c r="AY17" s="131"/>
      <c r="AZ17" s="131"/>
      <c r="BA17" s="149"/>
      <c r="BB17" s="131"/>
      <c r="BC17" s="131"/>
      <c r="BD17" s="131"/>
      <c r="BE17" s="131"/>
      <c r="BF17" s="149"/>
      <c r="BG17" s="131"/>
      <c r="BH17" s="131"/>
      <c r="BI17" s="131"/>
      <c r="BJ17" s="131"/>
      <c r="BK17" s="149"/>
      <c r="BL17" s="131"/>
      <c r="BM17" s="131"/>
      <c r="BN17" s="131"/>
      <c r="BO17" s="131"/>
      <c r="BP17" s="149"/>
      <c r="BQ17" s="131"/>
      <c r="BR17" s="131"/>
      <c r="BS17" s="131"/>
      <c r="BT17" s="131"/>
      <c r="BU17" s="149"/>
      <c r="BV17" s="131"/>
      <c r="BW17" s="131"/>
      <c r="BX17" s="131"/>
      <c r="BY17" s="131"/>
      <c r="BZ17" s="149"/>
      <c r="CA17" s="131"/>
      <c r="CB17" s="131"/>
      <c r="CC17" s="131"/>
      <c r="CD17" s="131"/>
      <c r="CE17" s="77"/>
      <c r="CF17" s="77"/>
      <c r="CG17" s="77"/>
      <c r="CH17" s="77"/>
      <c r="CI17" s="77"/>
      <c r="CJ17" s="149"/>
      <c r="CK17" s="131"/>
      <c r="CL17" s="131"/>
      <c r="CM17" s="131"/>
      <c r="CN17" s="131"/>
      <c r="CO17" s="149"/>
      <c r="CP17" s="131"/>
      <c r="CQ17" s="131"/>
      <c r="CR17" s="131"/>
      <c r="CS17" s="131"/>
    </row>
    <row r="18" spans="1:97" hidden="1" x14ac:dyDescent="0.25">
      <c r="A18" s="300"/>
      <c r="B18" s="133"/>
      <c r="C18" s="234"/>
      <c r="D18" s="231"/>
      <c r="E18" s="231"/>
      <c r="F18" s="231"/>
      <c r="G18" s="231"/>
      <c r="H18" s="234"/>
      <c r="I18" s="231"/>
      <c r="J18" s="231"/>
      <c r="K18" s="231"/>
      <c r="L18" s="231"/>
      <c r="M18" s="234"/>
      <c r="N18" s="231"/>
      <c r="O18" s="231"/>
      <c r="P18" s="231"/>
      <c r="Q18" s="231"/>
      <c r="R18" s="234"/>
      <c r="S18" s="231"/>
      <c r="T18" s="231"/>
      <c r="U18" s="231"/>
      <c r="V18" s="231"/>
      <c r="W18" s="149"/>
      <c r="X18" s="131"/>
      <c r="Y18" s="131"/>
      <c r="Z18" s="131"/>
      <c r="AA18" s="131"/>
      <c r="AB18" s="234"/>
      <c r="AC18" s="231"/>
      <c r="AD18" s="231"/>
      <c r="AE18" s="231"/>
      <c r="AF18" s="231"/>
      <c r="AG18" s="149"/>
      <c r="AH18" s="131"/>
      <c r="AI18" s="131"/>
      <c r="AJ18" s="131"/>
      <c r="AK18" s="131"/>
      <c r="AL18" s="149"/>
      <c r="AM18" s="131"/>
      <c r="AN18" s="131"/>
      <c r="AO18" s="131"/>
      <c r="AP18" s="131"/>
      <c r="AQ18" s="149"/>
      <c r="AR18" s="131"/>
      <c r="AS18" s="131"/>
      <c r="AT18" s="131"/>
      <c r="AU18" s="131"/>
      <c r="AV18" s="149"/>
      <c r="AW18" s="131"/>
      <c r="AX18" s="131"/>
      <c r="AY18" s="131"/>
      <c r="AZ18" s="131"/>
      <c r="BA18" s="149"/>
      <c r="BB18" s="131"/>
      <c r="BC18" s="131"/>
      <c r="BD18" s="131"/>
      <c r="BE18" s="131"/>
      <c r="BF18" s="149"/>
      <c r="BG18" s="131"/>
      <c r="BH18" s="131"/>
      <c r="BI18" s="131"/>
      <c r="BJ18" s="131"/>
      <c r="BK18" s="149"/>
      <c r="BL18" s="131"/>
      <c r="BM18" s="131"/>
      <c r="BN18" s="131"/>
      <c r="BO18" s="131"/>
      <c r="BP18" s="149"/>
      <c r="BQ18" s="131"/>
      <c r="BR18" s="131"/>
      <c r="BS18" s="131"/>
      <c r="BT18" s="131"/>
      <c r="BU18" s="149"/>
      <c r="BV18" s="131"/>
      <c r="BW18" s="131"/>
      <c r="BX18" s="131"/>
      <c r="BY18" s="131"/>
      <c r="BZ18" s="149"/>
      <c r="CA18" s="131"/>
      <c r="CB18" s="131"/>
      <c r="CC18" s="131"/>
      <c r="CD18" s="131"/>
      <c r="CE18" s="77"/>
      <c r="CF18" s="77"/>
      <c r="CG18" s="77"/>
      <c r="CH18" s="77"/>
      <c r="CI18" s="77"/>
      <c r="CJ18" s="149"/>
      <c r="CK18" s="131"/>
      <c r="CL18" s="131"/>
      <c r="CM18" s="131"/>
      <c r="CN18" s="131"/>
      <c r="CO18" s="149"/>
      <c r="CP18" s="131"/>
      <c r="CQ18" s="131"/>
      <c r="CR18" s="131"/>
      <c r="CS18" s="131"/>
    </row>
    <row r="19" spans="1:97" x14ac:dyDescent="0.25">
      <c r="A19" s="300"/>
      <c r="B19" s="133" t="s">
        <v>132</v>
      </c>
      <c r="C19" s="234"/>
      <c r="D19" s="231"/>
      <c r="E19" s="231"/>
      <c r="F19" s="231"/>
      <c r="G19" s="231"/>
      <c r="H19" s="234"/>
      <c r="I19" s="231"/>
      <c r="J19" s="231"/>
      <c r="K19" s="231"/>
      <c r="L19" s="231"/>
      <c r="M19" s="234"/>
      <c r="N19" s="231"/>
      <c r="O19" s="231"/>
      <c r="P19" s="231"/>
      <c r="Q19" s="231"/>
      <c r="R19" s="234"/>
      <c r="S19" s="231"/>
      <c r="T19" s="231"/>
      <c r="U19" s="231"/>
      <c r="V19" s="231"/>
      <c r="W19" s="149"/>
      <c r="X19" s="131"/>
      <c r="Y19" s="131"/>
      <c r="Z19" s="131"/>
      <c r="AA19" s="131"/>
      <c r="AB19" s="234"/>
      <c r="AC19" s="231"/>
      <c r="AD19" s="231"/>
      <c r="AE19" s="231"/>
      <c r="AF19" s="231"/>
      <c r="AG19" s="149"/>
      <c r="AH19" s="131"/>
      <c r="AI19" s="131"/>
      <c r="AJ19" s="131"/>
      <c r="AK19" s="131"/>
      <c r="AL19" s="149"/>
      <c r="AM19" s="131"/>
      <c r="AN19" s="131"/>
      <c r="AO19" s="131"/>
      <c r="AP19" s="131"/>
      <c r="AQ19" s="149"/>
      <c r="AR19" s="131"/>
      <c r="AS19" s="131"/>
      <c r="AT19" s="131"/>
      <c r="AU19" s="131"/>
      <c r="AV19" s="149"/>
      <c r="AW19" s="131"/>
      <c r="AX19" s="131"/>
      <c r="AY19" s="131"/>
      <c r="AZ19" s="131"/>
      <c r="BA19" s="149"/>
      <c r="BB19" s="131"/>
      <c r="BC19" s="131"/>
      <c r="BD19" s="131"/>
      <c r="BE19" s="131"/>
      <c r="BF19" s="149"/>
      <c r="BG19" s="131"/>
      <c r="BH19" s="131"/>
      <c r="BI19" s="131"/>
      <c r="BJ19" s="131"/>
      <c r="BK19" s="149"/>
      <c r="BL19" s="131"/>
      <c r="BM19" s="131"/>
      <c r="BN19" s="131"/>
      <c r="BO19" s="131"/>
      <c r="BP19" s="149"/>
      <c r="BQ19" s="131"/>
      <c r="BR19" s="131"/>
      <c r="BS19" s="131"/>
      <c r="BT19" s="131"/>
      <c r="BU19" s="149"/>
      <c r="BV19" s="131"/>
      <c r="BW19" s="131"/>
      <c r="BX19" s="131"/>
      <c r="BY19" s="131"/>
      <c r="BZ19" s="149"/>
      <c r="CA19" s="131"/>
      <c r="CB19" s="131"/>
      <c r="CC19" s="131"/>
      <c r="CD19" s="131"/>
      <c r="CE19" s="77"/>
      <c r="CF19" s="77"/>
      <c r="CG19" s="77"/>
      <c r="CH19" s="77"/>
      <c r="CI19" s="77"/>
      <c r="CJ19" s="149"/>
      <c r="CK19" s="131"/>
      <c r="CL19" s="131"/>
      <c r="CM19" s="131"/>
      <c r="CN19" s="131"/>
      <c r="CO19" s="149"/>
      <c r="CP19" s="131"/>
      <c r="CQ19" s="131"/>
      <c r="CR19" s="131"/>
      <c r="CS19" s="131"/>
    </row>
    <row r="20" spans="1:97" x14ac:dyDescent="0.25">
      <c r="A20" s="300"/>
      <c r="B20" s="143" t="s">
        <v>133</v>
      </c>
      <c r="C20" s="234"/>
      <c r="D20" s="231"/>
      <c r="E20" s="231"/>
      <c r="F20" s="231"/>
      <c r="G20" s="231"/>
      <c r="H20" s="234"/>
      <c r="I20" s="231"/>
      <c r="J20" s="231"/>
      <c r="K20" s="231"/>
      <c r="L20" s="231"/>
      <c r="M20" s="234"/>
      <c r="N20" s="231"/>
      <c r="O20" s="231"/>
      <c r="P20" s="231"/>
      <c r="Q20" s="231"/>
      <c r="R20" s="234"/>
      <c r="S20" s="231"/>
      <c r="T20" s="231"/>
      <c r="U20" s="231"/>
      <c r="V20" s="231"/>
      <c r="W20" s="149"/>
      <c r="X20" s="131"/>
      <c r="Y20" s="131"/>
      <c r="Z20" s="131"/>
      <c r="AA20" s="131"/>
      <c r="AB20" s="234"/>
      <c r="AC20" s="231"/>
      <c r="AD20" s="231"/>
      <c r="AE20" s="231"/>
      <c r="AF20" s="231"/>
      <c r="AG20" s="149"/>
      <c r="AH20" s="131"/>
      <c r="AI20" s="131"/>
      <c r="AJ20" s="131"/>
      <c r="AK20" s="131"/>
      <c r="AL20" s="149"/>
      <c r="AM20" s="131"/>
      <c r="AN20" s="131"/>
      <c r="AO20" s="131"/>
      <c r="AP20" s="131"/>
      <c r="AQ20" s="149"/>
      <c r="AR20" s="131"/>
      <c r="AS20" s="131"/>
      <c r="AT20" s="131"/>
      <c r="AU20" s="131"/>
      <c r="AV20" s="149"/>
      <c r="AW20" s="131"/>
      <c r="AX20" s="131"/>
      <c r="AY20" s="131"/>
      <c r="AZ20" s="131"/>
      <c r="BA20" s="149"/>
      <c r="BB20" s="131"/>
      <c r="BC20" s="131"/>
      <c r="BD20" s="131"/>
      <c r="BE20" s="131"/>
      <c r="BF20" s="149"/>
      <c r="BG20" s="131"/>
      <c r="BH20" s="131"/>
      <c r="BI20" s="131"/>
      <c r="BJ20" s="131"/>
      <c r="BK20" s="149"/>
      <c r="BL20" s="131"/>
      <c r="BM20" s="131"/>
      <c r="BN20" s="131"/>
      <c r="BO20" s="131"/>
      <c r="BP20" s="149"/>
      <c r="BQ20" s="131"/>
      <c r="BR20" s="131"/>
      <c r="BS20" s="131"/>
      <c r="BT20" s="131"/>
      <c r="BU20" s="149"/>
      <c r="BV20" s="131"/>
      <c r="BW20" s="131"/>
      <c r="BX20" s="131"/>
      <c r="BY20" s="131"/>
      <c r="BZ20" s="149"/>
      <c r="CA20" s="131"/>
      <c r="CB20" s="131"/>
      <c r="CC20" s="131"/>
      <c r="CD20" s="131"/>
      <c r="CE20" s="77"/>
      <c r="CF20" s="77"/>
      <c r="CG20" s="77"/>
      <c r="CH20" s="77"/>
      <c r="CI20" s="77"/>
      <c r="CJ20" s="149"/>
      <c r="CK20" s="131"/>
      <c r="CL20" s="131"/>
      <c r="CM20" s="131"/>
      <c r="CN20" s="131"/>
      <c r="CO20" s="149"/>
      <c r="CP20" s="131"/>
      <c r="CQ20" s="131"/>
      <c r="CR20" s="131"/>
      <c r="CS20" s="131"/>
    </row>
    <row r="21" spans="1:97" x14ac:dyDescent="0.25">
      <c r="A21" s="300"/>
      <c r="B21" s="143" t="s">
        <v>134</v>
      </c>
      <c r="C21" s="234"/>
      <c r="D21" s="231"/>
      <c r="E21" s="231"/>
      <c r="F21" s="231"/>
      <c r="G21" s="231"/>
      <c r="H21" s="234"/>
      <c r="I21" s="231"/>
      <c r="J21" s="231"/>
      <c r="K21" s="231"/>
      <c r="L21" s="231"/>
      <c r="M21" s="234"/>
      <c r="N21" s="231"/>
      <c r="O21" s="231"/>
      <c r="P21" s="231"/>
      <c r="Q21" s="231"/>
      <c r="R21" s="234"/>
      <c r="S21" s="231"/>
      <c r="T21" s="231"/>
      <c r="U21" s="231"/>
      <c r="V21" s="231"/>
      <c r="W21" s="149"/>
      <c r="X21" s="131"/>
      <c r="Y21" s="131"/>
      <c r="Z21" s="131"/>
      <c r="AA21" s="131"/>
      <c r="AB21" s="234"/>
      <c r="AC21" s="231"/>
      <c r="AD21" s="231"/>
      <c r="AE21" s="231"/>
      <c r="AF21" s="231"/>
      <c r="AG21" s="149"/>
      <c r="AH21" s="131"/>
      <c r="AI21" s="131"/>
      <c r="AJ21" s="131"/>
      <c r="AK21" s="131"/>
      <c r="AL21" s="149"/>
      <c r="AM21" s="131"/>
      <c r="AN21" s="131"/>
      <c r="AO21" s="131"/>
      <c r="AP21" s="131"/>
      <c r="AQ21" s="149"/>
      <c r="AR21" s="131"/>
      <c r="AS21" s="131"/>
      <c r="AT21" s="131"/>
      <c r="AU21" s="131"/>
      <c r="AV21" s="149"/>
      <c r="AW21" s="131"/>
      <c r="AX21" s="131"/>
      <c r="AY21" s="131"/>
      <c r="AZ21" s="131"/>
      <c r="BA21" s="149"/>
      <c r="BB21" s="131"/>
      <c r="BC21" s="131"/>
      <c r="BD21" s="131"/>
      <c r="BE21" s="131"/>
      <c r="BF21" s="149"/>
      <c r="BG21" s="131"/>
      <c r="BH21" s="131"/>
      <c r="BI21" s="131"/>
      <c r="BJ21" s="131"/>
      <c r="BK21" s="149"/>
      <c r="BL21" s="131"/>
      <c r="BM21" s="131"/>
      <c r="BN21" s="131"/>
      <c r="BO21" s="131"/>
      <c r="BP21" s="149"/>
      <c r="BQ21" s="131"/>
      <c r="BR21" s="131"/>
      <c r="BS21" s="131"/>
      <c r="BT21" s="131"/>
      <c r="BU21" s="149"/>
      <c r="BV21" s="131"/>
      <c r="BW21" s="131"/>
      <c r="BX21" s="131"/>
      <c r="BY21" s="131"/>
      <c r="BZ21" s="149"/>
      <c r="CA21" s="131"/>
      <c r="CB21" s="131"/>
      <c r="CC21" s="131"/>
      <c r="CD21" s="131"/>
      <c r="CE21" s="77"/>
      <c r="CF21" s="77"/>
      <c r="CG21" s="77"/>
      <c r="CH21" s="77"/>
      <c r="CI21" s="77"/>
      <c r="CJ21" s="149"/>
      <c r="CK21" s="131"/>
      <c r="CL21" s="131"/>
      <c r="CM21" s="131"/>
      <c r="CN21" s="131"/>
      <c r="CO21" s="149"/>
      <c r="CP21" s="131"/>
      <c r="CQ21" s="131"/>
      <c r="CR21" s="131"/>
      <c r="CS21" s="131"/>
    </row>
    <row r="22" spans="1:97" x14ac:dyDescent="0.25">
      <c r="A22" s="300"/>
      <c r="B22" s="143" t="s">
        <v>135</v>
      </c>
      <c r="C22" s="234"/>
      <c r="D22" s="231"/>
      <c r="E22" s="231"/>
      <c r="F22" s="231"/>
      <c r="G22" s="231"/>
      <c r="H22" s="234"/>
      <c r="I22" s="231"/>
      <c r="J22" s="231"/>
      <c r="K22" s="231"/>
      <c r="L22" s="231"/>
      <c r="M22" s="234"/>
      <c r="N22" s="231"/>
      <c r="O22" s="231"/>
      <c r="P22" s="231"/>
      <c r="Q22" s="231"/>
      <c r="R22" s="234"/>
      <c r="S22" s="231"/>
      <c r="T22" s="231"/>
      <c r="U22" s="231"/>
      <c r="V22" s="231"/>
      <c r="W22" s="149"/>
      <c r="X22" s="131"/>
      <c r="Y22" s="131"/>
      <c r="Z22" s="131"/>
      <c r="AA22" s="131"/>
      <c r="AB22" s="234"/>
      <c r="AC22" s="231"/>
      <c r="AD22" s="231"/>
      <c r="AE22" s="231"/>
      <c r="AF22" s="231"/>
      <c r="AG22" s="149"/>
      <c r="AH22" s="131"/>
      <c r="AI22" s="131"/>
      <c r="AJ22" s="131"/>
      <c r="AK22" s="131"/>
      <c r="AL22" s="149"/>
      <c r="AM22" s="131"/>
      <c r="AN22" s="131"/>
      <c r="AO22" s="131"/>
      <c r="AP22" s="131"/>
      <c r="AQ22" s="149"/>
      <c r="AR22" s="131"/>
      <c r="AS22" s="131"/>
      <c r="AT22" s="131"/>
      <c r="AU22" s="131"/>
      <c r="AV22" s="149"/>
      <c r="AW22" s="131"/>
      <c r="AX22" s="131"/>
      <c r="AY22" s="131"/>
      <c r="AZ22" s="131"/>
      <c r="BA22" s="149"/>
      <c r="BB22" s="131"/>
      <c r="BC22" s="131"/>
      <c r="BD22" s="131"/>
      <c r="BE22" s="131"/>
      <c r="BF22" s="149"/>
      <c r="BG22" s="131"/>
      <c r="BH22" s="131"/>
      <c r="BI22" s="131"/>
      <c r="BJ22" s="131"/>
      <c r="BK22" s="149"/>
      <c r="BL22" s="131"/>
      <c r="BM22" s="131"/>
      <c r="BN22" s="131"/>
      <c r="BO22" s="131"/>
      <c r="BP22" s="149"/>
      <c r="BQ22" s="131"/>
      <c r="BR22" s="131"/>
      <c r="BS22" s="131"/>
      <c r="BT22" s="131"/>
      <c r="BU22" s="149"/>
      <c r="BV22" s="131"/>
      <c r="BW22" s="131"/>
      <c r="BX22" s="131"/>
      <c r="BY22" s="131"/>
      <c r="BZ22" s="149"/>
      <c r="CA22" s="131"/>
      <c r="CB22" s="131"/>
      <c r="CC22" s="131"/>
      <c r="CD22" s="131"/>
      <c r="CE22" s="77"/>
      <c r="CF22" s="77"/>
      <c r="CG22" s="77"/>
      <c r="CH22" s="77"/>
      <c r="CI22" s="77"/>
      <c r="CJ22" s="149"/>
      <c r="CK22" s="131"/>
      <c r="CL22" s="131"/>
      <c r="CM22" s="131"/>
      <c r="CN22" s="131"/>
      <c r="CO22" s="149"/>
      <c r="CP22" s="131"/>
      <c r="CQ22" s="131"/>
      <c r="CR22" s="131"/>
      <c r="CS22" s="131"/>
    </row>
    <row r="23" spans="1:97" x14ac:dyDescent="0.25">
      <c r="A23" s="300"/>
      <c r="B23" s="143" t="s">
        <v>136</v>
      </c>
      <c r="C23" s="234"/>
      <c r="D23" s="231"/>
      <c r="E23" s="231"/>
      <c r="F23" s="231"/>
      <c r="G23" s="231"/>
      <c r="H23" s="234"/>
      <c r="I23" s="231"/>
      <c r="J23" s="231"/>
      <c r="K23" s="231"/>
      <c r="L23" s="231"/>
      <c r="M23" s="234"/>
      <c r="N23" s="231"/>
      <c r="O23" s="231"/>
      <c r="P23" s="231"/>
      <c r="Q23" s="231"/>
      <c r="R23" s="234"/>
      <c r="S23" s="231"/>
      <c r="T23" s="231"/>
      <c r="U23" s="231"/>
      <c r="V23" s="231"/>
      <c r="W23" s="149"/>
      <c r="X23" s="131"/>
      <c r="Y23" s="131"/>
      <c r="Z23" s="131"/>
      <c r="AA23" s="131"/>
      <c r="AB23" s="234"/>
      <c r="AC23" s="231"/>
      <c r="AD23" s="231"/>
      <c r="AE23" s="231"/>
      <c r="AF23" s="231"/>
      <c r="AG23" s="149"/>
      <c r="AH23" s="131"/>
      <c r="AI23" s="131"/>
      <c r="AJ23" s="131"/>
      <c r="AK23" s="131"/>
      <c r="AL23" s="149"/>
      <c r="AM23" s="131"/>
      <c r="AN23" s="131"/>
      <c r="AO23" s="131"/>
      <c r="AP23" s="131"/>
      <c r="AQ23" s="149"/>
      <c r="AR23" s="131"/>
      <c r="AS23" s="131"/>
      <c r="AT23" s="131"/>
      <c r="AU23" s="131"/>
      <c r="AV23" s="149"/>
      <c r="AW23" s="131"/>
      <c r="AX23" s="131"/>
      <c r="AY23" s="131"/>
      <c r="AZ23" s="131"/>
      <c r="BA23" s="149"/>
      <c r="BB23" s="131"/>
      <c r="BC23" s="131"/>
      <c r="BD23" s="131"/>
      <c r="BE23" s="131"/>
      <c r="BF23" s="149"/>
      <c r="BG23" s="131"/>
      <c r="BH23" s="131"/>
      <c r="BI23" s="131"/>
      <c r="BJ23" s="131"/>
      <c r="BK23" s="149"/>
      <c r="BL23" s="131"/>
      <c r="BM23" s="131"/>
      <c r="BN23" s="131"/>
      <c r="BO23" s="131"/>
      <c r="BP23" s="149"/>
      <c r="BQ23" s="131"/>
      <c r="BR23" s="131"/>
      <c r="BS23" s="131"/>
      <c r="BT23" s="131"/>
      <c r="BU23" s="149"/>
      <c r="BV23" s="131"/>
      <c r="BW23" s="131"/>
      <c r="BX23" s="131"/>
      <c r="BY23" s="131"/>
      <c r="BZ23" s="149"/>
      <c r="CA23" s="131"/>
      <c r="CB23" s="131"/>
      <c r="CC23" s="131"/>
      <c r="CD23" s="131"/>
      <c r="CE23" s="77"/>
      <c r="CF23" s="77"/>
      <c r="CG23" s="77"/>
      <c r="CH23" s="77"/>
      <c r="CI23" s="77"/>
      <c r="CJ23" s="149"/>
      <c r="CK23" s="131"/>
      <c r="CL23" s="131"/>
      <c r="CM23" s="131"/>
      <c r="CN23" s="131"/>
      <c r="CO23" s="149"/>
      <c r="CP23" s="131"/>
      <c r="CQ23" s="131"/>
      <c r="CR23" s="131"/>
      <c r="CS23" s="131"/>
    </row>
    <row r="24" spans="1:97" x14ac:dyDescent="0.25">
      <c r="A24" s="300"/>
      <c r="B24" s="143" t="s">
        <v>137</v>
      </c>
      <c r="C24" s="234"/>
      <c r="D24" s="231"/>
      <c r="E24" s="231"/>
      <c r="F24" s="231"/>
      <c r="G24" s="231"/>
      <c r="H24" s="234"/>
      <c r="I24" s="231"/>
      <c r="J24" s="231"/>
      <c r="K24" s="231"/>
      <c r="L24" s="231"/>
      <c r="M24" s="234"/>
      <c r="N24" s="231"/>
      <c r="O24" s="231"/>
      <c r="P24" s="231"/>
      <c r="Q24" s="231"/>
      <c r="R24" s="234"/>
      <c r="S24" s="231"/>
      <c r="T24" s="231"/>
      <c r="U24" s="231"/>
      <c r="V24" s="231"/>
      <c r="W24" s="149"/>
      <c r="X24" s="131"/>
      <c r="Y24" s="131"/>
      <c r="Z24" s="131"/>
      <c r="AA24" s="131"/>
      <c r="AB24" s="234"/>
      <c r="AC24" s="231"/>
      <c r="AD24" s="231"/>
      <c r="AE24" s="231"/>
      <c r="AF24" s="231"/>
      <c r="AG24" s="149"/>
      <c r="AH24" s="131"/>
      <c r="AI24" s="131"/>
      <c r="AJ24" s="131"/>
      <c r="AK24" s="131"/>
      <c r="AL24" s="149"/>
      <c r="AM24" s="131"/>
      <c r="AN24" s="131"/>
      <c r="AO24" s="131"/>
      <c r="AP24" s="131"/>
      <c r="AQ24" s="149"/>
      <c r="AR24" s="131"/>
      <c r="AS24" s="131"/>
      <c r="AT24" s="131"/>
      <c r="AU24" s="131"/>
      <c r="AV24" s="149"/>
      <c r="AW24" s="131"/>
      <c r="AX24" s="131"/>
      <c r="AY24" s="131"/>
      <c r="AZ24" s="131"/>
      <c r="BA24" s="149"/>
      <c r="BB24" s="131"/>
      <c r="BC24" s="131"/>
      <c r="BD24" s="131"/>
      <c r="BE24" s="131"/>
      <c r="BF24" s="149"/>
      <c r="BG24" s="131"/>
      <c r="BH24" s="131"/>
      <c r="BI24" s="131"/>
      <c r="BJ24" s="131"/>
      <c r="BK24" s="149"/>
      <c r="BL24" s="131"/>
      <c r="BM24" s="131"/>
      <c r="BN24" s="131"/>
      <c r="BO24" s="131"/>
      <c r="BP24" s="149"/>
      <c r="BQ24" s="131"/>
      <c r="BR24" s="131"/>
      <c r="BS24" s="131"/>
      <c r="BT24" s="131"/>
      <c r="BU24" s="149"/>
      <c r="BV24" s="131"/>
      <c r="BW24" s="131"/>
      <c r="BX24" s="131"/>
      <c r="BY24" s="131"/>
      <c r="BZ24" s="149"/>
      <c r="CA24" s="131"/>
      <c r="CB24" s="131"/>
      <c r="CC24" s="131"/>
      <c r="CD24" s="131"/>
      <c r="CE24" s="77"/>
      <c r="CF24" s="77"/>
      <c r="CG24" s="77"/>
      <c r="CH24" s="77"/>
      <c r="CI24" s="77"/>
      <c r="CJ24" s="149"/>
      <c r="CK24" s="131"/>
      <c r="CL24" s="131"/>
      <c r="CM24" s="131"/>
      <c r="CN24" s="131"/>
      <c r="CO24" s="149"/>
      <c r="CP24" s="131"/>
      <c r="CQ24" s="131"/>
      <c r="CR24" s="131"/>
      <c r="CS24" s="131"/>
    </row>
    <row r="25" spans="1:97" x14ac:dyDescent="0.25">
      <c r="A25" s="300"/>
      <c r="B25" s="77" t="s">
        <v>138</v>
      </c>
      <c r="C25" s="234"/>
      <c r="D25" s="231"/>
      <c r="E25" s="231"/>
      <c r="F25" s="231"/>
      <c r="G25" s="231"/>
      <c r="H25" s="234"/>
      <c r="I25" s="231"/>
      <c r="J25" s="231"/>
      <c r="K25" s="231"/>
      <c r="L25" s="231"/>
      <c r="M25" s="234"/>
      <c r="N25" s="231"/>
      <c r="O25" s="231"/>
      <c r="P25" s="231"/>
      <c r="Q25" s="231"/>
      <c r="R25" s="234"/>
      <c r="S25" s="231"/>
      <c r="T25" s="231"/>
      <c r="U25" s="231"/>
      <c r="V25" s="231"/>
      <c r="W25" s="149"/>
      <c r="X25" s="131"/>
      <c r="Y25" s="131"/>
      <c r="Z25" s="131"/>
      <c r="AA25" s="131"/>
      <c r="AB25" s="234"/>
      <c r="AC25" s="231"/>
      <c r="AD25" s="231"/>
      <c r="AE25" s="231"/>
      <c r="AF25" s="231"/>
      <c r="AG25" s="149"/>
      <c r="AH25" s="131"/>
      <c r="AI25" s="131"/>
      <c r="AJ25" s="131"/>
      <c r="AK25" s="131"/>
      <c r="AL25" s="149"/>
      <c r="AM25" s="131"/>
      <c r="AN25" s="131"/>
      <c r="AO25" s="131"/>
      <c r="AP25" s="131"/>
      <c r="AQ25" s="149"/>
      <c r="AR25" s="131"/>
      <c r="AS25" s="131"/>
      <c r="AT25" s="131"/>
      <c r="AU25" s="131"/>
      <c r="AV25" s="149"/>
      <c r="AW25" s="131"/>
      <c r="AX25" s="131"/>
      <c r="AY25" s="131"/>
      <c r="AZ25" s="131"/>
      <c r="BA25" s="149"/>
      <c r="BB25" s="131"/>
      <c r="BC25" s="131"/>
      <c r="BD25" s="131"/>
      <c r="BE25" s="131"/>
      <c r="BF25" s="149"/>
      <c r="BG25" s="131"/>
      <c r="BH25" s="131"/>
      <c r="BI25" s="131"/>
      <c r="BJ25" s="131"/>
      <c r="BK25" s="149"/>
      <c r="BL25" s="131"/>
      <c r="BM25" s="131"/>
      <c r="BN25" s="131"/>
      <c r="BO25" s="131"/>
      <c r="BP25" s="149"/>
      <c r="BQ25" s="131"/>
      <c r="BR25" s="131"/>
      <c r="BS25" s="131"/>
      <c r="BT25" s="131"/>
      <c r="BU25" s="149"/>
      <c r="BV25" s="131"/>
      <c r="BW25" s="131"/>
      <c r="BX25" s="131"/>
      <c r="BY25" s="131"/>
      <c r="BZ25" s="149"/>
      <c r="CA25" s="131"/>
      <c r="CB25" s="131"/>
      <c r="CC25" s="131"/>
      <c r="CD25" s="131"/>
      <c r="CE25" s="77"/>
      <c r="CF25" s="77"/>
      <c r="CG25" s="77"/>
      <c r="CH25" s="77"/>
      <c r="CI25" s="77"/>
      <c r="CJ25" s="149"/>
      <c r="CK25" s="131"/>
      <c r="CL25" s="131"/>
      <c r="CM25" s="131"/>
      <c r="CN25" s="131"/>
      <c r="CO25" s="149"/>
      <c r="CP25" s="131"/>
      <c r="CQ25" s="131"/>
      <c r="CR25" s="131"/>
      <c r="CS25" s="131"/>
    </row>
    <row r="26" spans="1:97" x14ac:dyDescent="0.25">
      <c r="A26" s="300"/>
      <c r="B26" s="133"/>
      <c r="C26" s="234"/>
      <c r="D26" s="231"/>
      <c r="E26" s="231"/>
      <c r="F26" s="231"/>
      <c r="G26" s="231"/>
      <c r="H26" s="234"/>
      <c r="I26" s="231"/>
      <c r="J26" s="231"/>
      <c r="K26" s="231"/>
      <c r="L26" s="231"/>
      <c r="M26" s="234"/>
      <c r="N26" s="231"/>
      <c r="O26" s="231"/>
      <c r="P26" s="231"/>
      <c r="Q26" s="231"/>
      <c r="R26" s="234"/>
      <c r="S26" s="231"/>
      <c r="T26" s="231"/>
      <c r="U26" s="231"/>
      <c r="V26" s="231"/>
      <c r="W26" s="149"/>
      <c r="X26" s="131"/>
      <c r="Y26" s="131"/>
      <c r="Z26" s="131"/>
      <c r="AA26" s="131"/>
      <c r="AB26" s="234"/>
      <c r="AC26" s="231"/>
      <c r="AD26" s="231"/>
      <c r="AE26" s="231"/>
      <c r="AF26" s="231"/>
      <c r="AG26" s="149"/>
      <c r="AH26" s="131"/>
      <c r="AI26" s="131"/>
      <c r="AJ26" s="131"/>
      <c r="AK26" s="131"/>
      <c r="AL26" s="149"/>
      <c r="AM26" s="131"/>
      <c r="AN26" s="131"/>
      <c r="AO26" s="131"/>
      <c r="AP26" s="131"/>
      <c r="AQ26" s="149"/>
      <c r="AR26" s="131"/>
      <c r="AS26" s="131"/>
      <c r="AT26" s="131"/>
      <c r="AU26" s="131"/>
      <c r="AV26" s="149"/>
      <c r="AW26" s="131"/>
      <c r="AX26" s="131"/>
      <c r="AY26" s="131"/>
      <c r="AZ26" s="131"/>
      <c r="BA26" s="149"/>
      <c r="BB26" s="131"/>
      <c r="BC26" s="131"/>
      <c r="BD26" s="131"/>
      <c r="BE26" s="131"/>
      <c r="BF26" s="149"/>
      <c r="BG26" s="131"/>
      <c r="BH26" s="131"/>
      <c r="BI26" s="131"/>
      <c r="BJ26" s="131"/>
      <c r="BK26" s="149"/>
      <c r="BL26" s="131"/>
      <c r="BM26" s="131"/>
      <c r="BN26" s="131"/>
      <c r="BO26" s="131"/>
      <c r="BP26" s="149"/>
      <c r="BQ26" s="131"/>
      <c r="BR26" s="131"/>
      <c r="BS26" s="131"/>
      <c r="BT26" s="131"/>
      <c r="BU26" s="149"/>
      <c r="BV26" s="131"/>
      <c r="BW26" s="131"/>
      <c r="BX26" s="131"/>
      <c r="BY26" s="131"/>
      <c r="BZ26" s="149"/>
      <c r="CA26" s="131"/>
      <c r="CB26" s="131"/>
      <c r="CC26" s="131"/>
      <c r="CD26" s="131"/>
      <c r="CE26" s="77"/>
      <c r="CF26" s="77"/>
      <c r="CG26" s="77"/>
      <c r="CH26" s="77"/>
      <c r="CI26" s="77"/>
      <c r="CJ26" s="149"/>
      <c r="CK26" s="131"/>
      <c r="CL26" s="131"/>
      <c r="CM26" s="131"/>
      <c r="CN26" s="131"/>
      <c r="CO26" s="149"/>
      <c r="CP26" s="131"/>
      <c r="CQ26" s="131"/>
      <c r="CR26" s="131"/>
      <c r="CS26" s="131"/>
    </row>
    <row r="27" spans="1:97" x14ac:dyDescent="0.25">
      <c r="A27" s="300"/>
      <c r="B27" s="133" t="s">
        <v>139</v>
      </c>
      <c r="C27" s="234"/>
      <c r="D27" s="231"/>
      <c r="E27" s="231"/>
      <c r="F27" s="231"/>
      <c r="G27" s="231"/>
      <c r="H27" s="234"/>
      <c r="I27" s="231"/>
      <c r="J27" s="231"/>
      <c r="K27" s="231"/>
      <c r="L27" s="231"/>
      <c r="M27" s="234"/>
      <c r="N27" s="231"/>
      <c r="O27" s="231"/>
      <c r="P27" s="231"/>
      <c r="Q27" s="231"/>
      <c r="R27" s="234"/>
      <c r="S27" s="231"/>
      <c r="T27" s="231"/>
      <c r="U27" s="231"/>
      <c r="V27" s="231"/>
      <c r="W27" s="149"/>
      <c r="X27" s="131"/>
      <c r="Y27" s="131"/>
      <c r="Z27" s="131"/>
      <c r="AA27" s="131"/>
      <c r="AB27" s="234"/>
      <c r="AC27" s="231"/>
      <c r="AD27" s="231"/>
      <c r="AE27" s="231"/>
      <c r="AF27" s="231"/>
      <c r="AG27" s="149"/>
      <c r="AH27" s="131"/>
      <c r="AI27" s="131"/>
      <c r="AJ27" s="131"/>
      <c r="AK27" s="131"/>
      <c r="AL27" s="149"/>
      <c r="AM27" s="131"/>
      <c r="AN27" s="131"/>
      <c r="AO27" s="131"/>
      <c r="AP27" s="131"/>
      <c r="AQ27" s="149"/>
      <c r="AR27" s="131"/>
      <c r="AS27" s="131"/>
      <c r="AT27" s="131"/>
      <c r="AU27" s="131"/>
      <c r="AV27" s="149"/>
      <c r="AW27" s="131"/>
      <c r="AX27" s="131"/>
      <c r="AY27" s="131"/>
      <c r="AZ27" s="131"/>
      <c r="BA27" s="149"/>
      <c r="BB27" s="131"/>
      <c r="BC27" s="131"/>
      <c r="BD27" s="131"/>
      <c r="BE27" s="131"/>
      <c r="BF27" s="149"/>
      <c r="BG27" s="131"/>
      <c r="BH27" s="131"/>
      <c r="BI27" s="131"/>
      <c r="BJ27" s="131"/>
      <c r="BK27" s="149"/>
      <c r="BL27" s="131"/>
      <c r="BM27" s="131"/>
      <c r="BN27" s="131"/>
      <c r="BO27" s="131"/>
      <c r="BP27" s="149"/>
      <c r="BQ27" s="131"/>
      <c r="BR27" s="131"/>
      <c r="BS27" s="131"/>
      <c r="BT27" s="131"/>
      <c r="BU27" s="149"/>
      <c r="BV27" s="131"/>
      <c r="BW27" s="131"/>
      <c r="BX27" s="131"/>
      <c r="BY27" s="131"/>
      <c r="BZ27" s="149"/>
      <c r="CA27" s="131"/>
      <c r="CB27" s="131"/>
      <c r="CC27" s="131"/>
      <c r="CD27" s="131"/>
      <c r="CE27" s="77"/>
      <c r="CF27" s="77"/>
      <c r="CG27" s="77"/>
      <c r="CH27" s="77"/>
      <c r="CI27" s="77"/>
      <c r="CJ27" s="149"/>
      <c r="CK27" s="131"/>
      <c r="CL27" s="131"/>
      <c r="CM27" s="131"/>
      <c r="CN27" s="131"/>
      <c r="CO27" s="149"/>
      <c r="CP27" s="131"/>
      <c r="CQ27" s="131"/>
      <c r="CR27" s="131"/>
      <c r="CS27" s="131"/>
    </row>
    <row r="28" spans="1:97" x14ac:dyDescent="0.25">
      <c r="A28" s="300"/>
      <c r="B28" s="143" t="s">
        <v>140</v>
      </c>
      <c r="C28" s="234"/>
      <c r="D28" s="231"/>
      <c r="E28" s="231"/>
      <c r="F28" s="231"/>
      <c r="G28" s="231"/>
      <c r="H28" s="234"/>
      <c r="I28" s="231"/>
      <c r="J28" s="231"/>
      <c r="K28" s="231"/>
      <c r="L28" s="231"/>
      <c r="M28" s="234"/>
      <c r="N28" s="231"/>
      <c r="O28" s="231"/>
      <c r="P28" s="231"/>
      <c r="Q28" s="231"/>
      <c r="R28" s="234"/>
      <c r="S28" s="231"/>
      <c r="T28" s="231"/>
      <c r="U28" s="231"/>
      <c r="V28" s="231"/>
      <c r="W28" s="149"/>
      <c r="X28" s="131"/>
      <c r="Y28" s="131"/>
      <c r="Z28" s="131"/>
      <c r="AA28" s="131"/>
      <c r="AB28" s="234"/>
      <c r="AC28" s="231"/>
      <c r="AD28" s="231"/>
      <c r="AE28" s="231"/>
      <c r="AF28" s="231"/>
      <c r="AG28" s="149"/>
      <c r="AH28" s="131"/>
      <c r="AI28" s="131"/>
      <c r="AJ28" s="131"/>
      <c r="AK28" s="131"/>
      <c r="AL28" s="149"/>
      <c r="AM28" s="131"/>
      <c r="AN28" s="131"/>
      <c r="AO28" s="131"/>
      <c r="AP28" s="131"/>
      <c r="AQ28" s="149"/>
      <c r="AR28" s="131"/>
      <c r="AS28" s="131"/>
      <c r="AT28" s="131"/>
      <c r="AU28" s="131"/>
      <c r="AV28" s="149"/>
      <c r="AW28" s="131"/>
      <c r="AX28" s="131"/>
      <c r="AY28" s="131"/>
      <c r="AZ28" s="131"/>
      <c r="BA28" s="149"/>
      <c r="BB28" s="131"/>
      <c r="BC28" s="131"/>
      <c r="BD28" s="131"/>
      <c r="BE28" s="131"/>
      <c r="BF28" s="149"/>
      <c r="BG28" s="131"/>
      <c r="BH28" s="131"/>
      <c r="BI28" s="131"/>
      <c r="BJ28" s="131"/>
      <c r="BK28" s="149"/>
      <c r="BL28" s="131"/>
      <c r="BM28" s="131"/>
      <c r="BN28" s="131"/>
      <c r="BO28" s="131"/>
      <c r="BP28" s="149"/>
      <c r="BQ28" s="131"/>
      <c r="BR28" s="131"/>
      <c r="BS28" s="131"/>
      <c r="BT28" s="131"/>
      <c r="BU28" s="149"/>
      <c r="BV28" s="131"/>
      <c r="BW28" s="131"/>
      <c r="BX28" s="131"/>
      <c r="BY28" s="131"/>
      <c r="BZ28" s="149"/>
      <c r="CA28" s="131"/>
      <c r="CB28" s="131"/>
      <c r="CC28" s="131"/>
      <c r="CD28" s="131"/>
      <c r="CE28" s="77"/>
      <c r="CF28" s="77"/>
      <c r="CG28" s="77"/>
      <c r="CH28" s="77"/>
      <c r="CI28" s="77"/>
      <c r="CJ28" s="149"/>
      <c r="CK28" s="131"/>
      <c r="CL28" s="131"/>
      <c r="CM28" s="131"/>
      <c r="CN28" s="131"/>
      <c r="CO28" s="149"/>
      <c r="CP28" s="131"/>
      <c r="CQ28" s="131"/>
      <c r="CR28" s="131"/>
      <c r="CS28" s="131"/>
    </row>
    <row r="29" spans="1:97" x14ac:dyDescent="0.25">
      <c r="A29" s="300"/>
      <c r="B29" s="143" t="s">
        <v>141</v>
      </c>
      <c r="C29" s="234"/>
      <c r="D29" s="231"/>
      <c r="E29" s="231"/>
      <c r="F29" s="231"/>
      <c r="G29" s="231"/>
      <c r="H29" s="234"/>
      <c r="I29" s="231"/>
      <c r="J29" s="231"/>
      <c r="K29" s="231"/>
      <c r="L29" s="231"/>
      <c r="M29" s="234"/>
      <c r="N29" s="231"/>
      <c r="O29" s="231"/>
      <c r="P29" s="231"/>
      <c r="Q29" s="231"/>
      <c r="R29" s="234"/>
      <c r="S29" s="231"/>
      <c r="T29" s="231"/>
      <c r="U29" s="231"/>
      <c r="V29" s="231"/>
      <c r="W29" s="149"/>
      <c r="X29" s="131"/>
      <c r="Y29" s="131"/>
      <c r="Z29" s="131"/>
      <c r="AA29" s="131"/>
      <c r="AB29" s="234"/>
      <c r="AC29" s="231"/>
      <c r="AD29" s="231"/>
      <c r="AE29" s="231"/>
      <c r="AF29" s="231"/>
      <c r="AG29" s="149"/>
      <c r="AH29" s="131"/>
      <c r="AI29" s="131"/>
      <c r="AJ29" s="131"/>
      <c r="AK29" s="131"/>
      <c r="AL29" s="149"/>
      <c r="AM29" s="131"/>
      <c r="AN29" s="131"/>
      <c r="AO29" s="131"/>
      <c r="AP29" s="131"/>
      <c r="AQ29" s="149"/>
      <c r="AR29" s="131"/>
      <c r="AS29" s="131"/>
      <c r="AT29" s="131"/>
      <c r="AU29" s="131"/>
      <c r="AV29" s="149"/>
      <c r="AW29" s="131"/>
      <c r="AX29" s="131"/>
      <c r="AY29" s="131"/>
      <c r="AZ29" s="131"/>
      <c r="BA29" s="149"/>
      <c r="BB29" s="131"/>
      <c r="BC29" s="131"/>
      <c r="BD29" s="131"/>
      <c r="BE29" s="131"/>
      <c r="BF29" s="149"/>
      <c r="BG29" s="131"/>
      <c r="BH29" s="131"/>
      <c r="BI29" s="131"/>
      <c r="BJ29" s="131"/>
      <c r="BK29" s="149"/>
      <c r="BL29" s="131"/>
      <c r="BM29" s="131"/>
      <c r="BN29" s="131"/>
      <c r="BO29" s="131"/>
      <c r="BP29" s="149"/>
      <c r="BQ29" s="131"/>
      <c r="BR29" s="131"/>
      <c r="BS29" s="131"/>
      <c r="BT29" s="131"/>
      <c r="BU29" s="149"/>
      <c r="BV29" s="131"/>
      <c r="BW29" s="131"/>
      <c r="BX29" s="131"/>
      <c r="BY29" s="131"/>
      <c r="BZ29" s="149"/>
      <c r="CA29" s="131"/>
      <c r="CB29" s="131"/>
      <c r="CC29" s="131"/>
      <c r="CD29" s="131"/>
      <c r="CE29" s="77"/>
      <c r="CF29" s="77"/>
      <c r="CG29" s="77"/>
      <c r="CH29" s="77"/>
      <c r="CI29" s="77"/>
      <c r="CJ29" s="149"/>
      <c r="CK29" s="131"/>
      <c r="CL29" s="131"/>
      <c r="CM29" s="131"/>
      <c r="CN29" s="131"/>
      <c r="CO29" s="149"/>
      <c r="CP29" s="131"/>
      <c r="CQ29" s="131"/>
      <c r="CR29" s="131"/>
      <c r="CS29" s="131"/>
    </row>
    <row r="30" spans="1:97" x14ac:dyDescent="0.25">
      <c r="A30" s="300"/>
      <c r="B30" s="143" t="s">
        <v>142</v>
      </c>
      <c r="C30" s="234"/>
      <c r="D30" s="231"/>
      <c r="E30" s="231"/>
      <c r="F30" s="231"/>
      <c r="G30" s="231"/>
      <c r="H30" s="234"/>
      <c r="I30" s="231"/>
      <c r="J30" s="231"/>
      <c r="K30" s="231"/>
      <c r="L30" s="231"/>
      <c r="M30" s="234"/>
      <c r="N30" s="231"/>
      <c r="O30" s="231"/>
      <c r="P30" s="231"/>
      <c r="Q30" s="231"/>
      <c r="R30" s="234"/>
      <c r="S30" s="231"/>
      <c r="T30" s="231"/>
      <c r="U30" s="231"/>
      <c r="V30" s="231"/>
      <c r="W30" s="149"/>
      <c r="X30" s="131"/>
      <c r="Y30" s="131"/>
      <c r="Z30" s="131"/>
      <c r="AA30" s="131"/>
      <c r="AB30" s="234"/>
      <c r="AC30" s="231"/>
      <c r="AD30" s="231"/>
      <c r="AE30" s="231"/>
      <c r="AF30" s="231"/>
      <c r="AG30" s="149"/>
      <c r="AH30" s="131"/>
      <c r="AI30" s="131"/>
      <c r="AJ30" s="131"/>
      <c r="AK30" s="131"/>
      <c r="AL30" s="149"/>
      <c r="AM30" s="131"/>
      <c r="AN30" s="131"/>
      <c r="AO30" s="131"/>
      <c r="AP30" s="131"/>
      <c r="AQ30" s="149"/>
      <c r="AR30" s="131"/>
      <c r="AS30" s="131"/>
      <c r="AT30" s="131"/>
      <c r="AU30" s="131"/>
      <c r="AV30" s="149"/>
      <c r="AW30" s="131"/>
      <c r="AX30" s="131"/>
      <c r="AY30" s="131"/>
      <c r="AZ30" s="131"/>
      <c r="BA30" s="149"/>
      <c r="BB30" s="131"/>
      <c r="BC30" s="131"/>
      <c r="BD30" s="131"/>
      <c r="BE30" s="131"/>
      <c r="BF30" s="149"/>
      <c r="BG30" s="131"/>
      <c r="BH30" s="131"/>
      <c r="BI30" s="131"/>
      <c r="BJ30" s="131"/>
      <c r="BK30" s="149"/>
      <c r="BL30" s="131"/>
      <c r="BM30" s="131"/>
      <c r="BN30" s="131"/>
      <c r="BO30" s="131"/>
      <c r="BP30" s="149"/>
      <c r="BQ30" s="131"/>
      <c r="BR30" s="131"/>
      <c r="BS30" s="131"/>
      <c r="BT30" s="131"/>
      <c r="BU30" s="149"/>
      <c r="BV30" s="131"/>
      <c r="BW30" s="131"/>
      <c r="BX30" s="131"/>
      <c r="BY30" s="131"/>
      <c r="BZ30" s="149"/>
      <c r="CA30" s="131"/>
      <c r="CB30" s="131"/>
      <c r="CC30" s="131"/>
      <c r="CD30" s="131"/>
      <c r="CE30" s="77"/>
      <c r="CF30" s="77"/>
      <c r="CG30" s="77"/>
      <c r="CH30" s="77"/>
      <c r="CI30" s="77"/>
      <c r="CJ30" s="149"/>
      <c r="CK30" s="131"/>
      <c r="CL30" s="131"/>
      <c r="CM30" s="131"/>
      <c r="CN30" s="131"/>
      <c r="CO30" s="149"/>
      <c r="CP30" s="131"/>
      <c r="CQ30" s="131"/>
      <c r="CR30" s="131"/>
      <c r="CS30" s="131"/>
    </row>
    <row r="31" spans="1:97" x14ac:dyDescent="0.25">
      <c r="A31" s="300"/>
      <c r="B31" s="133"/>
      <c r="C31" s="234"/>
      <c r="D31" s="231"/>
      <c r="E31" s="231"/>
      <c r="F31" s="231"/>
      <c r="G31" s="231"/>
      <c r="H31" s="234"/>
      <c r="I31" s="231"/>
      <c r="J31" s="231"/>
      <c r="K31" s="231"/>
      <c r="L31" s="231"/>
      <c r="M31" s="234"/>
      <c r="N31" s="231"/>
      <c r="O31" s="231"/>
      <c r="P31" s="231"/>
      <c r="Q31" s="231"/>
      <c r="R31" s="234"/>
      <c r="S31" s="231"/>
      <c r="T31" s="231"/>
      <c r="U31" s="231"/>
      <c r="V31" s="231"/>
      <c r="W31" s="149"/>
      <c r="X31" s="131"/>
      <c r="Y31" s="131"/>
      <c r="Z31" s="131"/>
      <c r="AA31" s="131"/>
      <c r="AB31" s="234"/>
      <c r="AC31" s="231"/>
      <c r="AD31" s="231"/>
      <c r="AE31" s="231"/>
      <c r="AF31" s="231"/>
      <c r="AG31" s="149"/>
      <c r="AH31" s="131"/>
      <c r="AI31" s="131"/>
      <c r="AJ31" s="131"/>
      <c r="AK31" s="131"/>
      <c r="AL31" s="149"/>
      <c r="AM31" s="131"/>
      <c r="AN31" s="131"/>
      <c r="AO31" s="131"/>
      <c r="AP31" s="131"/>
      <c r="AQ31" s="149"/>
      <c r="AR31" s="131"/>
      <c r="AS31" s="131"/>
      <c r="AT31" s="131"/>
      <c r="AU31" s="131"/>
      <c r="AV31" s="149"/>
      <c r="AW31" s="131"/>
      <c r="AX31" s="131"/>
      <c r="AY31" s="131"/>
      <c r="AZ31" s="131"/>
      <c r="BA31" s="149"/>
      <c r="BB31" s="131"/>
      <c r="BC31" s="131"/>
      <c r="BD31" s="131"/>
      <c r="BE31" s="131"/>
      <c r="BF31" s="149"/>
      <c r="BG31" s="131"/>
      <c r="BH31" s="131"/>
      <c r="BI31" s="131"/>
      <c r="BJ31" s="131"/>
      <c r="BK31" s="149"/>
      <c r="BL31" s="131"/>
      <c r="BM31" s="131"/>
      <c r="BN31" s="131"/>
      <c r="BO31" s="131"/>
      <c r="BP31" s="149"/>
      <c r="BQ31" s="131"/>
      <c r="BR31" s="131"/>
      <c r="BS31" s="131"/>
      <c r="BT31" s="131"/>
      <c r="BU31" s="149"/>
      <c r="BV31" s="131"/>
      <c r="BW31" s="131"/>
      <c r="BX31" s="131"/>
      <c r="BY31" s="131"/>
      <c r="BZ31" s="149"/>
      <c r="CA31" s="131"/>
      <c r="CB31" s="131"/>
      <c r="CC31" s="131"/>
      <c r="CD31" s="131"/>
      <c r="CE31" s="77"/>
      <c r="CF31" s="77"/>
      <c r="CG31" s="77"/>
      <c r="CH31" s="77"/>
      <c r="CI31" s="77"/>
      <c r="CJ31" s="149"/>
      <c r="CK31" s="131"/>
      <c r="CL31" s="131"/>
      <c r="CM31" s="131"/>
      <c r="CN31" s="131"/>
      <c r="CO31" s="149"/>
      <c r="CP31" s="131"/>
      <c r="CQ31" s="131"/>
      <c r="CR31" s="131"/>
      <c r="CS31" s="131"/>
    </row>
    <row r="32" spans="1:97" x14ac:dyDescent="0.25">
      <c r="A32" s="300"/>
      <c r="B32" s="133" t="s">
        <v>143</v>
      </c>
      <c r="C32" s="234"/>
      <c r="D32" s="231"/>
      <c r="E32" s="231"/>
      <c r="F32" s="231"/>
      <c r="G32" s="231"/>
      <c r="H32" s="234"/>
      <c r="I32" s="231"/>
      <c r="J32" s="231"/>
      <c r="K32" s="231"/>
      <c r="L32" s="231"/>
      <c r="M32" s="234"/>
      <c r="N32" s="231"/>
      <c r="O32" s="231"/>
      <c r="P32" s="231"/>
      <c r="Q32" s="231"/>
      <c r="R32" s="234"/>
      <c r="S32" s="231"/>
      <c r="T32" s="231"/>
      <c r="U32" s="231"/>
      <c r="V32" s="231"/>
      <c r="W32" s="149"/>
      <c r="X32" s="131"/>
      <c r="Y32" s="131"/>
      <c r="Z32" s="131"/>
      <c r="AA32" s="131"/>
      <c r="AB32" s="234"/>
      <c r="AC32" s="231"/>
      <c r="AD32" s="231"/>
      <c r="AE32" s="231"/>
      <c r="AF32" s="231"/>
      <c r="AG32" s="149"/>
      <c r="AH32" s="131"/>
      <c r="AI32" s="131"/>
      <c r="AJ32" s="131"/>
      <c r="AK32" s="131"/>
      <c r="AL32" s="149"/>
      <c r="AM32" s="131"/>
      <c r="AN32" s="131"/>
      <c r="AO32" s="131"/>
      <c r="AP32" s="131"/>
      <c r="AQ32" s="149"/>
      <c r="AR32" s="131"/>
      <c r="AS32" s="131"/>
      <c r="AT32" s="131"/>
      <c r="AU32" s="131"/>
      <c r="AV32" s="149"/>
      <c r="AW32" s="131"/>
      <c r="AX32" s="131"/>
      <c r="AY32" s="131"/>
      <c r="AZ32" s="131"/>
      <c r="BA32" s="149"/>
      <c r="BB32" s="131"/>
      <c r="BC32" s="131"/>
      <c r="BD32" s="131"/>
      <c r="BE32" s="131"/>
      <c r="BF32" s="149"/>
      <c r="BG32" s="131"/>
      <c r="BH32" s="131"/>
      <c r="BI32" s="131"/>
      <c r="BJ32" s="131"/>
      <c r="BK32" s="149"/>
      <c r="BL32" s="131"/>
      <c r="BM32" s="131"/>
      <c r="BN32" s="131"/>
      <c r="BO32" s="131"/>
      <c r="BP32" s="149"/>
      <c r="BQ32" s="131"/>
      <c r="BR32" s="131"/>
      <c r="BS32" s="131"/>
      <c r="BT32" s="131"/>
      <c r="BU32" s="149"/>
      <c r="BV32" s="131"/>
      <c r="BW32" s="131"/>
      <c r="BX32" s="131"/>
      <c r="BY32" s="131"/>
      <c r="BZ32" s="149"/>
      <c r="CA32" s="131"/>
      <c r="CB32" s="131"/>
      <c r="CC32" s="131"/>
      <c r="CD32" s="131"/>
      <c r="CE32" s="77"/>
      <c r="CF32" s="77"/>
      <c r="CG32" s="77"/>
      <c r="CH32" s="77"/>
      <c r="CI32" s="77"/>
      <c r="CJ32" s="149"/>
      <c r="CK32" s="131"/>
      <c r="CL32" s="131"/>
      <c r="CM32" s="131"/>
      <c r="CN32" s="131"/>
      <c r="CO32" s="149"/>
      <c r="CP32" s="131"/>
      <c r="CQ32" s="131"/>
      <c r="CR32" s="131"/>
      <c r="CS32" s="131"/>
    </row>
    <row r="33" spans="1:97" x14ac:dyDescent="0.25">
      <c r="A33" s="300"/>
      <c r="B33" s="133"/>
      <c r="C33" s="234"/>
      <c r="D33" s="231"/>
      <c r="E33" s="231"/>
      <c r="F33" s="231"/>
      <c r="G33" s="231"/>
      <c r="H33" s="234"/>
      <c r="I33" s="231"/>
      <c r="J33" s="231"/>
      <c r="K33" s="231"/>
      <c r="L33" s="231"/>
      <c r="M33" s="234"/>
      <c r="N33" s="231"/>
      <c r="O33" s="231"/>
      <c r="P33" s="231"/>
      <c r="Q33" s="231"/>
      <c r="R33" s="234"/>
      <c r="S33" s="231"/>
      <c r="T33" s="231"/>
      <c r="U33" s="231"/>
      <c r="V33" s="231"/>
      <c r="W33" s="149"/>
      <c r="X33" s="131"/>
      <c r="Y33" s="131"/>
      <c r="Z33" s="131"/>
      <c r="AA33" s="131"/>
      <c r="AB33" s="234"/>
      <c r="AC33" s="231"/>
      <c r="AD33" s="231"/>
      <c r="AE33" s="231"/>
      <c r="AF33" s="231"/>
      <c r="AG33" s="149"/>
      <c r="AH33" s="131"/>
      <c r="AI33" s="131"/>
      <c r="AJ33" s="131"/>
      <c r="AK33" s="131"/>
      <c r="AL33" s="149"/>
      <c r="AM33" s="131"/>
      <c r="AN33" s="131"/>
      <c r="AO33" s="131"/>
      <c r="AP33" s="131"/>
      <c r="AQ33" s="149"/>
      <c r="AR33" s="131"/>
      <c r="AS33" s="131"/>
      <c r="AT33" s="131"/>
      <c r="AU33" s="131"/>
      <c r="AV33" s="149"/>
      <c r="AW33" s="131"/>
      <c r="AX33" s="131"/>
      <c r="AY33" s="131"/>
      <c r="AZ33" s="131"/>
      <c r="BA33" s="149"/>
      <c r="BB33" s="131"/>
      <c r="BC33" s="131"/>
      <c r="BD33" s="131"/>
      <c r="BE33" s="131"/>
      <c r="BF33" s="149"/>
      <c r="BG33" s="131"/>
      <c r="BH33" s="131"/>
      <c r="BI33" s="131"/>
      <c r="BJ33" s="131"/>
      <c r="BK33" s="149"/>
      <c r="BL33" s="131"/>
      <c r="BM33" s="131"/>
      <c r="BN33" s="131"/>
      <c r="BO33" s="131"/>
      <c r="BP33" s="149"/>
      <c r="BQ33" s="131"/>
      <c r="BR33" s="131"/>
      <c r="BS33" s="131"/>
      <c r="BT33" s="131"/>
      <c r="BU33" s="149"/>
      <c r="BV33" s="131"/>
      <c r="BW33" s="131"/>
      <c r="BX33" s="131"/>
      <c r="BY33" s="131"/>
      <c r="BZ33" s="149"/>
      <c r="CA33" s="131"/>
      <c r="CB33" s="131"/>
      <c r="CC33" s="131"/>
      <c r="CD33" s="131"/>
      <c r="CE33" s="77"/>
      <c r="CF33" s="77"/>
      <c r="CG33" s="77"/>
      <c r="CH33" s="77"/>
      <c r="CI33" s="77"/>
      <c r="CJ33" s="149"/>
      <c r="CK33" s="131"/>
      <c r="CL33" s="131"/>
      <c r="CM33" s="131"/>
      <c r="CN33" s="131"/>
      <c r="CO33" s="149"/>
      <c r="CP33" s="131"/>
      <c r="CQ33" s="131"/>
      <c r="CR33" s="131"/>
      <c r="CS33" s="131"/>
    </row>
    <row r="34" spans="1:97" x14ac:dyDescent="0.25">
      <c r="A34" s="300"/>
      <c r="B34" s="143" t="s">
        <v>144</v>
      </c>
      <c r="C34" s="234"/>
      <c r="D34" s="231"/>
      <c r="E34" s="231"/>
      <c r="F34" s="231"/>
      <c r="G34" s="231"/>
      <c r="H34" s="234"/>
      <c r="I34" s="231"/>
      <c r="J34" s="231"/>
      <c r="K34" s="231"/>
      <c r="L34" s="231"/>
      <c r="M34" s="234"/>
      <c r="N34" s="231"/>
      <c r="O34" s="231"/>
      <c r="P34" s="231"/>
      <c r="Q34" s="231"/>
      <c r="R34" s="234"/>
      <c r="S34" s="231"/>
      <c r="T34" s="231"/>
      <c r="U34" s="231"/>
      <c r="V34" s="231"/>
      <c r="W34" s="149"/>
      <c r="X34" s="131"/>
      <c r="Y34" s="131"/>
      <c r="Z34" s="131"/>
      <c r="AA34" s="131"/>
      <c r="AB34" s="234"/>
      <c r="AC34" s="231"/>
      <c r="AD34" s="231"/>
      <c r="AE34" s="231"/>
      <c r="AF34" s="231"/>
      <c r="AG34" s="149"/>
      <c r="AH34" s="131"/>
      <c r="AI34" s="131"/>
      <c r="AJ34" s="131"/>
      <c r="AK34" s="131"/>
      <c r="AL34" s="149"/>
      <c r="AM34" s="131"/>
      <c r="AN34" s="131"/>
      <c r="AO34" s="131"/>
      <c r="AP34" s="131"/>
      <c r="AQ34" s="149"/>
      <c r="AR34" s="131"/>
      <c r="AS34" s="131"/>
      <c r="AT34" s="131"/>
      <c r="AU34" s="131"/>
      <c r="AV34" s="149"/>
      <c r="AW34" s="131"/>
      <c r="AX34" s="131"/>
      <c r="AY34" s="131"/>
      <c r="AZ34" s="131"/>
      <c r="BA34" s="149"/>
      <c r="BB34" s="131"/>
      <c r="BC34" s="131"/>
      <c r="BD34" s="131"/>
      <c r="BE34" s="131"/>
      <c r="BF34" s="149"/>
      <c r="BG34" s="131"/>
      <c r="BH34" s="131"/>
      <c r="BI34" s="131"/>
      <c r="BJ34" s="131"/>
      <c r="BK34" s="149"/>
      <c r="BL34" s="131"/>
      <c r="BM34" s="131"/>
      <c r="BN34" s="131"/>
      <c r="BO34" s="131"/>
      <c r="BP34" s="149"/>
      <c r="BQ34" s="131"/>
      <c r="BR34" s="131"/>
      <c r="BS34" s="131"/>
      <c r="BT34" s="131"/>
      <c r="BU34" s="149"/>
      <c r="BV34" s="131"/>
      <c r="BW34" s="131"/>
      <c r="BX34" s="131"/>
      <c r="BY34" s="131"/>
      <c r="BZ34" s="149"/>
      <c r="CA34" s="131"/>
      <c r="CB34" s="131"/>
      <c r="CC34" s="131"/>
      <c r="CD34" s="131"/>
      <c r="CE34" s="77"/>
      <c r="CF34" s="77"/>
      <c r="CG34" s="77"/>
      <c r="CH34" s="77"/>
      <c r="CI34" s="77"/>
      <c r="CJ34" s="149"/>
      <c r="CK34" s="131"/>
      <c r="CL34" s="131"/>
      <c r="CM34" s="131"/>
      <c r="CN34" s="131"/>
      <c r="CO34" s="149"/>
      <c r="CP34" s="131"/>
      <c r="CQ34" s="131"/>
      <c r="CR34" s="131"/>
      <c r="CS34" s="131"/>
    </row>
    <row r="35" spans="1:97" x14ac:dyDescent="0.25">
      <c r="A35" s="300"/>
      <c r="B35" s="143" t="s">
        <v>145</v>
      </c>
      <c r="C35" s="234"/>
      <c r="D35" s="231"/>
      <c r="E35" s="231"/>
      <c r="F35" s="231"/>
      <c r="G35" s="231"/>
      <c r="H35" s="234"/>
      <c r="I35" s="231"/>
      <c r="J35" s="231"/>
      <c r="K35" s="231"/>
      <c r="L35" s="231"/>
      <c r="M35" s="234"/>
      <c r="N35" s="231"/>
      <c r="O35" s="231"/>
      <c r="P35" s="231"/>
      <c r="Q35" s="231"/>
      <c r="R35" s="234"/>
      <c r="S35" s="231"/>
      <c r="T35" s="231"/>
      <c r="U35" s="231"/>
      <c r="V35" s="231"/>
      <c r="W35" s="149"/>
      <c r="X35" s="131"/>
      <c r="Y35" s="131"/>
      <c r="Z35" s="131"/>
      <c r="AA35" s="131"/>
      <c r="AB35" s="234"/>
      <c r="AC35" s="231"/>
      <c r="AD35" s="231"/>
      <c r="AE35" s="231"/>
      <c r="AF35" s="231"/>
      <c r="AG35" s="149"/>
      <c r="AH35" s="131"/>
      <c r="AI35" s="131"/>
      <c r="AJ35" s="131"/>
      <c r="AK35" s="131"/>
      <c r="AL35" s="149"/>
      <c r="AM35" s="131"/>
      <c r="AN35" s="131"/>
      <c r="AO35" s="131"/>
      <c r="AP35" s="131"/>
      <c r="AQ35" s="149"/>
      <c r="AR35" s="131"/>
      <c r="AS35" s="131"/>
      <c r="AT35" s="131"/>
      <c r="AU35" s="131"/>
      <c r="AV35" s="149"/>
      <c r="AW35" s="131"/>
      <c r="AX35" s="131"/>
      <c r="AY35" s="131"/>
      <c r="AZ35" s="131"/>
      <c r="BA35" s="149"/>
      <c r="BB35" s="131"/>
      <c r="BC35" s="131"/>
      <c r="BD35" s="131"/>
      <c r="BE35" s="131"/>
      <c r="BF35" s="149"/>
      <c r="BG35" s="131"/>
      <c r="BH35" s="131"/>
      <c r="BI35" s="131"/>
      <c r="BJ35" s="131"/>
      <c r="BK35" s="149"/>
      <c r="BL35" s="131"/>
      <c r="BM35" s="131"/>
      <c r="BN35" s="131"/>
      <c r="BO35" s="131"/>
      <c r="BP35" s="149"/>
      <c r="BQ35" s="131"/>
      <c r="BR35" s="131"/>
      <c r="BS35" s="131"/>
      <c r="BT35" s="131"/>
      <c r="BU35" s="149"/>
      <c r="BV35" s="131"/>
      <c r="BW35" s="131"/>
      <c r="BX35" s="131"/>
      <c r="BY35" s="131"/>
      <c r="BZ35" s="149"/>
      <c r="CA35" s="131"/>
      <c r="CB35" s="131"/>
      <c r="CC35" s="131"/>
      <c r="CD35" s="131"/>
      <c r="CE35" s="77"/>
      <c r="CF35" s="77"/>
      <c r="CG35" s="77"/>
      <c r="CH35" s="77"/>
      <c r="CI35" s="77"/>
      <c r="CJ35" s="149"/>
      <c r="CK35" s="131"/>
      <c r="CL35" s="131"/>
      <c r="CM35" s="131"/>
      <c r="CN35" s="131"/>
      <c r="CO35" s="149"/>
      <c r="CP35" s="131"/>
      <c r="CQ35" s="131"/>
      <c r="CR35" s="131"/>
      <c r="CS35" s="131"/>
    </row>
    <row r="36" spans="1:97" x14ac:dyDescent="0.25">
      <c r="A36" s="300"/>
      <c r="B36" s="143" t="s">
        <v>146</v>
      </c>
      <c r="C36" s="234"/>
      <c r="D36" s="231"/>
      <c r="E36" s="231"/>
      <c r="F36" s="231"/>
      <c r="G36" s="231"/>
      <c r="H36" s="234"/>
      <c r="I36" s="231"/>
      <c r="J36" s="231"/>
      <c r="K36" s="231"/>
      <c r="L36" s="231"/>
      <c r="M36" s="234"/>
      <c r="N36" s="231"/>
      <c r="O36" s="231"/>
      <c r="P36" s="231"/>
      <c r="Q36" s="231"/>
      <c r="R36" s="234"/>
      <c r="S36" s="231"/>
      <c r="T36" s="231"/>
      <c r="U36" s="231"/>
      <c r="V36" s="231"/>
      <c r="W36" s="149"/>
      <c r="X36" s="131"/>
      <c r="Y36" s="131"/>
      <c r="Z36" s="131"/>
      <c r="AA36" s="131"/>
      <c r="AB36" s="234"/>
      <c r="AC36" s="231"/>
      <c r="AD36" s="231"/>
      <c r="AE36" s="231"/>
      <c r="AF36" s="231"/>
      <c r="AG36" s="149"/>
      <c r="AH36" s="131"/>
      <c r="AI36" s="131"/>
      <c r="AJ36" s="131"/>
      <c r="AK36" s="131"/>
      <c r="AL36" s="149"/>
      <c r="AM36" s="131"/>
      <c r="AN36" s="131"/>
      <c r="AO36" s="131"/>
      <c r="AP36" s="131"/>
      <c r="AQ36" s="149"/>
      <c r="AR36" s="131"/>
      <c r="AS36" s="131"/>
      <c r="AT36" s="131"/>
      <c r="AU36" s="131"/>
      <c r="AV36" s="149"/>
      <c r="AW36" s="131"/>
      <c r="AX36" s="131"/>
      <c r="AY36" s="131"/>
      <c r="AZ36" s="131"/>
      <c r="BA36" s="149"/>
      <c r="BB36" s="131"/>
      <c r="BC36" s="131"/>
      <c r="BD36" s="131"/>
      <c r="BE36" s="131"/>
      <c r="BF36" s="149"/>
      <c r="BG36" s="131"/>
      <c r="BH36" s="131"/>
      <c r="BI36" s="131"/>
      <c r="BJ36" s="131"/>
      <c r="BK36" s="149"/>
      <c r="BL36" s="131"/>
      <c r="BM36" s="131"/>
      <c r="BN36" s="131"/>
      <c r="BO36" s="131"/>
      <c r="BP36" s="149"/>
      <c r="BQ36" s="131"/>
      <c r="BR36" s="131"/>
      <c r="BS36" s="131"/>
      <c r="BT36" s="131"/>
      <c r="BU36" s="149"/>
      <c r="BV36" s="131"/>
      <c r="BW36" s="131"/>
      <c r="BX36" s="131"/>
      <c r="BY36" s="131"/>
      <c r="BZ36" s="149"/>
      <c r="CA36" s="131"/>
      <c r="CB36" s="131"/>
      <c r="CC36" s="131"/>
      <c r="CD36" s="131"/>
      <c r="CE36" s="77"/>
      <c r="CF36" s="77"/>
      <c r="CG36" s="77"/>
      <c r="CH36" s="77"/>
      <c r="CI36" s="77"/>
      <c r="CJ36" s="149"/>
      <c r="CK36" s="131"/>
      <c r="CL36" s="131"/>
      <c r="CM36" s="131"/>
      <c r="CN36" s="131"/>
      <c r="CO36" s="149"/>
      <c r="CP36" s="131"/>
      <c r="CQ36" s="131"/>
      <c r="CR36" s="131"/>
      <c r="CS36" s="131"/>
    </row>
    <row r="37" spans="1:97" x14ac:dyDescent="0.25">
      <c r="A37" s="132"/>
      <c r="B37" s="143" t="s">
        <v>147</v>
      </c>
      <c r="C37" s="234"/>
      <c r="D37" s="231"/>
      <c r="E37" s="231"/>
      <c r="F37" s="231"/>
      <c r="G37" s="231"/>
      <c r="H37" s="234"/>
      <c r="I37" s="231"/>
      <c r="J37" s="231"/>
      <c r="K37" s="231"/>
      <c r="L37" s="231"/>
      <c r="M37" s="234"/>
      <c r="N37" s="231"/>
      <c r="O37" s="231"/>
      <c r="P37" s="231"/>
      <c r="Q37" s="231"/>
      <c r="R37" s="234"/>
      <c r="S37" s="231"/>
      <c r="T37" s="231"/>
      <c r="U37" s="231"/>
      <c r="V37" s="231"/>
      <c r="W37" s="149"/>
      <c r="X37" s="131"/>
      <c r="Y37" s="131"/>
      <c r="Z37" s="131"/>
      <c r="AA37" s="131"/>
      <c r="AB37" s="234"/>
      <c r="AC37" s="231"/>
      <c r="AD37" s="231"/>
      <c r="AE37" s="231"/>
      <c r="AF37" s="231"/>
      <c r="AG37" s="149"/>
      <c r="AH37" s="131"/>
      <c r="AI37" s="131"/>
      <c r="AJ37" s="131"/>
      <c r="AK37" s="131"/>
      <c r="AL37" s="149"/>
      <c r="AM37" s="131"/>
      <c r="AN37" s="131"/>
      <c r="AO37" s="131"/>
      <c r="AP37" s="131"/>
      <c r="AQ37" s="149"/>
      <c r="AR37" s="131"/>
      <c r="AS37" s="131"/>
      <c r="AT37" s="131"/>
      <c r="AU37" s="131"/>
      <c r="AV37" s="149"/>
      <c r="AW37" s="131"/>
      <c r="AX37" s="131"/>
      <c r="AY37" s="131"/>
      <c r="AZ37" s="131"/>
      <c r="BA37" s="149"/>
      <c r="BB37" s="131"/>
      <c r="BC37" s="131"/>
      <c r="BD37" s="131"/>
      <c r="BE37" s="131"/>
      <c r="BF37" s="149"/>
      <c r="BG37" s="131"/>
      <c r="BH37" s="131"/>
      <c r="BI37" s="131"/>
      <c r="BJ37" s="131"/>
      <c r="BK37" s="149"/>
      <c r="BL37" s="131"/>
      <c r="BM37" s="131"/>
      <c r="BN37" s="131"/>
      <c r="BO37" s="131"/>
      <c r="BP37" s="149"/>
      <c r="BQ37" s="131"/>
      <c r="BR37" s="131"/>
      <c r="BS37" s="131"/>
      <c r="BT37" s="131"/>
      <c r="BU37" s="149"/>
      <c r="BV37" s="131"/>
      <c r="BW37" s="131"/>
      <c r="BX37" s="131"/>
      <c r="BY37" s="131"/>
      <c r="BZ37" s="149"/>
      <c r="CA37" s="131"/>
      <c r="CB37" s="131"/>
      <c r="CC37" s="131"/>
      <c r="CD37" s="131"/>
      <c r="CE37" s="77"/>
      <c r="CF37" s="77"/>
      <c r="CG37" s="77"/>
      <c r="CH37" s="77"/>
      <c r="CI37" s="77"/>
      <c r="CJ37" s="149"/>
      <c r="CK37" s="131"/>
      <c r="CL37" s="131"/>
      <c r="CM37" s="131"/>
      <c r="CN37" s="131"/>
      <c r="CO37" s="149"/>
      <c r="CP37" s="131"/>
      <c r="CQ37" s="131"/>
      <c r="CR37" s="131"/>
      <c r="CS37" s="131"/>
    </row>
    <row r="38" spans="1:97" x14ac:dyDescent="0.25">
      <c r="A38" s="132"/>
      <c r="B38" s="133"/>
      <c r="C38" s="234"/>
      <c r="D38" s="231"/>
      <c r="E38" s="231"/>
      <c r="F38" s="231"/>
      <c r="G38" s="231"/>
      <c r="H38" s="234"/>
      <c r="I38" s="231"/>
      <c r="J38" s="231"/>
      <c r="K38" s="231"/>
      <c r="L38" s="231"/>
      <c r="M38" s="234"/>
      <c r="N38" s="231"/>
      <c r="O38" s="231"/>
      <c r="P38" s="231"/>
      <c r="Q38" s="231"/>
      <c r="R38" s="234"/>
      <c r="S38" s="231"/>
      <c r="T38" s="231"/>
      <c r="U38" s="231"/>
      <c r="V38" s="231"/>
      <c r="W38" s="149"/>
      <c r="X38" s="131"/>
      <c r="Y38" s="131"/>
      <c r="Z38" s="131"/>
      <c r="AA38" s="131"/>
      <c r="AB38" s="234"/>
      <c r="AC38" s="231"/>
      <c r="AD38" s="231"/>
      <c r="AE38" s="231"/>
      <c r="AF38" s="231"/>
      <c r="AG38" s="149"/>
      <c r="AH38" s="131"/>
      <c r="AI38" s="131"/>
      <c r="AJ38" s="131"/>
      <c r="AK38" s="131"/>
      <c r="AL38" s="149"/>
      <c r="AM38" s="131"/>
      <c r="AN38" s="131"/>
      <c r="AO38" s="131"/>
      <c r="AP38" s="131"/>
      <c r="AQ38" s="149"/>
      <c r="AR38" s="131"/>
      <c r="AS38" s="131"/>
      <c r="AT38" s="131"/>
      <c r="AU38" s="131"/>
      <c r="AV38" s="149"/>
      <c r="AW38" s="131"/>
      <c r="AX38" s="131"/>
      <c r="AY38" s="131"/>
      <c r="AZ38" s="131"/>
      <c r="BA38" s="149"/>
      <c r="BB38" s="131"/>
      <c r="BC38" s="131"/>
      <c r="BD38" s="131"/>
      <c r="BE38" s="131"/>
      <c r="BF38" s="149"/>
      <c r="BG38" s="131"/>
      <c r="BH38" s="131"/>
      <c r="BI38" s="131"/>
      <c r="BJ38" s="131"/>
      <c r="BK38" s="149"/>
      <c r="BL38" s="131"/>
      <c r="BM38" s="131"/>
      <c r="BN38" s="131"/>
      <c r="BO38" s="131"/>
      <c r="BP38" s="149"/>
      <c r="BQ38" s="131"/>
      <c r="BR38" s="131"/>
      <c r="BS38" s="131"/>
      <c r="BT38" s="131"/>
      <c r="BU38" s="149"/>
      <c r="BV38" s="131"/>
      <c r="BW38" s="131"/>
      <c r="BX38" s="131"/>
      <c r="BY38" s="131"/>
      <c r="BZ38" s="149"/>
      <c r="CA38" s="131"/>
      <c r="CB38" s="131"/>
      <c r="CC38" s="131"/>
      <c r="CD38" s="131"/>
      <c r="CE38" s="77"/>
      <c r="CF38" s="77"/>
      <c r="CG38" s="77"/>
      <c r="CH38" s="77"/>
      <c r="CI38" s="77"/>
      <c r="CJ38" s="149"/>
      <c r="CK38" s="131"/>
      <c r="CL38" s="131"/>
      <c r="CM38" s="131"/>
      <c r="CN38" s="131"/>
      <c r="CO38" s="149"/>
      <c r="CP38" s="131"/>
      <c r="CQ38" s="131"/>
      <c r="CR38" s="131"/>
      <c r="CS38" s="131"/>
    </row>
    <row r="39" spans="1:97" x14ac:dyDescent="0.25">
      <c r="A39" s="116"/>
      <c r="B39" s="133"/>
      <c r="C39" s="234"/>
      <c r="D39" s="231"/>
      <c r="E39" s="231"/>
      <c r="F39" s="231"/>
      <c r="G39" s="231"/>
      <c r="H39" s="234"/>
      <c r="I39" s="231"/>
      <c r="J39" s="231"/>
      <c r="K39" s="231"/>
      <c r="L39" s="231"/>
      <c r="M39" s="234"/>
      <c r="N39" s="231"/>
      <c r="O39" s="231"/>
      <c r="P39" s="231"/>
      <c r="Q39" s="231"/>
      <c r="R39" s="234"/>
      <c r="S39" s="231"/>
      <c r="T39" s="231"/>
      <c r="U39" s="231"/>
      <c r="V39" s="231"/>
      <c r="W39" s="149"/>
      <c r="X39" s="131"/>
      <c r="Y39" s="131"/>
      <c r="Z39" s="131"/>
      <c r="AA39" s="131"/>
      <c r="AB39" s="234"/>
      <c r="AC39" s="231"/>
      <c r="AD39" s="231"/>
      <c r="AE39" s="231"/>
      <c r="AF39" s="231"/>
      <c r="AG39" s="149"/>
      <c r="AH39" s="131"/>
      <c r="AI39" s="131"/>
      <c r="AJ39" s="131"/>
      <c r="AK39" s="131"/>
      <c r="AL39" s="149"/>
      <c r="AM39" s="131"/>
      <c r="AN39" s="131"/>
      <c r="AO39" s="131"/>
      <c r="AP39" s="131"/>
      <c r="AQ39" s="149"/>
      <c r="AR39" s="131"/>
      <c r="AS39" s="131"/>
      <c r="AT39" s="131"/>
      <c r="AU39" s="131"/>
      <c r="AV39" s="149"/>
      <c r="AW39" s="131"/>
      <c r="AX39" s="131"/>
      <c r="AY39" s="131"/>
      <c r="AZ39" s="131"/>
      <c r="BA39" s="149"/>
      <c r="BB39" s="131"/>
      <c r="BC39" s="131"/>
      <c r="BD39" s="131"/>
      <c r="BE39" s="131"/>
      <c r="BF39" s="149"/>
      <c r="BG39" s="131"/>
      <c r="BH39" s="131"/>
      <c r="BI39" s="131"/>
      <c r="BJ39" s="131"/>
      <c r="BK39" s="149"/>
      <c r="BL39" s="131"/>
      <c r="BM39" s="131"/>
      <c r="BN39" s="131"/>
      <c r="BO39" s="131"/>
      <c r="BP39" s="149"/>
      <c r="BQ39" s="131"/>
      <c r="BR39" s="131"/>
      <c r="BS39" s="131"/>
      <c r="BT39" s="131"/>
      <c r="BU39" s="149"/>
      <c r="BV39" s="131"/>
      <c r="BW39" s="131"/>
      <c r="BX39" s="131"/>
      <c r="BY39" s="131"/>
      <c r="BZ39" s="149"/>
      <c r="CA39" s="131"/>
      <c r="CB39" s="131"/>
      <c r="CC39" s="131"/>
      <c r="CD39" s="131"/>
      <c r="CE39" s="77"/>
      <c r="CF39" s="77"/>
      <c r="CG39" s="77"/>
      <c r="CH39" s="77"/>
      <c r="CI39" s="77"/>
      <c r="CJ39" s="149"/>
      <c r="CK39" s="131"/>
      <c r="CL39" s="131"/>
      <c r="CM39" s="131"/>
      <c r="CN39" s="131"/>
      <c r="CO39" s="149"/>
      <c r="CP39" s="131"/>
      <c r="CQ39" s="131"/>
      <c r="CR39" s="131"/>
      <c r="CS39" s="131"/>
    </row>
    <row r="40" spans="1:97" x14ac:dyDescent="0.25">
      <c r="A40" s="132"/>
      <c r="B40" s="133"/>
      <c r="C40" s="234"/>
      <c r="D40" s="231"/>
      <c r="E40" s="231"/>
      <c r="F40" s="231"/>
      <c r="G40" s="231"/>
      <c r="H40" s="234"/>
      <c r="I40" s="231"/>
      <c r="J40" s="231"/>
      <c r="K40" s="231"/>
      <c r="L40" s="231"/>
      <c r="M40" s="234"/>
      <c r="N40" s="231"/>
      <c r="O40" s="231"/>
      <c r="P40" s="231"/>
      <c r="Q40" s="231"/>
      <c r="R40" s="234"/>
      <c r="S40" s="231"/>
      <c r="T40" s="231"/>
      <c r="U40" s="231"/>
      <c r="V40" s="231"/>
      <c r="W40" s="149"/>
      <c r="X40" s="131"/>
      <c r="Y40" s="131"/>
      <c r="Z40" s="131"/>
      <c r="AA40" s="131"/>
      <c r="AB40" s="234"/>
      <c r="AC40" s="231"/>
      <c r="AD40" s="231"/>
      <c r="AE40" s="231"/>
      <c r="AF40" s="231"/>
      <c r="AG40" s="149"/>
      <c r="AH40" s="131"/>
      <c r="AI40" s="131"/>
      <c r="AJ40" s="131"/>
      <c r="AK40" s="131"/>
      <c r="AL40" s="149"/>
      <c r="AM40" s="131"/>
      <c r="AN40" s="131"/>
      <c r="AO40" s="131"/>
      <c r="AP40" s="131"/>
      <c r="AQ40" s="149"/>
      <c r="AR40" s="131"/>
      <c r="AS40" s="131"/>
      <c r="AT40" s="131"/>
      <c r="AU40" s="131"/>
      <c r="AV40" s="149"/>
      <c r="AW40" s="131"/>
      <c r="AX40" s="131"/>
      <c r="AY40" s="131"/>
      <c r="AZ40" s="131"/>
      <c r="BA40" s="149"/>
      <c r="BB40" s="131"/>
      <c r="BC40" s="131"/>
      <c r="BD40" s="131"/>
      <c r="BE40" s="131"/>
      <c r="BF40" s="149"/>
      <c r="BG40" s="131"/>
      <c r="BH40" s="131"/>
      <c r="BI40" s="131"/>
      <c r="BJ40" s="131"/>
      <c r="BK40" s="149"/>
      <c r="BL40" s="131"/>
      <c r="BM40" s="131"/>
      <c r="BN40" s="131"/>
      <c r="BO40" s="131"/>
      <c r="BP40" s="149"/>
      <c r="BQ40" s="131"/>
      <c r="BR40" s="131"/>
      <c r="BS40" s="131"/>
      <c r="BT40" s="131"/>
      <c r="BU40" s="149"/>
      <c r="BV40" s="131"/>
      <c r="BW40" s="131"/>
      <c r="BX40" s="131"/>
      <c r="BY40" s="131"/>
      <c r="BZ40" s="149"/>
      <c r="CA40" s="131"/>
      <c r="CB40" s="131"/>
      <c r="CC40" s="131"/>
      <c r="CD40" s="131"/>
      <c r="CE40" s="77"/>
      <c r="CF40" s="77"/>
      <c r="CG40" s="77"/>
      <c r="CH40" s="77"/>
      <c r="CI40" s="77"/>
      <c r="CJ40" s="149"/>
      <c r="CK40" s="131"/>
      <c r="CL40" s="131"/>
      <c r="CM40" s="131"/>
      <c r="CN40" s="131"/>
      <c r="CO40" s="149"/>
      <c r="CP40" s="131"/>
      <c r="CQ40" s="131"/>
      <c r="CR40" s="131"/>
      <c r="CS40" s="131"/>
    </row>
    <row r="41" spans="1:97" x14ac:dyDescent="0.25">
      <c r="A41" s="132"/>
      <c r="B41" s="133"/>
      <c r="C41" s="234"/>
      <c r="D41" s="231"/>
      <c r="E41" s="231"/>
      <c r="F41" s="231"/>
      <c r="G41" s="231"/>
      <c r="H41" s="234"/>
      <c r="I41" s="231"/>
      <c r="J41" s="231"/>
      <c r="K41" s="231"/>
      <c r="L41" s="231"/>
      <c r="M41" s="234"/>
      <c r="N41" s="231"/>
      <c r="O41" s="231"/>
      <c r="P41" s="231"/>
      <c r="Q41" s="231"/>
      <c r="R41" s="234"/>
      <c r="S41" s="231"/>
      <c r="T41" s="231"/>
      <c r="U41" s="231"/>
      <c r="V41" s="231"/>
      <c r="W41" s="149"/>
      <c r="X41" s="131"/>
      <c r="Y41" s="131"/>
      <c r="Z41" s="131"/>
      <c r="AA41" s="131"/>
      <c r="AB41" s="234"/>
      <c r="AC41" s="231"/>
      <c r="AD41" s="231"/>
      <c r="AE41" s="231"/>
      <c r="AF41" s="231"/>
      <c r="AG41" s="149"/>
      <c r="AH41" s="131"/>
      <c r="AI41" s="131"/>
      <c r="AJ41" s="131"/>
      <c r="AK41" s="131"/>
      <c r="AL41" s="149"/>
      <c r="AM41" s="131"/>
      <c r="AN41" s="131"/>
      <c r="AO41" s="131"/>
      <c r="AP41" s="131"/>
      <c r="AQ41" s="149"/>
      <c r="AR41" s="131"/>
      <c r="AS41" s="131"/>
      <c r="AT41" s="131"/>
      <c r="AU41" s="131"/>
      <c r="AV41" s="149"/>
      <c r="AW41" s="131"/>
      <c r="AX41" s="131"/>
      <c r="AY41" s="131"/>
      <c r="AZ41" s="131"/>
      <c r="BA41" s="149"/>
      <c r="BB41" s="131"/>
      <c r="BC41" s="131"/>
      <c r="BD41" s="131"/>
      <c r="BE41" s="131"/>
      <c r="BF41" s="149"/>
      <c r="BG41" s="131"/>
      <c r="BH41" s="131"/>
      <c r="BI41" s="131"/>
      <c r="BJ41" s="131"/>
      <c r="BK41" s="149"/>
      <c r="BL41" s="131"/>
      <c r="BM41" s="131"/>
      <c r="BN41" s="131"/>
      <c r="BO41" s="131"/>
      <c r="BP41" s="149"/>
      <c r="BQ41" s="131"/>
      <c r="BR41" s="131"/>
      <c r="BS41" s="131"/>
      <c r="BT41" s="131"/>
      <c r="BU41" s="149"/>
      <c r="BV41" s="131"/>
      <c r="BW41" s="131"/>
      <c r="BX41" s="131"/>
      <c r="BY41" s="131"/>
      <c r="BZ41" s="149"/>
      <c r="CA41" s="131"/>
      <c r="CB41" s="131"/>
      <c r="CC41" s="131"/>
      <c r="CD41" s="131"/>
      <c r="CE41" s="77"/>
      <c r="CF41" s="77"/>
      <c r="CG41" s="77"/>
      <c r="CH41" s="77"/>
      <c r="CI41" s="77"/>
      <c r="CJ41" s="149"/>
      <c r="CK41" s="131"/>
      <c r="CL41" s="131"/>
      <c r="CM41" s="131"/>
      <c r="CN41" s="131"/>
      <c r="CO41" s="149"/>
      <c r="CP41" s="131"/>
      <c r="CQ41" s="131"/>
      <c r="CR41" s="131"/>
      <c r="CS41" s="131"/>
    </row>
    <row r="42" spans="1:97" x14ac:dyDescent="0.25">
      <c r="A42" s="132"/>
      <c r="B42" s="77"/>
      <c r="C42" s="234"/>
      <c r="D42" s="231"/>
      <c r="E42" s="231"/>
      <c r="F42" s="231"/>
      <c r="G42" s="231"/>
      <c r="H42" s="234"/>
      <c r="I42" s="231"/>
      <c r="J42" s="231"/>
      <c r="K42" s="231"/>
      <c r="L42" s="231"/>
      <c r="M42" s="234"/>
      <c r="N42" s="231"/>
      <c r="O42" s="231"/>
      <c r="P42" s="231"/>
      <c r="Q42" s="231"/>
      <c r="R42" s="234"/>
      <c r="S42" s="231"/>
      <c r="T42" s="231"/>
      <c r="U42" s="231"/>
      <c r="V42" s="231"/>
      <c r="W42" s="149"/>
      <c r="X42" s="131"/>
      <c r="Y42" s="131"/>
      <c r="Z42" s="131"/>
      <c r="AA42" s="131"/>
      <c r="AB42" s="234"/>
      <c r="AC42" s="231"/>
      <c r="AD42" s="231"/>
      <c r="AE42" s="231"/>
      <c r="AF42" s="231"/>
      <c r="AG42" s="149"/>
      <c r="AH42" s="131"/>
      <c r="AI42" s="131"/>
      <c r="AJ42" s="131"/>
      <c r="AK42" s="131"/>
      <c r="AL42" s="149"/>
      <c r="AM42" s="131"/>
      <c r="AN42" s="131"/>
      <c r="AO42" s="131"/>
      <c r="AP42" s="131"/>
      <c r="AQ42" s="149"/>
      <c r="AR42" s="131"/>
      <c r="AS42" s="131"/>
      <c r="AT42" s="131"/>
      <c r="AU42" s="131"/>
      <c r="AV42" s="149"/>
      <c r="AW42" s="131"/>
      <c r="AX42" s="131"/>
      <c r="AY42" s="131"/>
      <c r="AZ42" s="131"/>
      <c r="BA42" s="149"/>
      <c r="BB42" s="131"/>
      <c r="BC42" s="131"/>
      <c r="BD42" s="131"/>
      <c r="BE42" s="131"/>
      <c r="BF42" s="149"/>
      <c r="BG42" s="131"/>
      <c r="BH42" s="131"/>
      <c r="BI42" s="131"/>
      <c r="BJ42" s="131"/>
      <c r="BK42" s="149"/>
      <c r="BL42" s="131"/>
      <c r="BM42" s="131"/>
      <c r="BN42" s="131"/>
      <c r="BO42" s="131"/>
      <c r="BP42" s="149"/>
      <c r="BQ42" s="131"/>
      <c r="BR42" s="131"/>
      <c r="BS42" s="131"/>
      <c r="BT42" s="131"/>
      <c r="BU42" s="149"/>
      <c r="BV42" s="131"/>
      <c r="BW42" s="131"/>
      <c r="BX42" s="131"/>
      <c r="BY42" s="131"/>
      <c r="BZ42" s="149"/>
      <c r="CA42" s="131"/>
      <c r="CB42" s="131"/>
      <c r="CC42" s="131"/>
      <c r="CD42" s="131"/>
      <c r="CE42" s="77"/>
      <c r="CF42" s="77"/>
      <c r="CG42" s="77"/>
      <c r="CH42" s="77"/>
      <c r="CI42" s="77"/>
      <c r="CJ42" s="149"/>
      <c r="CK42" s="131"/>
      <c r="CL42" s="131"/>
      <c r="CM42" s="131"/>
      <c r="CN42" s="131"/>
      <c r="CO42" s="149"/>
      <c r="CP42" s="131"/>
      <c r="CQ42" s="131"/>
      <c r="CR42" s="131"/>
      <c r="CS42" s="131"/>
    </row>
    <row r="43" spans="1:97" x14ac:dyDescent="0.25">
      <c r="A43" s="301" t="s">
        <v>18</v>
      </c>
      <c r="B43" s="143" t="s">
        <v>148</v>
      </c>
      <c r="C43" s="234"/>
      <c r="D43" s="231"/>
      <c r="E43" s="231"/>
      <c r="F43" s="231"/>
      <c r="G43" s="231"/>
      <c r="H43" s="234"/>
      <c r="I43" s="231"/>
      <c r="J43" s="231"/>
      <c r="K43" s="231"/>
      <c r="L43" s="231"/>
      <c r="M43" s="234"/>
      <c r="N43" s="231"/>
      <c r="O43" s="231"/>
      <c r="P43" s="231"/>
      <c r="Q43" s="231"/>
      <c r="R43" s="234"/>
      <c r="S43" s="231"/>
      <c r="T43" s="231"/>
      <c r="U43" s="231"/>
      <c r="V43" s="231"/>
      <c r="W43" s="149"/>
      <c r="X43" s="131"/>
      <c r="Y43" s="131"/>
      <c r="Z43" s="131"/>
      <c r="AA43" s="131"/>
      <c r="AB43" s="234"/>
      <c r="AC43" s="231"/>
      <c r="AD43" s="231"/>
      <c r="AE43" s="231"/>
      <c r="AF43" s="231"/>
      <c r="AG43" s="149"/>
      <c r="AH43" s="131"/>
      <c r="AI43" s="131"/>
      <c r="AJ43" s="131"/>
      <c r="AK43" s="131"/>
      <c r="AL43" s="149"/>
      <c r="AM43" s="131"/>
      <c r="AN43" s="131"/>
      <c r="AO43" s="131"/>
      <c r="AP43" s="131"/>
      <c r="AQ43" s="149"/>
      <c r="AR43" s="131"/>
      <c r="AS43" s="131"/>
      <c r="AT43" s="131"/>
      <c r="AU43" s="131"/>
      <c r="AV43" s="149"/>
      <c r="AW43" s="131"/>
      <c r="AX43" s="131"/>
      <c r="AY43" s="131"/>
      <c r="AZ43" s="131"/>
      <c r="BA43" s="149"/>
      <c r="BB43" s="131"/>
      <c r="BC43" s="131"/>
      <c r="BD43" s="131"/>
      <c r="BE43" s="131"/>
      <c r="BF43" s="149"/>
      <c r="BG43" s="131"/>
      <c r="BH43" s="131"/>
      <c r="BI43" s="131"/>
      <c r="BJ43" s="131"/>
      <c r="BK43" s="149"/>
      <c r="BL43" s="131"/>
      <c r="BM43" s="131"/>
      <c r="BN43" s="131"/>
      <c r="BO43" s="131"/>
      <c r="BP43" s="149"/>
      <c r="BQ43" s="131"/>
      <c r="BR43" s="131"/>
      <c r="BS43" s="131"/>
      <c r="BT43" s="131"/>
      <c r="BU43" s="149"/>
      <c r="BV43" s="131"/>
      <c r="BW43" s="131"/>
      <c r="BX43" s="131"/>
      <c r="BY43" s="131"/>
      <c r="BZ43" s="149"/>
      <c r="CA43" s="131"/>
      <c r="CB43" s="131"/>
      <c r="CC43" s="131"/>
      <c r="CD43" s="131"/>
      <c r="CE43" s="77"/>
      <c r="CF43" s="77"/>
      <c r="CG43" s="77"/>
      <c r="CH43" s="77"/>
      <c r="CI43" s="77"/>
      <c r="CJ43" s="149"/>
      <c r="CK43" s="131"/>
      <c r="CL43" s="131"/>
      <c r="CM43" s="131"/>
      <c r="CN43" s="131"/>
      <c r="CO43" s="149"/>
      <c r="CP43" s="131"/>
      <c r="CQ43" s="131"/>
      <c r="CR43" s="131"/>
      <c r="CS43" s="131"/>
    </row>
    <row r="44" spans="1:97" x14ac:dyDescent="0.25">
      <c r="A44" s="301"/>
      <c r="B44" s="143" t="s">
        <v>149</v>
      </c>
      <c r="C44" s="234"/>
      <c r="D44" s="231"/>
      <c r="E44" s="231"/>
      <c r="F44" s="231"/>
      <c r="G44" s="231"/>
      <c r="H44" s="234"/>
      <c r="I44" s="231"/>
      <c r="J44" s="231"/>
      <c r="K44" s="231"/>
      <c r="L44" s="231"/>
      <c r="M44" s="234"/>
      <c r="N44" s="231"/>
      <c r="O44" s="231"/>
      <c r="P44" s="231"/>
      <c r="Q44" s="231"/>
      <c r="R44" s="234"/>
      <c r="S44" s="231"/>
      <c r="T44" s="231"/>
      <c r="U44" s="231"/>
      <c r="V44" s="231"/>
      <c r="W44" s="149"/>
      <c r="X44" s="131"/>
      <c r="Y44" s="131"/>
      <c r="Z44" s="131"/>
      <c r="AA44" s="131"/>
      <c r="AB44" s="234"/>
      <c r="AC44" s="231"/>
      <c r="AD44" s="231"/>
      <c r="AE44" s="231"/>
      <c r="AF44" s="231"/>
      <c r="AG44" s="149"/>
      <c r="AH44" s="131"/>
      <c r="AI44" s="131"/>
      <c r="AJ44" s="131"/>
      <c r="AK44" s="131"/>
      <c r="AL44" s="149"/>
      <c r="AM44" s="131"/>
      <c r="AN44" s="131"/>
      <c r="AO44" s="131"/>
      <c r="AP44" s="131"/>
      <c r="AQ44" s="149"/>
      <c r="AR44" s="131"/>
      <c r="AS44" s="131"/>
      <c r="AT44" s="131"/>
      <c r="AU44" s="131"/>
      <c r="AV44" s="149"/>
      <c r="AW44" s="131"/>
      <c r="AX44" s="131"/>
      <c r="AY44" s="131"/>
      <c r="AZ44" s="131"/>
      <c r="BA44" s="149"/>
      <c r="BB44" s="131"/>
      <c r="BC44" s="131"/>
      <c r="BD44" s="131"/>
      <c r="BE44" s="131"/>
      <c r="BF44" s="149"/>
      <c r="BG44" s="131"/>
      <c r="BH44" s="131"/>
      <c r="BI44" s="131"/>
      <c r="BJ44" s="131"/>
      <c r="BK44" s="149"/>
      <c r="BL44" s="131"/>
      <c r="BM44" s="131"/>
      <c r="BN44" s="131"/>
      <c r="BO44" s="131"/>
      <c r="BP44" s="149"/>
      <c r="BQ44" s="131"/>
      <c r="BR44" s="131"/>
      <c r="BS44" s="131"/>
      <c r="BT44" s="131"/>
      <c r="BU44" s="149"/>
      <c r="BV44" s="131"/>
      <c r="BW44" s="131"/>
      <c r="BX44" s="131"/>
      <c r="BY44" s="131"/>
      <c r="BZ44" s="149"/>
      <c r="CA44" s="131"/>
      <c r="CB44" s="131"/>
      <c r="CC44" s="131"/>
      <c r="CD44" s="131"/>
      <c r="CE44" s="77"/>
      <c r="CF44" s="77"/>
      <c r="CG44" s="77"/>
      <c r="CH44" s="77"/>
      <c r="CI44" s="77"/>
      <c r="CJ44" s="149"/>
      <c r="CK44" s="131"/>
      <c r="CL44" s="131"/>
      <c r="CM44" s="131"/>
      <c r="CN44" s="131"/>
      <c r="CO44" s="149"/>
      <c r="CP44" s="131"/>
      <c r="CQ44" s="131"/>
      <c r="CR44" s="131"/>
      <c r="CS44" s="131"/>
    </row>
    <row r="45" spans="1:97" x14ac:dyDescent="0.25">
      <c r="A45" s="301"/>
      <c r="B45" s="143" t="s">
        <v>150</v>
      </c>
      <c r="C45" s="234"/>
      <c r="D45" s="231"/>
      <c r="E45" s="231"/>
      <c r="F45" s="231"/>
      <c r="G45" s="231"/>
      <c r="H45" s="234"/>
      <c r="I45" s="231"/>
      <c r="J45" s="231"/>
      <c r="K45" s="231"/>
      <c r="L45" s="231"/>
      <c r="M45" s="234"/>
      <c r="N45" s="231"/>
      <c r="O45" s="231"/>
      <c r="P45" s="231"/>
      <c r="Q45" s="231"/>
      <c r="R45" s="234"/>
      <c r="S45" s="231"/>
      <c r="T45" s="231"/>
      <c r="U45" s="231"/>
      <c r="V45" s="231"/>
      <c r="W45" s="149"/>
      <c r="X45" s="131"/>
      <c r="Y45" s="131"/>
      <c r="Z45" s="131"/>
      <c r="AA45" s="131"/>
      <c r="AB45" s="234"/>
      <c r="AC45" s="231"/>
      <c r="AD45" s="231"/>
      <c r="AE45" s="231"/>
      <c r="AF45" s="231"/>
      <c r="AG45" s="149"/>
      <c r="AH45" s="131"/>
      <c r="AI45" s="131"/>
      <c r="AJ45" s="131"/>
      <c r="AK45" s="131"/>
      <c r="AL45" s="149"/>
      <c r="AM45" s="131"/>
      <c r="AN45" s="131"/>
      <c r="AO45" s="131"/>
      <c r="AP45" s="131"/>
      <c r="AQ45" s="149"/>
      <c r="AR45" s="131"/>
      <c r="AS45" s="131"/>
      <c r="AT45" s="131"/>
      <c r="AU45" s="131"/>
      <c r="AV45" s="149"/>
      <c r="AW45" s="131"/>
      <c r="AX45" s="131"/>
      <c r="AY45" s="131"/>
      <c r="AZ45" s="131"/>
      <c r="BA45" s="149"/>
      <c r="BB45" s="131"/>
      <c r="BC45" s="131"/>
      <c r="BD45" s="131"/>
      <c r="BE45" s="131"/>
      <c r="BF45" s="149"/>
      <c r="BG45" s="131"/>
      <c r="BH45" s="131"/>
      <c r="BI45" s="131"/>
      <c r="BJ45" s="131"/>
      <c r="BK45" s="149"/>
      <c r="BL45" s="131"/>
      <c r="BM45" s="131"/>
      <c r="BN45" s="131"/>
      <c r="BO45" s="131"/>
      <c r="BP45" s="149"/>
      <c r="BQ45" s="131"/>
      <c r="BR45" s="131"/>
      <c r="BS45" s="131"/>
      <c r="BT45" s="131"/>
      <c r="BU45" s="149"/>
      <c r="BV45" s="131"/>
      <c r="BW45" s="131"/>
      <c r="BX45" s="131"/>
      <c r="BY45" s="131"/>
      <c r="BZ45" s="149"/>
      <c r="CA45" s="131"/>
      <c r="CB45" s="131"/>
      <c r="CC45" s="131"/>
      <c r="CD45" s="131"/>
      <c r="CE45" s="77"/>
      <c r="CF45" s="77"/>
      <c r="CG45" s="77"/>
      <c r="CH45" s="77"/>
      <c r="CI45" s="77"/>
      <c r="CJ45" s="149"/>
      <c r="CK45" s="131"/>
      <c r="CL45" s="131"/>
      <c r="CM45" s="131"/>
      <c r="CN45" s="131"/>
      <c r="CO45" s="149"/>
      <c r="CP45" s="131"/>
      <c r="CQ45" s="131"/>
      <c r="CR45" s="131"/>
      <c r="CS45" s="131"/>
    </row>
    <row r="46" spans="1:97" x14ac:dyDescent="0.25">
      <c r="A46" s="301"/>
      <c r="B46" s="143" t="s">
        <v>151</v>
      </c>
      <c r="C46" s="234"/>
      <c r="D46" s="231"/>
      <c r="E46" s="231"/>
      <c r="F46" s="231"/>
      <c r="G46" s="231"/>
      <c r="H46" s="234"/>
      <c r="I46" s="231"/>
      <c r="J46" s="231"/>
      <c r="K46" s="231"/>
      <c r="L46" s="231"/>
      <c r="M46" s="234"/>
      <c r="N46" s="231"/>
      <c r="O46" s="231"/>
      <c r="P46" s="231"/>
      <c r="Q46" s="231"/>
      <c r="R46" s="234"/>
      <c r="S46" s="231"/>
      <c r="T46" s="231"/>
      <c r="U46" s="231"/>
      <c r="V46" s="231"/>
      <c r="W46" s="149"/>
      <c r="X46" s="131"/>
      <c r="Y46" s="131"/>
      <c r="Z46" s="131"/>
      <c r="AA46" s="131"/>
      <c r="AB46" s="234"/>
      <c r="AC46" s="231"/>
      <c r="AD46" s="231"/>
      <c r="AE46" s="231"/>
      <c r="AF46" s="231"/>
      <c r="AG46" s="149"/>
      <c r="AH46" s="131"/>
      <c r="AI46" s="131"/>
      <c r="AJ46" s="131"/>
      <c r="AK46" s="131"/>
      <c r="AL46" s="149"/>
      <c r="AM46" s="131"/>
      <c r="AN46" s="131"/>
      <c r="AO46" s="131"/>
      <c r="AP46" s="131"/>
      <c r="AQ46" s="149"/>
      <c r="AR46" s="131"/>
      <c r="AS46" s="131"/>
      <c r="AT46" s="131"/>
      <c r="AU46" s="131"/>
      <c r="AV46" s="149"/>
      <c r="AW46" s="131"/>
      <c r="AX46" s="131"/>
      <c r="AY46" s="131"/>
      <c r="AZ46" s="131"/>
      <c r="BA46" s="149"/>
      <c r="BB46" s="131"/>
      <c r="BC46" s="131"/>
      <c r="BD46" s="131"/>
      <c r="BE46" s="131"/>
      <c r="BF46" s="149"/>
      <c r="BG46" s="131"/>
      <c r="BH46" s="131"/>
      <c r="BI46" s="131"/>
      <c r="BJ46" s="131"/>
      <c r="BK46" s="149"/>
      <c r="BL46" s="131"/>
      <c r="BM46" s="131"/>
      <c r="BN46" s="131"/>
      <c r="BO46" s="131"/>
      <c r="BP46" s="149"/>
      <c r="BQ46" s="131"/>
      <c r="BR46" s="131"/>
      <c r="BS46" s="131"/>
      <c r="BT46" s="131"/>
      <c r="BU46" s="149"/>
      <c r="BV46" s="131"/>
      <c r="BW46" s="131"/>
      <c r="BX46" s="131"/>
      <c r="BY46" s="131"/>
      <c r="BZ46" s="149"/>
      <c r="CA46" s="131"/>
      <c r="CB46" s="131"/>
      <c r="CC46" s="131"/>
      <c r="CD46" s="131"/>
      <c r="CE46" s="77"/>
      <c r="CF46" s="77"/>
      <c r="CG46" s="77"/>
      <c r="CH46" s="77"/>
      <c r="CI46" s="77"/>
      <c r="CJ46" s="149"/>
      <c r="CK46" s="131"/>
      <c r="CL46" s="131"/>
      <c r="CM46" s="131"/>
      <c r="CN46" s="131"/>
      <c r="CO46" s="149"/>
      <c r="CP46" s="131"/>
      <c r="CQ46" s="131"/>
      <c r="CR46" s="131"/>
      <c r="CS46" s="131"/>
    </row>
    <row r="47" spans="1:97" x14ac:dyDescent="0.25">
      <c r="A47" s="301"/>
      <c r="B47" s="143" t="s">
        <v>152</v>
      </c>
      <c r="C47" s="234"/>
      <c r="D47" s="231"/>
      <c r="E47" s="231"/>
      <c r="F47" s="231"/>
      <c r="G47" s="231"/>
      <c r="H47" s="234"/>
      <c r="I47" s="231"/>
      <c r="J47" s="231"/>
      <c r="K47" s="231"/>
      <c r="L47" s="231"/>
      <c r="M47" s="234"/>
      <c r="N47" s="231"/>
      <c r="O47" s="231"/>
      <c r="P47" s="231"/>
      <c r="Q47" s="231"/>
      <c r="R47" s="234"/>
      <c r="S47" s="231"/>
      <c r="T47" s="231"/>
      <c r="U47" s="231"/>
      <c r="V47" s="231"/>
      <c r="W47" s="149"/>
      <c r="X47" s="131"/>
      <c r="Y47" s="131"/>
      <c r="Z47" s="131"/>
      <c r="AA47" s="131"/>
      <c r="AB47" s="234"/>
      <c r="AC47" s="231"/>
      <c r="AD47" s="231"/>
      <c r="AE47" s="231"/>
      <c r="AF47" s="231"/>
      <c r="AG47" s="149"/>
      <c r="AH47" s="131"/>
      <c r="AI47" s="131"/>
      <c r="AJ47" s="131"/>
      <c r="AK47" s="131"/>
      <c r="AL47" s="149"/>
      <c r="AM47" s="131"/>
      <c r="AN47" s="131"/>
      <c r="AO47" s="131"/>
      <c r="AP47" s="131"/>
      <c r="AQ47" s="149"/>
      <c r="AR47" s="131"/>
      <c r="AS47" s="131"/>
      <c r="AT47" s="131"/>
      <c r="AU47" s="131"/>
      <c r="AV47" s="149"/>
      <c r="AW47" s="131"/>
      <c r="AX47" s="131"/>
      <c r="AY47" s="131"/>
      <c r="AZ47" s="131"/>
      <c r="BA47" s="149"/>
      <c r="BB47" s="131"/>
      <c r="BC47" s="131"/>
      <c r="BD47" s="131"/>
      <c r="BE47" s="131"/>
      <c r="BF47" s="149"/>
      <c r="BG47" s="131"/>
      <c r="BH47" s="131"/>
      <c r="BI47" s="131"/>
      <c r="BJ47" s="131"/>
      <c r="BK47" s="149"/>
      <c r="BL47" s="131"/>
      <c r="BM47" s="131"/>
      <c r="BN47" s="131"/>
      <c r="BO47" s="131"/>
      <c r="BP47" s="149"/>
      <c r="BQ47" s="131"/>
      <c r="BR47" s="131"/>
      <c r="BS47" s="131"/>
      <c r="BT47" s="131"/>
      <c r="BU47" s="149"/>
      <c r="BV47" s="131"/>
      <c r="BW47" s="131"/>
      <c r="BX47" s="131"/>
      <c r="BY47" s="131"/>
      <c r="BZ47" s="149"/>
      <c r="CA47" s="131"/>
      <c r="CB47" s="131"/>
      <c r="CC47" s="131"/>
      <c r="CD47" s="131"/>
      <c r="CE47" s="77"/>
      <c r="CF47" s="77"/>
      <c r="CG47" s="77"/>
      <c r="CH47" s="77"/>
      <c r="CI47" s="77"/>
      <c r="CJ47" s="149"/>
      <c r="CK47" s="131"/>
      <c r="CL47" s="131"/>
      <c r="CM47" s="131"/>
      <c r="CN47" s="131"/>
      <c r="CO47" s="149"/>
      <c r="CP47" s="131"/>
      <c r="CQ47" s="131"/>
      <c r="CR47" s="131"/>
      <c r="CS47" s="131"/>
    </row>
    <row r="48" spans="1:97" x14ac:dyDescent="0.25">
      <c r="A48" s="301"/>
      <c r="B48" s="143" t="s">
        <v>153</v>
      </c>
      <c r="C48" s="234"/>
      <c r="D48" s="231"/>
      <c r="E48" s="231"/>
      <c r="F48" s="231"/>
      <c r="G48" s="231"/>
      <c r="H48" s="234"/>
      <c r="I48" s="231"/>
      <c r="J48" s="231"/>
      <c r="K48" s="231"/>
      <c r="L48" s="231"/>
      <c r="M48" s="234"/>
      <c r="N48" s="231"/>
      <c r="O48" s="231"/>
      <c r="P48" s="231"/>
      <c r="Q48" s="231"/>
      <c r="R48" s="234"/>
      <c r="S48" s="231"/>
      <c r="T48" s="231"/>
      <c r="U48" s="231"/>
      <c r="V48" s="231"/>
      <c r="W48" s="149"/>
      <c r="X48" s="131"/>
      <c r="Y48" s="131"/>
      <c r="Z48" s="131"/>
      <c r="AA48" s="131"/>
      <c r="AB48" s="234"/>
      <c r="AC48" s="231"/>
      <c r="AD48" s="231"/>
      <c r="AE48" s="231"/>
      <c r="AF48" s="231"/>
      <c r="AG48" s="149"/>
      <c r="AH48" s="131"/>
      <c r="AI48" s="131"/>
      <c r="AJ48" s="131"/>
      <c r="AK48" s="131"/>
      <c r="AL48" s="149"/>
      <c r="AM48" s="131"/>
      <c r="AN48" s="131"/>
      <c r="AO48" s="131"/>
      <c r="AP48" s="131"/>
      <c r="AQ48" s="149"/>
      <c r="AR48" s="131"/>
      <c r="AS48" s="131"/>
      <c r="AT48" s="131"/>
      <c r="AU48" s="131"/>
      <c r="AV48" s="149"/>
      <c r="AW48" s="131"/>
      <c r="AX48" s="131"/>
      <c r="AY48" s="131"/>
      <c r="AZ48" s="131"/>
      <c r="BA48" s="149"/>
      <c r="BB48" s="131"/>
      <c r="BC48" s="131"/>
      <c r="BD48" s="131"/>
      <c r="BE48" s="131"/>
      <c r="BF48" s="149"/>
      <c r="BG48" s="131"/>
      <c r="BH48" s="131"/>
      <c r="BI48" s="131"/>
      <c r="BJ48" s="131"/>
      <c r="BK48" s="149"/>
      <c r="BL48" s="131"/>
      <c r="BM48" s="131"/>
      <c r="BN48" s="131"/>
      <c r="BO48" s="131"/>
      <c r="BP48" s="149"/>
      <c r="BQ48" s="131"/>
      <c r="BR48" s="131"/>
      <c r="BS48" s="131"/>
      <c r="BT48" s="131"/>
      <c r="BU48" s="149"/>
      <c r="BV48" s="131"/>
      <c r="BW48" s="131"/>
      <c r="BX48" s="131"/>
      <c r="BY48" s="131"/>
      <c r="BZ48" s="149"/>
      <c r="CA48" s="131"/>
      <c r="CB48" s="131"/>
      <c r="CC48" s="131"/>
      <c r="CD48" s="131"/>
      <c r="CE48" s="77"/>
      <c r="CF48" s="77"/>
      <c r="CG48" s="77"/>
      <c r="CH48" s="77"/>
      <c r="CI48" s="77"/>
      <c r="CJ48" s="149"/>
      <c r="CK48" s="131"/>
      <c r="CL48" s="131"/>
      <c r="CM48" s="131"/>
      <c r="CN48" s="131"/>
      <c r="CO48" s="149"/>
      <c r="CP48" s="131"/>
      <c r="CQ48" s="131"/>
      <c r="CR48" s="131"/>
      <c r="CS48" s="131"/>
    </row>
    <row r="49" spans="1:97" x14ac:dyDescent="0.25">
      <c r="A49" s="132"/>
      <c r="B49" s="143" t="s">
        <v>154</v>
      </c>
      <c r="C49" s="234"/>
      <c r="D49" s="231"/>
      <c r="E49" s="231"/>
      <c r="F49" s="231"/>
      <c r="G49" s="231"/>
      <c r="H49" s="234"/>
      <c r="I49" s="231"/>
      <c r="J49" s="231"/>
      <c r="K49" s="231"/>
      <c r="L49" s="231"/>
      <c r="M49" s="234"/>
      <c r="N49" s="231"/>
      <c r="O49" s="231"/>
      <c r="P49" s="231"/>
      <c r="Q49" s="231"/>
      <c r="R49" s="234"/>
      <c r="S49" s="231"/>
      <c r="T49" s="231"/>
      <c r="U49" s="231"/>
      <c r="V49" s="231"/>
      <c r="W49" s="149"/>
      <c r="X49" s="131"/>
      <c r="Y49" s="131"/>
      <c r="Z49" s="131"/>
      <c r="AA49" s="131"/>
      <c r="AB49" s="234"/>
      <c r="AC49" s="231"/>
      <c r="AD49" s="231"/>
      <c r="AE49" s="231"/>
      <c r="AF49" s="231"/>
      <c r="AG49" s="149"/>
      <c r="AH49" s="131"/>
      <c r="AI49" s="131"/>
      <c r="AJ49" s="131"/>
      <c r="AK49" s="131"/>
      <c r="AL49" s="149"/>
      <c r="AM49" s="131"/>
      <c r="AN49" s="131"/>
      <c r="AO49" s="131"/>
      <c r="AP49" s="131"/>
      <c r="AQ49" s="149"/>
      <c r="AR49" s="131"/>
      <c r="AS49" s="131"/>
      <c r="AT49" s="131"/>
      <c r="AU49" s="131"/>
      <c r="AV49" s="149"/>
      <c r="AW49" s="131"/>
      <c r="AX49" s="131"/>
      <c r="AY49" s="131"/>
      <c r="AZ49" s="131"/>
      <c r="BA49" s="149"/>
      <c r="BB49" s="131"/>
      <c r="BC49" s="131"/>
      <c r="BD49" s="131"/>
      <c r="BE49" s="131"/>
      <c r="BF49" s="149"/>
      <c r="BG49" s="131"/>
      <c r="BH49" s="131"/>
      <c r="BI49" s="131"/>
      <c r="BJ49" s="131"/>
      <c r="BK49" s="149"/>
      <c r="BL49" s="131"/>
      <c r="BM49" s="131"/>
      <c r="BN49" s="131"/>
      <c r="BO49" s="131"/>
      <c r="BP49" s="149"/>
      <c r="BQ49" s="131"/>
      <c r="BR49" s="131"/>
      <c r="BS49" s="131"/>
      <c r="BT49" s="131"/>
      <c r="BU49" s="149"/>
      <c r="BV49" s="131"/>
      <c r="BW49" s="131"/>
      <c r="BX49" s="131"/>
      <c r="BY49" s="131"/>
      <c r="BZ49" s="149"/>
      <c r="CA49" s="131"/>
      <c r="CB49" s="131"/>
      <c r="CC49" s="131"/>
      <c r="CD49" s="131"/>
      <c r="CE49" s="77"/>
      <c r="CF49" s="77"/>
      <c r="CG49" s="77"/>
      <c r="CH49" s="77"/>
      <c r="CI49" s="77"/>
      <c r="CJ49" s="149"/>
      <c r="CK49" s="131"/>
      <c r="CL49" s="131"/>
      <c r="CM49" s="131"/>
      <c r="CN49" s="131"/>
      <c r="CO49" s="149"/>
      <c r="CP49" s="131"/>
      <c r="CQ49" s="131"/>
      <c r="CR49" s="131"/>
      <c r="CS49" s="131"/>
    </row>
    <row r="50" spans="1:97" x14ac:dyDescent="0.25">
      <c r="A50" s="132"/>
      <c r="B50" s="133" t="s">
        <v>155</v>
      </c>
      <c r="C50" s="234"/>
      <c r="D50" s="231"/>
      <c r="E50" s="231"/>
      <c r="F50" s="231"/>
      <c r="G50" s="231"/>
      <c r="H50" s="234"/>
      <c r="I50" s="231"/>
      <c r="J50" s="231"/>
      <c r="K50" s="231"/>
      <c r="L50" s="231"/>
      <c r="M50" s="234"/>
      <c r="N50" s="231"/>
      <c r="O50" s="231"/>
      <c r="P50" s="231"/>
      <c r="Q50" s="231"/>
      <c r="R50" s="234"/>
      <c r="S50" s="231"/>
      <c r="T50" s="231"/>
      <c r="U50" s="231"/>
      <c r="V50" s="231"/>
      <c r="W50" s="149"/>
      <c r="X50" s="131"/>
      <c r="Y50" s="131"/>
      <c r="Z50" s="131"/>
      <c r="AA50" s="131"/>
      <c r="AB50" s="234"/>
      <c r="AC50" s="231"/>
      <c r="AD50" s="231"/>
      <c r="AE50" s="231"/>
      <c r="AF50" s="231"/>
      <c r="AG50" s="149"/>
      <c r="AH50" s="131"/>
      <c r="AI50" s="131"/>
      <c r="AJ50" s="131"/>
      <c r="AK50" s="131"/>
      <c r="AL50" s="149"/>
      <c r="AM50" s="131"/>
      <c r="AN50" s="131"/>
      <c r="AO50" s="131"/>
      <c r="AP50" s="131"/>
      <c r="AQ50" s="149"/>
      <c r="AR50" s="131"/>
      <c r="AS50" s="131"/>
      <c r="AT50" s="131"/>
      <c r="AU50" s="131"/>
      <c r="AV50" s="149"/>
      <c r="AW50" s="131"/>
      <c r="AX50" s="131"/>
      <c r="AY50" s="131"/>
      <c r="AZ50" s="131"/>
      <c r="BA50" s="149"/>
      <c r="BB50" s="131"/>
      <c r="BC50" s="131"/>
      <c r="BD50" s="131"/>
      <c r="BE50" s="131"/>
      <c r="BF50" s="149"/>
      <c r="BG50" s="131"/>
      <c r="BH50" s="131"/>
      <c r="BI50" s="131"/>
      <c r="BJ50" s="131"/>
      <c r="BK50" s="149"/>
      <c r="BL50" s="131"/>
      <c r="BM50" s="131"/>
      <c r="BN50" s="131"/>
      <c r="BO50" s="131"/>
      <c r="BP50" s="149"/>
      <c r="BQ50" s="131"/>
      <c r="BR50" s="131"/>
      <c r="BS50" s="131"/>
      <c r="BT50" s="131"/>
      <c r="BU50" s="149"/>
      <c r="BV50" s="131"/>
      <c r="BW50" s="131"/>
      <c r="BX50" s="131"/>
      <c r="BY50" s="131"/>
      <c r="BZ50" s="149"/>
      <c r="CA50" s="131"/>
      <c r="CB50" s="131"/>
      <c r="CC50" s="131"/>
      <c r="CD50" s="131"/>
      <c r="CE50" s="77"/>
      <c r="CF50" s="77"/>
      <c r="CG50" s="77"/>
      <c r="CH50" s="77"/>
      <c r="CI50" s="77"/>
      <c r="CJ50" s="149"/>
      <c r="CK50" s="131"/>
      <c r="CL50" s="131"/>
      <c r="CM50" s="131"/>
      <c r="CN50" s="131"/>
      <c r="CO50" s="149"/>
      <c r="CP50" s="131"/>
      <c r="CQ50" s="131"/>
      <c r="CR50" s="131"/>
      <c r="CS50" s="131"/>
    </row>
    <row r="51" spans="1:97" x14ac:dyDescent="0.25">
      <c r="A51" s="132"/>
      <c r="B51" s="143"/>
      <c r="C51" s="234"/>
      <c r="D51" s="231"/>
      <c r="E51" s="231"/>
      <c r="F51" s="231"/>
      <c r="G51" s="231"/>
      <c r="H51" s="234"/>
      <c r="I51" s="231"/>
      <c r="J51" s="231"/>
      <c r="K51" s="231"/>
      <c r="L51" s="231"/>
      <c r="M51" s="234"/>
      <c r="N51" s="231"/>
      <c r="O51" s="231"/>
      <c r="P51" s="231"/>
      <c r="Q51" s="231"/>
      <c r="R51" s="234"/>
      <c r="S51" s="231"/>
      <c r="T51" s="231"/>
      <c r="U51" s="231"/>
      <c r="V51" s="231"/>
      <c r="W51" s="149"/>
      <c r="X51" s="131"/>
      <c r="Y51" s="131"/>
      <c r="Z51" s="131"/>
      <c r="AA51" s="131"/>
      <c r="AB51" s="234"/>
      <c r="AC51" s="231"/>
      <c r="AD51" s="231"/>
      <c r="AE51" s="231"/>
      <c r="AF51" s="231"/>
      <c r="AG51" s="149"/>
      <c r="AH51" s="131"/>
      <c r="AI51" s="131"/>
      <c r="AJ51" s="131"/>
      <c r="AK51" s="131"/>
      <c r="AL51" s="149"/>
      <c r="AM51" s="131"/>
      <c r="AN51" s="131"/>
      <c r="AO51" s="131"/>
      <c r="AP51" s="131"/>
      <c r="AQ51" s="149"/>
      <c r="AR51" s="131"/>
      <c r="AS51" s="131"/>
      <c r="AT51" s="131"/>
      <c r="AU51" s="131"/>
      <c r="AV51" s="149"/>
      <c r="AW51" s="131"/>
      <c r="AX51" s="131"/>
      <c r="AY51" s="131"/>
      <c r="AZ51" s="131"/>
      <c r="BA51" s="149"/>
      <c r="BB51" s="131"/>
      <c r="BC51" s="131"/>
      <c r="BD51" s="131"/>
      <c r="BE51" s="131"/>
      <c r="BF51" s="149"/>
      <c r="BG51" s="131"/>
      <c r="BH51" s="131"/>
      <c r="BI51" s="131"/>
      <c r="BJ51" s="131"/>
      <c r="BK51" s="149"/>
      <c r="BL51" s="131"/>
      <c r="BM51" s="131"/>
      <c r="BN51" s="131"/>
      <c r="BO51" s="131"/>
      <c r="BP51" s="149"/>
      <c r="BQ51" s="131"/>
      <c r="BR51" s="131"/>
      <c r="BS51" s="131"/>
      <c r="BT51" s="131"/>
      <c r="BU51" s="149"/>
      <c r="BV51" s="131"/>
      <c r="BW51" s="131"/>
      <c r="BX51" s="131"/>
      <c r="BY51" s="131"/>
      <c r="BZ51" s="149"/>
      <c r="CA51" s="131"/>
      <c r="CB51" s="131"/>
      <c r="CC51" s="131"/>
      <c r="CD51" s="131"/>
      <c r="CE51" s="77"/>
      <c r="CF51" s="77"/>
      <c r="CG51" s="77"/>
      <c r="CH51" s="77"/>
      <c r="CI51" s="77"/>
      <c r="CJ51" s="149"/>
      <c r="CK51" s="131"/>
      <c r="CL51" s="131"/>
      <c r="CM51" s="131"/>
      <c r="CN51" s="131"/>
      <c r="CO51" s="149"/>
      <c r="CP51" s="131"/>
      <c r="CQ51" s="131"/>
      <c r="CR51" s="131"/>
      <c r="CS51" s="131"/>
    </row>
    <row r="52" spans="1:97" x14ac:dyDescent="0.25">
      <c r="A52" s="297" t="s">
        <v>156</v>
      </c>
      <c r="B52" s="143" t="s">
        <v>157</v>
      </c>
      <c r="C52" s="234"/>
      <c r="D52" s="231"/>
      <c r="E52" s="231"/>
      <c r="F52" s="231"/>
      <c r="G52" s="231"/>
      <c r="H52" s="234"/>
      <c r="I52" s="231"/>
      <c r="J52" s="231"/>
      <c r="K52" s="231"/>
      <c r="L52" s="231"/>
      <c r="M52" s="234"/>
      <c r="N52" s="231"/>
      <c r="O52" s="231"/>
      <c r="P52" s="231"/>
      <c r="Q52" s="231"/>
      <c r="R52" s="234"/>
      <c r="S52" s="231"/>
      <c r="T52" s="231"/>
      <c r="U52" s="231"/>
      <c r="V52" s="231"/>
      <c r="W52" s="149"/>
      <c r="X52" s="131"/>
      <c r="Y52" s="131"/>
      <c r="Z52" s="131"/>
      <c r="AA52" s="131"/>
      <c r="AB52" s="234"/>
      <c r="AC52" s="231"/>
      <c r="AD52" s="231"/>
      <c r="AE52" s="231"/>
      <c r="AF52" s="231"/>
      <c r="AG52" s="149"/>
      <c r="AH52" s="131"/>
      <c r="AI52" s="131"/>
      <c r="AJ52" s="131"/>
      <c r="AK52" s="131"/>
      <c r="AL52" s="149"/>
      <c r="AM52" s="131"/>
      <c r="AN52" s="131"/>
      <c r="AO52" s="131"/>
      <c r="AP52" s="131"/>
      <c r="AQ52" s="149"/>
      <c r="AR52" s="131"/>
      <c r="AS52" s="131"/>
      <c r="AT52" s="131"/>
      <c r="AU52" s="131"/>
      <c r="AV52" s="149"/>
      <c r="AW52" s="131"/>
      <c r="AX52" s="131"/>
      <c r="AY52" s="131"/>
      <c r="AZ52" s="131"/>
      <c r="BA52" s="149"/>
      <c r="BB52" s="131"/>
      <c r="BC52" s="131"/>
      <c r="BD52" s="131"/>
      <c r="BE52" s="131"/>
      <c r="BF52" s="149"/>
      <c r="BG52" s="131"/>
      <c r="BH52" s="131"/>
      <c r="BI52" s="131"/>
      <c r="BJ52" s="131"/>
      <c r="BK52" s="149"/>
      <c r="BL52" s="131"/>
      <c r="BM52" s="131"/>
      <c r="BN52" s="131"/>
      <c r="BO52" s="131"/>
      <c r="BP52" s="149"/>
      <c r="BQ52" s="131"/>
      <c r="BR52" s="131"/>
      <c r="BS52" s="131"/>
      <c r="BT52" s="131"/>
      <c r="BU52" s="149"/>
      <c r="BV52" s="131"/>
      <c r="BW52" s="131"/>
      <c r="BX52" s="131"/>
      <c r="BY52" s="131"/>
      <c r="BZ52" s="149"/>
      <c r="CA52" s="131"/>
      <c r="CB52" s="131"/>
      <c r="CC52" s="131"/>
      <c r="CD52" s="131"/>
      <c r="CE52" s="77"/>
      <c r="CF52" s="77"/>
      <c r="CG52" s="77"/>
      <c r="CH52" s="77"/>
      <c r="CI52" s="77"/>
      <c r="CJ52" s="149"/>
      <c r="CK52" s="131"/>
      <c r="CL52" s="131"/>
      <c r="CM52" s="131"/>
      <c r="CN52" s="131"/>
      <c r="CO52" s="149"/>
      <c r="CP52" s="131"/>
      <c r="CQ52" s="131"/>
      <c r="CR52" s="131"/>
      <c r="CS52" s="131"/>
    </row>
    <row r="53" spans="1:97" x14ac:dyDescent="0.25">
      <c r="A53" s="297"/>
      <c r="B53" s="143" t="s">
        <v>158</v>
      </c>
      <c r="C53" s="234"/>
      <c r="D53" s="231"/>
      <c r="E53" s="231"/>
      <c r="F53" s="231"/>
      <c r="G53" s="231"/>
      <c r="H53" s="234"/>
      <c r="I53" s="231"/>
      <c r="J53" s="231"/>
      <c r="K53" s="231"/>
      <c r="L53" s="231"/>
      <c r="M53" s="234"/>
      <c r="N53" s="231"/>
      <c r="O53" s="231"/>
      <c r="P53" s="231"/>
      <c r="Q53" s="231"/>
      <c r="R53" s="234"/>
      <c r="S53" s="231"/>
      <c r="T53" s="231"/>
      <c r="U53" s="231"/>
      <c r="V53" s="231"/>
      <c r="W53" s="149"/>
      <c r="X53" s="131"/>
      <c r="Y53" s="131"/>
      <c r="Z53" s="131"/>
      <c r="AA53" s="131"/>
      <c r="AB53" s="234"/>
      <c r="AC53" s="231"/>
      <c r="AD53" s="231"/>
      <c r="AE53" s="231"/>
      <c r="AF53" s="231"/>
      <c r="AG53" s="149"/>
      <c r="AH53" s="131"/>
      <c r="AI53" s="131"/>
      <c r="AJ53" s="131"/>
      <c r="AK53" s="131"/>
      <c r="AL53" s="149"/>
      <c r="AM53" s="131"/>
      <c r="AN53" s="131"/>
      <c r="AO53" s="131"/>
      <c r="AP53" s="131"/>
      <c r="AQ53" s="149"/>
      <c r="AR53" s="131"/>
      <c r="AS53" s="131"/>
      <c r="AT53" s="131"/>
      <c r="AU53" s="131"/>
      <c r="AV53" s="149"/>
      <c r="AW53" s="131"/>
      <c r="AX53" s="131"/>
      <c r="AY53" s="131"/>
      <c r="AZ53" s="131"/>
      <c r="BA53" s="149"/>
      <c r="BB53" s="131"/>
      <c r="BC53" s="131"/>
      <c r="BD53" s="131"/>
      <c r="BE53" s="131"/>
      <c r="BF53" s="149"/>
      <c r="BG53" s="131"/>
      <c r="BH53" s="131"/>
      <c r="BI53" s="131"/>
      <c r="BJ53" s="131"/>
      <c r="BK53" s="149"/>
      <c r="BL53" s="131"/>
      <c r="BM53" s="131"/>
      <c r="BN53" s="131"/>
      <c r="BO53" s="131"/>
      <c r="BP53" s="149"/>
      <c r="BQ53" s="131"/>
      <c r="BR53" s="131"/>
      <c r="BS53" s="131"/>
      <c r="BT53" s="131"/>
      <c r="BU53" s="149"/>
      <c r="BV53" s="131"/>
      <c r="BW53" s="131"/>
      <c r="BX53" s="131"/>
      <c r="BY53" s="131"/>
      <c r="BZ53" s="149"/>
      <c r="CA53" s="131"/>
      <c r="CB53" s="131"/>
      <c r="CC53" s="131"/>
      <c r="CD53" s="131"/>
      <c r="CE53" s="77"/>
      <c r="CF53" s="77"/>
      <c r="CG53" s="77"/>
      <c r="CH53" s="77"/>
      <c r="CI53" s="77"/>
      <c r="CJ53" s="149"/>
      <c r="CK53" s="131"/>
      <c r="CL53" s="131"/>
      <c r="CM53" s="131"/>
      <c r="CN53" s="131"/>
      <c r="CO53" s="149"/>
      <c r="CP53" s="131"/>
      <c r="CQ53" s="131"/>
      <c r="CR53" s="131"/>
      <c r="CS53" s="131"/>
    </row>
    <row r="54" spans="1:97" x14ac:dyDescent="0.25">
      <c r="A54" s="297"/>
      <c r="B54" s="143" t="s">
        <v>159</v>
      </c>
      <c r="C54" s="234"/>
      <c r="D54" s="231"/>
      <c r="E54" s="231"/>
      <c r="F54" s="231"/>
      <c r="G54" s="231"/>
      <c r="H54" s="234"/>
      <c r="I54" s="231"/>
      <c r="J54" s="231"/>
      <c r="K54" s="231"/>
      <c r="L54" s="231"/>
      <c r="M54" s="234"/>
      <c r="N54" s="231"/>
      <c r="O54" s="231"/>
      <c r="P54" s="231"/>
      <c r="Q54" s="231"/>
      <c r="R54" s="234"/>
      <c r="S54" s="231"/>
      <c r="T54" s="231"/>
      <c r="U54" s="231"/>
      <c r="V54" s="231"/>
      <c r="W54" s="149"/>
      <c r="X54" s="131"/>
      <c r="Y54" s="131"/>
      <c r="Z54" s="131"/>
      <c r="AA54" s="131"/>
      <c r="AB54" s="234"/>
      <c r="AC54" s="231"/>
      <c r="AD54" s="231"/>
      <c r="AE54" s="231"/>
      <c r="AF54" s="231"/>
      <c r="AG54" s="149"/>
      <c r="AH54" s="131"/>
      <c r="AI54" s="131"/>
      <c r="AJ54" s="131"/>
      <c r="AK54" s="131"/>
      <c r="AL54" s="149"/>
      <c r="AM54" s="131"/>
      <c r="AN54" s="131"/>
      <c r="AO54" s="131"/>
      <c r="AP54" s="131"/>
      <c r="AQ54" s="149"/>
      <c r="AR54" s="131"/>
      <c r="AS54" s="131"/>
      <c r="AT54" s="131"/>
      <c r="AU54" s="131"/>
      <c r="AV54" s="149"/>
      <c r="AW54" s="131"/>
      <c r="AX54" s="131"/>
      <c r="AY54" s="131"/>
      <c r="AZ54" s="131"/>
      <c r="BA54" s="149"/>
      <c r="BB54" s="131"/>
      <c r="BC54" s="131"/>
      <c r="BD54" s="131"/>
      <c r="BE54" s="131"/>
      <c r="BF54" s="149"/>
      <c r="BG54" s="131"/>
      <c r="BH54" s="131"/>
      <c r="BI54" s="131"/>
      <c r="BJ54" s="131"/>
      <c r="BK54" s="149"/>
      <c r="BL54" s="131"/>
      <c r="BM54" s="131"/>
      <c r="BN54" s="131"/>
      <c r="BO54" s="131"/>
      <c r="BP54" s="149"/>
      <c r="BQ54" s="131"/>
      <c r="BR54" s="131"/>
      <c r="BS54" s="131"/>
      <c r="BT54" s="131"/>
      <c r="BU54" s="149"/>
      <c r="BV54" s="131"/>
      <c r="BW54" s="131"/>
      <c r="BX54" s="131"/>
      <c r="BY54" s="131"/>
      <c r="BZ54" s="149"/>
      <c r="CA54" s="131"/>
      <c r="CB54" s="131"/>
      <c r="CC54" s="131"/>
      <c r="CD54" s="131"/>
      <c r="CE54" s="77"/>
      <c r="CF54" s="77"/>
      <c r="CG54" s="77"/>
      <c r="CH54" s="77"/>
      <c r="CI54" s="77"/>
      <c r="CJ54" s="149"/>
      <c r="CK54" s="131"/>
      <c r="CL54" s="131"/>
      <c r="CM54" s="131"/>
      <c r="CN54" s="131"/>
      <c r="CO54" s="149"/>
      <c r="CP54" s="131"/>
      <c r="CQ54" s="131"/>
      <c r="CR54" s="131"/>
      <c r="CS54" s="131"/>
    </row>
    <row r="55" spans="1:97" x14ac:dyDescent="0.25">
      <c r="A55" s="297"/>
      <c r="B55" s="143" t="s">
        <v>160</v>
      </c>
      <c r="C55" s="234"/>
      <c r="D55" s="231"/>
      <c r="E55" s="231"/>
      <c r="F55" s="231"/>
      <c r="G55" s="231"/>
      <c r="H55" s="234"/>
      <c r="I55" s="231"/>
      <c r="J55" s="231"/>
      <c r="K55" s="231"/>
      <c r="L55" s="231"/>
      <c r="M55" s="234"/>
      <c r="N55" s="231"/>
      <c r="O55" s="231"/>
      <c r="P55" s="231"/>
      <c r="Q55" s="231"/>
      <c r="R55" s="234"/>
      <c r="S55" s="231"/>
      <c r="T55" s="231"/>
      <c r="U55" s="231"/>
      <c r="V55" s="231"/>
      <c r="W55" s="149"/>
      <c r="X55" s="131"/>
      <c r="Y55" s="131"/>
      <c r="Z55" s="131"/>
      <c r="AA55" s="131"/>
      <c r="AB55" s="234"/>
      <c r="AC55" s="231"/>
      <c r="AD55" s="231"/>
      <c r="AE55" s="231"/>
      <c r="AF55" s="231"/>
      <c r="AG55" s="149"/>
      <c r="AH55" s="131"/>
      <c r="AI55" s="131"/>
      <c r="AJ55" s="131"/>
      <c r="AK55" s="131"/>
      <c r="AL55" s="149"/>
      <c r="AM55" s="131"/>
      <c r="AN55" s="131"/>
      <c r="AO55" s="131"/>
      <c r="AP55" s="131"/>
      <c r="AQ55" s="149"/>
      <c r="AR55" s="131"/>
      <c r="AS55" s="131"/>
      <c r="AT55" s="131"/>
      <c r="AU55" s="131"/>
      <c r="AV55" s="149"/>
      <c r="AW55" s="131"/>
      <c r="AX55" s="131"/>
      <c r="AY55" s="131"/>
      <c r="AZ55" s="131"/>
      <c r="BA55" s="149"/>
      <c r="BB55" s="131"/>
      <c r="BC55" s="131"/>
      <c r="BD55" s="131"/>
      <c r="BE55" s="131"/>
      <c r="BF55" s="149"/>
      <c r="BG55" s="131"/>
      <c r="BH55" s="131"/>
      <c r="BI55" s="131"/>
      <c r="BJ55" s="131"/>
      <c r="BK55" s="149"/>
      <c r="BL55" s="131"/>
      <c r="BM55" s="131"/>
      <c r="BN55" s="131"/>
      <c r="BO55" s="131"/>
      <c r="BP55" s="149"/>
      <c r="BQ55" s="131"/>
      <c r="BR55" s="131"/>
      <c r="BS55" s="131"/>
      <c r="BT55" s="131"/>
      <c r="BU55" s="149"/>
      <c r="BV55" s="131"/>
      <c r="BW55" s="131"/>
      <c r="BX55" s="131"/>
      <c r="BY55" s="131"/>
      <c r="BZ55" s="149"/>
      <c r="CA55" s="131"/>
      <c r="CB55" s="131"/>
      <c r="CC55" s="131"/>
      <c r="CD55" s="131"/>
      <c r="CE55" s="77"/>
      <c r="CF55" s="77"/>
      <c r="CG55" s="77"/>
      <c r="CH55" s="77"/>
      <c r="CI55" s="77"/>
      <c r="CJ55" s="149"/>
      <c r="CK55" s="131"/>
      <c r="CL55" s="131"/>
      <c r="CM55" s="131"/>
      <c r="CN55" s="131"/>
      <c r="CO55" s="149"/>
      <c r="CP55" s="131"/>
      <c r="CQ55" s="131"/>
      <c r="CR55" s="131"/>
      <c r="CS55" s="131"/>
    </row>
    <row r="56" spans="1:97" x14ac:dyDescent="0.25">
      <c r="A56" s="297"/>
      <c r="B56" s="143" t="s">
        <v>161</v>
      </c>
      <c r="C56" s="235"/>
      <c r="D56" s="236"/>
      <c r="E56" s="236"/>
      <c r="F56" s="236"/>
      <c r="G56" s="231"/>
      <c r="H56" s="235"/>
      <c r="I56" s="236"/>
      <c r="J56" s="236"/>
      <c r="K56" s="236"/>
      <c r="L56" s="231"/>
      <c r="M56" s="235"/>
      <c r="N56" s="236"/>
      <c r="O56" s="236"/>
      <c r="P56" s="236"/>
      <c r="Q56" s="231"/>
      <c r="R56" s="235"/>
      <c r="S56" s="236"/>
      <c r="T56" s="236"/>
      <c r="U56" s="236"/>
      <c r="V56" s="231"/>
      <c r="W56" s="153"/>
      <c r="X56" s="154"/>
      <c r="Y56" s="154"/>
      <c r="Z56" s="154"/>
      <c r="AA56" s="131"/>
      <c r="AB56" s="235"/>
      <c r="AC56" s="236"/>
      <c r="AD56" s="236"/>
      <c r="AE56" s="236"/>
      <c r="AF56" s="231"/>
      <c r="AG56" s="153"/>
      <c r="AH56" s="154"/>
      <c r="AI56" s="154"/>
      <c r="AJ56" s="154"/>
      <c r="AK56" s="131"/>
      <c r="AL56" s="153"/>
      <c r="AM56" s="154"/>
      <c r="AN56" s="154"/>
      <c r="AO56" s="154"/>
      <c r="AP56" s="131"/>
      <c r="AQ56" s="153"/>
      <c r="AR56" s="154"/>
      <c r="AS56" s="154"/>
      <c r="AT56" s="154"/>
      <c r="AU56" s="131"/>
      <c r="AV56" s="153"/>
      <c r="AW56" s="154"/>
      <c r="AX56" s="154"/>
      <c r="AY56" s="154"/>
      <c r="AZ56" s="131"/>
      <c r="BA56" s="153"/>
      <c r="BB56" s="154"/>
      <c r="BC56" s="154"/>
      <c r="BD56" s="154"/>
      <c r="BE56" s="131"/>
      <c r="BF56" s="153"/>
      <c r="BG56" s="154"/>
      <c r="BH56" s="154"/>
      <c r="BI56" s="154"/>
      <c r="BJ56" s="131"/>
      <c r="BK56" s="153"/>
      <c r="BL56" s="154"/>
      <c r="BM56" s="154"/>
      <c r="BN56" s="154"/>
      <c r="BO56" s="131"/>
      <c r="BP56" s="153"/>
      <c r="BQ56" s="154"/>
      <c r="BR56" s="154"/>
      <c r="BS56" s="154"/>
      <c r="BT56" s="131"/>
      <c r="BU56" s="153"/>
      <c r="BV56" s="154"/>
      <c r="BW56" s="154"/>
      <c r="BX56" s="154"/>
      <c r="BY56" s="131"/>
      <c r="BZ56" s="153"/>
      <c r="CA56" s="154"/>
      <c r="CB56" s="154"/>
      <c r="CC56" s="154"/>
      <c r="CD56" s="131"/>
      <c r="CE56" s="77"/>
      <c r="CF56" s="77"/>
      <c r="CG56" s="77"/>
      <c r="CH56" s="77"/>
      <c r="CI56" s="77"/>
      <c r="CJ56" s="153"/>
      <c r="CK56" s="154"/>
      <c r="CL56" s="154"/>
      <c r="CM56" s="154"/>
      <c r="CN56" s="131"/>
      <c r="CO56" s="153"/>
      <c r="CP56" s="154"/>
      <c r="CQ56" s="154"/>
      <c r="CR56" s="154"/>
      <c r="CS56" s="131"/>
    </row>
    <row r="57" spans="1:97" x14ac:dyDescent="0.25">
      <c r="A57" s="297"/>
      <c r="B57" s="143" t="s">
        <v>162</v>
      </c>
      <c r="C57" s="237"/>
      <c r="D57" s="238"/>
      <c r="E57" s="238"/>
      <c r="F57" s="238"/>
      <c r="G57" s="231"/>
      <c r="H57" s="237"/>
      <c r="I57" s="238"/>
      <c r="J57" s="238"/>
      <c r="K57" s="238"/>
      <c r="L57" s="231"/>
      <c r="M57" s="237"/>
      <c r="N57" s="238"/>
      <c r="O57" s="238"/>
      <c r="P57" s="238"/>
      <c r="Q57" s="231"/>
      <c r="R57" s="237"/>
      <c r="S57" s="238"/>
      <c r="T57" s="238"/>
      <c r="U57" s="238"/>
      <c r="V57" s="231"/>
      <c r="W57" s="155"/>
      <c r="X57" s="147"/>
      <c r="Y57" s="147"/>
      <c r="Z57" s="147"/>
      <c r="AA57" s="131"/>
      <c r="AB57" s="237"/>
      <c r="AC57" s="238"/>
      <c r="AD57" s="238"/>
      <c r="AE57" s="238"/>
      <c r="AF57" s="231"/>
      <c r="AG57" s="155"/>
      <c r="AH57" s="147"/>
      <c r="AI57" s="147"/>
      <c r="AJ57" s="147"/>
      <c r="AK57" s="131"/>
      <c r="AL57" s="155"/>
      <c r="AM57" s="147"/>
      <c r="AN57" s="147"/>
      <c r="AO57" s="147"/>
      <c r="AP57" s="131"/>
      <c r="AQ57" s="155"/>
      <c r="AR57" s="147"/>
      <c r="AS57" s="147"/>
      <c r="AT57" s="147"/>
      <c r="AU57" s="131"/>
      <c r="AV57" s="155"/>
      <c r="AW57" s="147"/>
      <c r="AX57" s="147"/>
      <c r="AY57" s="147"/>
      <c r="AZ57" s="131"/>
      <c r="BA57" s="155"/>
      <c r="BB57" s="147"/>
      <c r="BC57" s="147"/>
      <c r="BD57" s="147"/>
      <c r="BE57" s="131"/>
      <c r="BF57" s="155"/>
      <c r="BG57" s="147"/>
      <c r="BH57" s="147"/>
      <c r="BI57" s="147"/>
      <c r="BJ57" s="131"/>
      <c r="BK57" s="155"/>
      <c r="BL57" s="147"/>
      <c r="BM57" s="147"/>
      <c r="BN57" s="147"/>
      <c r="BO57" s="131"/>
      <c r="BP57" s="155"/>
      <c r="BQ57" s="147"/>
      <c r="BR57" s="147"/>
      <c r="BS57" s="147"/>
      <c r="BT57" s="131"/>
      <c r="BU57" s="155"/>
      <c r="BV57" s="147"/>
      <c r="BW57" s="147"/>
      <c r="BX57" s="147"/>
      <c r="BY57" s="131"/>
      <c r="BZ57" s="155"/>
      <c r="CA57" s="147"/>
      <c r="CB57" s="147"/>
      <c r="CC57" s="147"/>
      <c r="CD57" s="131"/>
      <c r="CE57" s="77"/>
      <c r="CF57" s="77"/>
      <c r="CG57" s="77"/>
      <c r="CH57" s="77"/>
      <c r="CI57" s="77"/>
      <c r="CJ57" s="155"/>
      <c r="CK57" s="147"/>
      <c r="CL57" s="147"/>
      <c r="CM57" s="147"/>
      <c r="CN57" s="131"/>
      <c r="CO57" s="155"/>
      <c r="CP57" s="147"/>
      <c r="CQ57" s="147"/>
      <c r="CR57" s="147"/>
      <c r="CS57" s="131"/>
    </row>
    <row r="58" spans="1:97" x14ac:dyDescent="0.25">
      <c r="A58" s="297"/>
      <c r="B58" s="143" t="s">
        <v>163</v>
      </c>
      <c r="C58" s="235"/>
      <c r="D58" s="236"/>
      <c r="E58" s="236"/>
      <c r="F58" s="236"/>
      <c r="G58" s="231"/>
      <c r="H58" s="235"/>
      <c r="I58" s="236"/>
      <c r="J58" s="236"/>
      <c r="K58" s="236"/>
      <c r="L58" s="231"/>
      <c r="M58" s="235"/>
      <c r="N58" s="236"/>
      <c r="O58" s="236"/>
      <c r="P58" s="236"/>
      <c r="Q58" s="231"/>
      <c r="R58" s="235"/>
      <c r="S58" s="236"/>
      <c r="T58" s="236"/>
      <c r="U58" s="236"/>
      <c r="V58" s="231"/>
      <c r="W58" s="153"/>
      <c r="X58" s="154"/>
      <c r="Y58" s="154"/>
      <c r="Z58" s="154"/>
      <c r="AA58" s="131"/>
      <c r="AB58" s="235"/>
      <c r="AC58" s="236"/>
      <c r="AD58" s="236"/>
      <c r="AE58" s="236"/>
      <c r="AF58" s="231"/>
      <c r="AG58" s="153"/>
      <c r="AH58" s="154"/>
      <c r="AI58" s="154"/>
      <c r="AJ58" s="154"/>
      <c r="AK58" s="131"/>
      <c r="AL58" s="153"/>
      <c r="AM58" s="154"/>
      <c r="AN58" s="154"/>
      <c r="AO58" s="154"/>
      <c r="AP58" s="131"/>
      <c r="AQ58" s="153"/>
      <c r="AR58" s="154"/>
      <c r="AS58" s="154"/>
      <c r="AT58" s="154"/>
      <c r="AU58" s="131"/>
      <c r="AV58" s="153"/>
      <c r="AW58" s="154"/>
      <c r="AX58" s="154"/>
      <c r="AY58" s="154"/>
      <c r="AZ58" s="131"/>
      <c r="BA58" s="153"/>
      <c r="BB58" s="154"/>
      <c r="BC58" s="154"/>
      <c r="BD58" s="154"/>
      <c r="BE58" s="131"/>
      <c r="BF58" s="153"/>
      <c r="BG58" s="154"/>
      <c r="BH58" s="154"/>
      <c r="BI58" s="154"/>
      <c r="BJ58" s="131"/>
      <c r="BK58" s="153"/>
      <c r="BL58" s="154"/>
      <c r="BM58" s="154"/>
      <c r="BN58" s="154"/>
      <c r="BO58" s="131"/>
      <c r="BP58" s="153"/>
      <c r="BQ58" s="154"/>
      <c r="BR58" s="154"/>
      <c r="BS58" s="154"/>
      <c r="BT58" s="131"/>
      <c r="BU58" s="153"/>
      <c r="BV58" s="154"/>
      <c r="BW58" s="154"/>
      <c r="BX58" s="154"/>
      <c r="BY58" s="131"/>
      <c r="BZ58" s="153"/>
      <c r="CA58" s="154"/>
      <c r="CB58" s="154"/>
      <c r="CC58" s="154"/>
      <c r="CD58" s="131"/>
      <c r="CE58" s="77"/>
      <c r="CF58" s="77"/>
      <c r="CG58" s="77"/>
      <c r="CH58" s="77"/>
      <c r="CI58" s="77"/>
      <c r="CJ58" s="153"/>
      <c r="CK58" s="154"/>
      <c r="CL58" s="154"/>
      <c r="CM58" s="154"/>
      <c r="CN58" s="131"/>
      <c r="CO58" s="153"/>
      <c r="CP58" s="154"/>
      <c r="CQ58" s="154"/>
      <c r="CR58" s="154"/>
      <c r="CS58" s="131"/>
    </row>
    <row r="59" spans="1:97" x14ac:dyDescent="0.25">
      <c r="A59" s="297"/>
      <c r="B59" s="133"/>
      <c r="C59" s="234"/>
      <c r="D59" s="231"/>
      <c r="E59" s="231"/>
      <c r="F59" s="231"/>
      <c r="G59" s="231"/>
      <c r="H59" s="234"/>
      <c r="I59" s="231"/>
      <c r="J59" s="231"/>
      <c r="K59" s="231"/>
      <c r="L59" s="231"/>
      <c r="M59" s="234"/>
      <c r="N59" s="231"/>
      <c r="O59" s="231"/>
      <c r="P59" s="231"/>
      <c r="Q59" s="231"/>
      <c r="R59" s="234"/>
      <c r="S59" s="231"/>
      <c r="T59" s="231"/>
      <c r="U59" s="231"/>
      <c r="V59" s="231"/>
      <c r="W59" s="149"/>
      <c r="X59" s="131"/>
      <c r="Y59" s="131"/>
      <c r="Z59" s="131"/>
      <c r="AA59" s="131"/>
      <c r="AB59" s="234"/>
      <c r="AC59" s="231"/>
      <c r="AD59" s="231"/>
      <c r="AE59" s="231"/>
      <c r="AF59" s="231"/>
      <c r="AG59" s="149"/>
      <c r="AH59" s="131"/>
      <c r="AI59" s="131"/>
      <c r="AJ59" s="131"/>
      <c r="AK59" s="131"/>
      <c r="AL59" s="149"/>
      <c r="AM59" s="131"/>
      <c r="AN59" s="131"/>
      <c r="AO59" s="131"/>
      <c r="AP59" s="131"/>
      <c r="AQ59" s="149"/>
      <c r="AR59" s="131"/>
      <c r="AS59" s="131"/>
      <c r="AT59" s="131"/>
      <c r="AU59" s="131"/>
      <c r="AV59" s="149"/>
      <c r="AW59" s="131"/>
      <c r="AX59" s="131"/>
      <c r="AY59" s="131"/>
      <c r="AZ59" s="131"/>
      <c r="BA59" s="149"/>
      <c r="BB59" s="131"/>
      <c r="BC59" s="131"/>
      <c r="BD59" s="131"/>
      <c r="BE59" s="131"/>
      <c r="BF59" s="149"/>
      <c r="BG59" s="131"/>
      <c r="BH59" s="131"/>
      <c r="BI59" s="131"/>
      <c r="BJ59" s="131"/>
      <c r="BK59" s="149"/>
      <c r="BL59" s="131"/>
      <c r="BM59" s="131"/>
      <c r="BN59" s="131"/>
      <c r="BO59" s="131"/>
      <c r="BP59" s="149"/>
      <c r="BQ59" s="131"/>
      <c r="BR59" s="131"/>
      <c r="BS59" s="131"/>
      <c r="BT59" s="131"/>
      <c r="BU59" s="149"/>
      <c r="BV59" s="131"/>
      <c r="BW59" s="131"/>
      <c r="BX59" s="131"/>
      <c r="BY59" s="131"/>
      <c r="BZ59" s="149"/>
      <c r="CA59" s="131"/>
      <c r="CB59" s="131"/>
      <c r="CC59" s="131"/>
      <c r="CD59" s="131"/>
      <c r="CE59" s="77"/>
      <c r="CF59" s="77"/>
      <c r="CG59" s="77"/>
      <c r="CH59" s="77"/>
      <c r="CI59" s="77"/>
      <c r="CJ59" s="149"/>
      <c r="CK59" s="131"/>
      <c r="CL59" s="131"/>
      <c r="CM59" s="131"/>
      <c r="CN59" s="131"/>
      <c r="CO59" s="149"/>
      <c r="CP59" s="131"/>
      <c r="CQ59" s="131"/>
      <c r="CR59" s="131"/>
      <c r="CS59" s="131"/>
    </row>
    <row r="60" spans="1:97" x14ac:dyDescent="0.25">
      <c r="A60" s="132"/>
      <c r="B60" s="133"/>
      <c r="C60" s="234"/>
      <c r="D60" s="231"/>
      <c r="E60" s="231"/>
      <c r="F60" s="231"/>
      <c r="G60" s="231"/>
      <c r="H60" s="234"/>
      <c r="I60" s="231"/>
      <c r="J60" s="231"/>
      <c r="K60" s="231"/>
      <c r="L60" s="231"/>
      <c r="M60" s="234"/>
      <c r="N60" s="231"/>
      <c r="O60" s="231"/>
      <c r="P60" s="231"/>
      <c r="Q60" s="231"/>
      <c r="R60" s="234"/>
      <c r="S60" s="231"/>
      <c r="T60" s="231"/>
      <c r="U60" s="231"/>
      <c r="V60" s="231"/>
      <c r="W60" s="149"/>
      <c r="X60" s="131"/>
      <c r="Y60" s="131"/>
      <c r="Z60" s="131"/>
      <c r="AA60" s="131"/>
      <c r="AB60" s="234"/>
      <c r="AC60" s="231"/>
      <c r="AD60" s="231"/>
      <c r="AE60" s="231"/>
      <c r="AF60" s="231"/>
      <c r="AG60" s="149"/>
      <c r="AH60" s="131"/>
      <c r="AI60" s="131"/>
      <c r="AJ60" s="131"/>
      <c r="AK60" s="131"/>
      <c r="AL60" s="149"/>
      <c r="AM60" s="131"/>
      <c r="AN60" s="131"/>
      <c r="AO60" s="131"/>
      <c r="AP60" s="131"/>
      <c r="AQ60" s="149"/>
      <c r="AR60" s="131"/>
      <c r="AS60" s="131"/>
      <c r="AT60" s="131"/>
      <c r="AU60" s="131"/>
      <c r="AV60" s="149"/>
      <c r="AW60" s="131"/>
      <c r="AX60" s="131"/>
      <c r="AY60" s="131"/>
      <c r="AZ60" s="131"/>
      <c r="BA60" s="149"/>
      <c r="BB60" s="131"/>
      <c r="BC60" s="131"/>
      <c r="BD60" s="131"/>
      <c r="BE60" s="131"/>
      <c r="BF60" s="149"/>
      <c r="BG60" s="131"/>
      <c r="BH60" s="131"/>
      <c r="BI60" s="131"/>
      <c r="BJ60" s="131"/>
      <c r="BK60" s="149"/>
      <c r="BL60" s="131"/>
      <c r="BM60" s="131"/>
      <c r="BN60" s="131"/>
      <c r="BO60" s="131"/>
      <c r="BP60" s="149"/>
      <c r="BQ60" s="131"/>
      <c r="BR60" s="131"/>
      <c r="BS60" s="131"/>
      <c r="BT60" s="131"/>
      <c r="BU60" s="149"/>
      <c r="BV60" s="131"/>
      <c r="BW60" s="131"/>
      <c r="BX60" s="131"/>
      <c r="BY60" s="131"/>
      <c r="BZ60" s="149"/>
      <c r="CA60" s="131"/>
      <c r="CB60" s="131"/>
      <c r="CC60" s="131"/>
      <c r="CD60" s="131"/>
      <c r="CE60" s="77"/>
      <c r="CF60" s="77"/>
      <c r="CG60" s="77"/>
      <c r="CH60" s="77"/>
      <c r="CI60" s="77"/>
      <c r="CJ60" s="149"/>
      <c r="CK60" s="131"/>
      <c r="CL60" s="131"/>
      <c r="CM60" s="131"/>
      <c r="CN60" s="131"/>
      <c r="CO60" s="149"/>
      <c r="CP60" s="131"/>
      <c r="CQ60" s="131"/>
      <c r="CR60" s="131"/>
      <c r="CS60" s="131"/>
    </row>
    <row r="61" spans="1:97" x14ac:dyDescent="0.25">
      <c r="A61" s="297" t="s">
        <v>164</v>
      </c>
      <c r="B61" s="77" t="s">
        <v>165</v>
      </c>
      <c r="C61" s="239"/>
      <c r="D61" s="240"/>
      <c r="E61" s="240"/>
      <c r="F61" s="240"/>
      <c r="G61" s="240"/>
      <c r="H61" s="239"/>
      <c r="I61" s="240"/>
      <c r="J61" s="240"/>
      <c r="K61" s="240"/>
      <c r="L61" s="240"/>
      <c r="M61" s="239"/>
      <c r="N61" s="240"/>
      <c r="O61" s="240"/>
      <c r="P61" s="240"/>
      <c r="Q61" s="240"/>
      <c r="R61" s="239"/>
      <c r="S61" s="240"/>
      <c r="T61" s="240"/>
      <c r="U61" s="240"/>
      <c r="V61" s="240"/>
      <c r="W61" s="144"/>
      <c r="X61" s="77"/>
      <c r="Y61" s="77"/>
      <c r="Z61" s="77"/>
      <c r="AA61" s="77"/>
      <c r="AB61" s="239"/>
      <c r="AC61" s="240"/>
      <c r="AD61" s="240"/>
      <c r="AE61" s="240"/>
      <c r="AF61" s="240"/>
      <c r="AG61" s="144"/>
      <c r="AH61" s="77"/>
      <c r="AI61" s="77"/>
      <c r="AJ61" s="77"/>
      <c r="AK61" s="77"/>
      <c r="AL61" s="144"/>
      <c r="AM61" s="77"/>
      <c r="AN61" s="77"/>
      <c r="AO61" s="77"/>
      <c r="AP61" s="77"/>
      <c r="AQ61" s="144"/>
      <c r="AV61" s="144"/>
      <c r="BA61" s="144"/>
      <c r="BF61" s="144"/>
      <c r="BK61" s="144"/>
      <c r="BL61" s="77"/>
      <c r="BM61" s="77"/>
      <c r="BN61" s="77"/>
      <c r="BO61" s="77"/>
      <c r="BP61" s="144"/>
      <c r="BQ61" s="77"/>
      <c r="BR61" s="77"/>
      <c r="BS61" s="77"/>
      <c r="BT61" s="77"/>
      <c r="BU61" s="144"/>
      <c r="BV61" s="77"/>
      <c r="BW61" s="77"/>
      <c r="BX61" s="77"/>
      <c r="BY61" s="77"/>
      <c r="BZ61" s="144"/>
      <c r="CA61" s="77"/>
      <c r="CB61" s="77"/>
      <c r="CC61" s="77"/>
      <c r="CD61" s="77"/>
      <c r="CE61" s="77"/>
      <c r="CF61" s="77"/>
      <c r="CG61" s="77"/>
      <c r="CH61" s="77"/>
      <c r="CI61" s="77"/>
      <c r="CJ61" s="144"/>
      <c r="CK61" s="77"/>
      <c r="CL61" s="77"/>
      <c r="CM61" s="77"/>
      <c r="CN61" s="77"/>
      <c r="CO61" s="144"/>
      <c r="CP61" s="77"/>
      <c r="CQ61" s="77"/>
      <c r="CR61" s="77"/>
      <c r="CS61" s="77"/>
    </row>
    <row r="62" spans="1:97" x14ac:dyDescent="0.25">
      <c r="A62" s="297"/>
      <c r="B62" s="77" t="s">
        <v>165</v>
      </c>
      <c r="C62" s="239"/>
      <c r="D62" s="240"/>
      <c r="E62" s="240"/>
      <c r="F62" s="240"/>
      <c r="G62" s="240"/>
      <c r="H62" s="239"/>
      <c r="I62" s="240"/>
      <c r="J62" s="240"/>
      <c r="K62" s="240"/>
      <c r="L62" s="240"/>
      <c r="M62" s="239"/>
      <c r="N62" s="240"/>
      <c r="O62" s="240"/>
      <c r="P62" s="240"/>
      <c r="Q62" s="240"/>
      <c r="R62" s="239"/>
      <c r="S62" s="240"/>
      <c r="T62" s="240"/>
      <c r="U62" s="240"/>
      <c r="V62" s="240"/>
      <c r="W62" s="144"/>
      <c r="X62" s="77"/>
      <c r="Y62" s="77"/>
      <c r="Z62" s="77"/>
      <c r="AA62" s="77"/>
      <c r="AB62" s="239"/>
      <c r="AC62" s="240"/>
      <c r="AD62" s="240"/>
      <c r="AE62" s="240"/>
      <c r="AF62" s="240"/>
      <c r="AG62" s="144"/>
      <c r="AH62" s="77"/>
      <c r="AI62" s="77"/>
      <c r="AJ62" s="77"/>
      <c r="AK62" s="77"/>
      <c r="AL62" s="144"/>
      <c r="AM62" s="77"/>
      <c r="AN62" s="77"/>
      <c r="AO62" s="77"/>
      <c r="AP62" s="77"/>
      <c r="AQ62" s="144"/>
      <c r="AV62" s="144"/>
      <c r="BA62" s="144"/>
      <c r="BF62" s="144"/>
      <c r="BK62" s="144"/>
      <c r="BL62" s="77"/>
      <c r="BM62" s="77"/>
      <c r="BN62" s="77"/>
      <c r="BO62" s="77"/>
      <c r="BP62" s="144"/>
      <c r="BQ62" s="77"/>
      <c r="BR62" s="77"/>
      <c r="BS62" s="77"/>
      <c r="BT62" s="77"/>
      <c r="BU62" s="144"/>
      <c r="BV62" s="77"/>
      <c r="BW62" s="77"/>
      <c r="BX62" s="77"/>
      <c r="BY62" s="77"/>
      <c r="BZ62" s="144"/>
      <c r="CA62" s="77"/>
      <c r="CB62" s="77"/>
      <c r="CC62" s="77"/>
      <c r="CD62" s="77"/>
      <c r="CE62" s="77"/>
      <c r="CF62" s="77"/>
      <c r="CG62" s="77"/>
      <c r="CH62" s="77"/>
      <c r="CI62" s="77"/>
      <c r="CJ62" s="144"/>
      <c r="CK62" s="77"/>
      <c r="CL62" s="77"/>
      <c r="CM62" s="77"/>
      <c r="CN62" s="77"/>
      <c r="CO62" s="144"/>
      <c r="CP62" s="77"/>
      <c r="CQ62" s="77"/>
      <c r="CR62" s="77"/>
      <c r="CS62" s="77"/>
    </row>
    <row r="63" spans="1:97" x14ac:dyDescent="0.25">
      <c r="A63" s="297"/>
      <c r="B63" s="77" t="s">
        <v>166</v>
      </c>
      <c r="C63" s="239"/>
      <c r="D63" s="240"/>
      <c r="E63" s="240"/>
      <c r="F63" s="240"/>
      <c r="G63" s="240"/>
      <c r="H63" s="239"/>
      <c r="I63" s="240"/>
      <c r="J63" s="240"/>
      <c r="K63" s="240"/>
      <c r="L63" s="240"/>
      <c r="M63" s="239"/>
      <c r="N63" s="240"/>
      <c r="O63" s="240"/>
      <c r="P63" s="240"/>
      <c r="Q63" s="240"/>
      <c r="R63" s="239"/>
      <c r="S63" s="240"/>
      <c r="T63" s="240"/>
      <c r="U63" s="240"/>
      <c r="V63" s="240"/>
      <c r="W63" s="144"/>
      <c r="X63" s="77"/>
      <c r="Y63" s="77"/>
      <c r="Z63" s="77"/>
      <c r="AA63" s="77"/>
      <c r="AB63" s="239"/>
      <c r="AC63" s="240"/>
      <c r="AD63" s="240"/>
      <c r="AE63" s="240"/>
      <c r="AF63" s="240"/>
      <c r="AG63" s="144"/>
      <c r="AH63" s="77"/>
      <c r="AI63" s="77"/>
      <c r="AJ63" s="77"/>
      <c r="AK63" s="77"/>
      <c r="AL63" s="144"/>
      <c r="AM63" s="77"/>
      <c r="AN63" s="77"/>
      <c r="AO63" s="77"/>
      <c r="AP63" s="77"/>
      <c r="AQ63" s="144"/>
      <c r="AV63" s="144"/>
      <c r="BA63" s="144"/>
      <c r="BF63" s="144"/>
      <c r="BK63" s="144"/>
      <c r="BL63" s="77"/>
      <c r="BM63" s="77"/>
      <c r="BN63" s="77"/>
      <c r="BO63" s="77"/>
      <c r="BP63" s="144"/>
      <c r="BQ63" s="77"/>
      <c r="BR63" s="77"/>
      <c r="BS63" s="77"/>
      <c r="BT63" s="77"/>
      <c r="BU63" s="144"/>
      <c r="BV63" s="77"/>
      <c r="BW63" s="77"/>
      <c r="BX63" s="77"/>
      <c r="BY63" s="77"/>
      <c r="BZ63" s="144"/>
      <c r="CA63" s="77"/>
      <c r="CB63" s="77"/>
      <c r="CC63" s="77"/>
      <c r="CD63" s="77"/>
      <c r="CE63" s="77"/>
      <c r="CF63" s="77"/>
      <c r="CG63" s="77"/>
      <c r="CH63" s="77"/>
      <c r="CI63" s="77"/>
      <c r="CJ63" s="144"/>
      <c r="CK63" s="77"/>
      <c r="CL63" s="77"/>
      <c r="CM63" s="77"/>
      <c r="CN63" s="77"/>
      <c r="CO63" s="144"/>
      <c r="CP63" s="77"/>
      <c r="CQ63" s="77"/>
      <c r="CR63" s="77"/>
      <c r="CS63" s="77"/>
    </row>
    <row r="64" spans="1:97" x14ac:dyDescent="0.25">
      <c r="A64" s="297"/>
      <c r="B64" s="77" t="s">
        <v>167</v>
      </c>
      <c r="C64" s="234"/>
      <c r="D64" s="231"/>
      <c r="E64" s="231"/>
      <c r="F64" s="231"/>
      <c r="G64" s="231"/>
      <c r="H64" s="234"/>
      <c r="I64" s="231"/>
      <c r="J64" s="231"/>
      <c r="K64" s="231"/>
      <c r="L64" s="231"/>
      <c r="M64" s="234"/>
      <c r="N64" s="231"/>
      <c r="O64" s="231"/>
      <c r="P64" s="231"/>
      <c r="Q64" s="231"/>
      <c r="R64" s="234"/>
      <c r="S64" s="231"/>
      <c r="T64" s="231"/>
      <c r="U64" s="231"/>
      <c r="V64" s="231"/>
      <c r="W64" s="149"/>
      <c r="X64" s="131"/>
      <c r="Y64" s="131"/>
      <c r="Z64" s="131"/>
      <c r="AA64" s="131"/>
      <c r="AB64" s="234"/>
      <c r="AC64" s="231"/>
      <c r="AD64" s="231"/>
      <c r="AE64" s="231"/>
      <c r="AF64" s="231"/>
      <c r="AG64" s="149"/>
      <c r="AH64" s="131"/>
      <c r="AI64" s="131"/>
      <c r="AJ64" s="131"/>
      <c r="AK64" s="131"/>
      <c r="AL64" s="149"/>
      <c r="AM64" s="131"/>
      <c r="AN64" s="131"/>
      <c r="AO64" s="131"/>
      <c r="AP64" s="131"/>
      <c r="AQ64" s="149"/>
      <c r="AR64" s="131"/>
      <c r="AS64" s="131"/>
      <c r="AT64" s="131"/>
      <c r="AU64" s="131"/>
      <c r="AV64" s="149"/>
      <c r="AW64" s="131"/>
      <c r="AX64" s="131"/>
      <c r="AY64" s="131"/>
      <c r="AZ64" s="131"/>
      <c r="BA64" s="149"/>
      <c r="BB64" s="131"/>
      <c r="BC64" s="131"/>
      <c r="BD64" s="131"/>
      <c r="BE64" s="131"/>
      <c r="BF64" s="149"/>
      <c r="BG64" s="131"/>
      <c r="BH64" s="131"/>
      <c r="BI64" s="131"/>
      <c r="BJ64" s="131"/>
      <c r="BK64" s="149"/>
      <c r="BL64" s="131"/>
      <c r="BM64" s="131"/>
      <c r="BN64" s="131"/>
      <c r="BO64" s="131"/>
      <c r="BP64" s="149"/>
      <c r="BQ64" s="131"/>
      <c r="BR64" s="131"/>
      <c r="BS64" s="131"/>
      <c r="BT64" s="131"/>
      <c r="BU64" s="149"/>
      <c r="BV64" s="131"/>
      <c r="BW64" s="131"/>
      <c r="BX64" s="131"/>
      <c r="BY64" s="131"/>
      <c r="BZ64" s="149"/>
      <c r="CA64" s="131"/>
      <c r="CB64" s="131"/>
      <c r="CC64" s="131"/>
      <c r="CD64" s="131"/>
      <c r="CE64" s="77"/>
      <c r="CF64" s="77"/>
      <c r="CG64" s="77"/>
      <c r="CH64" s="77"/>
      <c r="CI64" s="77"/>
      <c r="CJ64" s="149"/>
      <c r="CK64" s="131"/>
      <c r="CL64" s="131"/>
      <c r="CM64" s="131"/>
      <c r="CN64" s="131"/>
      <c r="CO64" s="149"/>
      <c r="CP64" s="131"/>
      <c r="CQ64" s="131"/>
      <c r="CR64" s="131"/>
      <c r="CS64" s="131"/>
    </row>
    <row r="65" spans="1:97" x14ac:dyDescent="0.25">
      <c r="A65" s="297"/>
      <c r="B65" s="133" t="s">
        <v>168</v>
      </c>
      <c r="C65" s="234"/>
      <c r="D65" s="231"/>
      <c r="E65" s="231"/>
      <c r="F65" s="231"/>
      <c r="G65" s="231"/>
      <c r="H65" s="234"/>
      <c r="I65" s="231"/>
      <c r="J65" s="231"/>
      <c r="K65" s="231"/>
      <c r="L65" s="231"/>
      <c r="M65" s="234"/>
      <c r="N65" s="231"/>
      <c r="O65" s="231"/>
      <c r="P65" s="231"/>
      <c r="Q65" s="231"/>
      <c r="R65" s="234"/>
      <c r="S65" s="231"/>
      <c r="T65" s="231"/>
      <c r="U65" s="231"/>
      <c r="V65" s="231"/>
      <c r="W65" s="149"/>
      <c r="X65" s="131"/>
      <c r="Y65" s="131"/>
      <c r="Z65" s="131"/>
      <c r="AA65" s="131"/>
      <c r="AB65" s="234"/>
      <c r="AC65" s="231"/>
      <c r="AD65" s="231"/>
      <c r="AE65" s="231"/>
      <c r="AF65" s="231"/>
      <c r="AG65" s="149"/>
      <c r="AH65" s="131"/>
      <c r="AI65" s="131"/>
      <c r="AJ65" s="131"/>
      <c r="AK65" s="131"/>
      <c r="AL65" s="149"/>
      <c r="AM65" s="131"/>
      <c r="AN65" s="131"/>
      <c r="AO65" s="131"/>
      <c r="AP65" s="131"/>
      <c r="AQ65" s="149"/>
      <c r="AR65" s="131"/>
      <c r="AS65" s="131"/>
      <c r="AT65" s="131"/>
      <c r="AU65" s="131"/>
      <c r="AV65" s="149"/>
      <c r="AW65" s="131"/>
      <c r="AX65" s="131"/>
      <c r="AY65" s="131"/>
      <c r="AZ65" s="131"/>
      <c r="BA65" s="149"/>
      <c r="BB65" s="131"/>
      <c r="BC65" s="131"/>
      <c r="BD65" s="131"/>
      <c r="BE65" s="131"/>
      <c r="BF65" s="149"/>
      <c r="BG65" s="131"/>
      <c r="BH65" s="131"/>
      <c r="BI65" s="131"/>
      <c r="BJ65" s="131"/>
      <c r="BK65" s="149"/>
      <c r="BL65" s="131"/>
      <c r="BM65" s="131"/>
      <c r="BN65" s="131"/>
      <c r="BO65" s="131"/>
      <c r="BP65" s="149"/>
      <c r="BQ65" s="131"/>
      <c r="BR65" s="131"/>
      <c r="BS65" s="131"/>
      <c r="BT65" s="131"/>
      <c r="BU65" s="149"/>
      <c r="BV65" s="131"/>
      <c r="BW65" s="131"/>
      <c r="BX65" s="131"/>
      <c r="BY65" s="131"/>
      <c r="BZ65" s="149"/>
      <c r="CA65" s="131"/>
      <c r="CB65" s="131"/>
      <c r="CC65" s="131"/>
      <c r="CD65" s="131"/>
      <c r="CE65" s="77"/>
      <c r="CF65" s="77"/>
      <c r="CG65" s="77"/>
      <c r="CH65" s="77"/>
      <c r="CI65" s="77"/>
      <c r="CJ65" s="149"/>
      <c r="CK65" s="131"/>
      <c r="CL65" s="131"/>
      <c r="CM65" s="131"/>
      <c r="CN65" s="131"/>
      <c r="CO65" s="149"/>
      <c r="CP65" s="131"/>
      <c r="CQ65" s="131"/>
      <c r="CR65" s="131"/>
      <c r="CS65" s="131"/>
    </row>
    <row r="66" spans="1:97" x14ac:dyDescent="0.25">
      <c r="A66" s="297"/>
      <c r="B66" s="133"/>
      <c r="C66" s="234"/>
      <c r="D66" s="231"/>
      <c r="E66" s="231"/>
      <c r="F66" s="231"/>
      <c r="G66" s="231"/>
      <c r="H66" s="234"/>
      <c r="I66" s="231"/>
      <c r="J66" s="231"/>
      <c r="K66" s="231"/>
      <c r="L66" s="231"/>
      <c r="M66" s="234"/>
      <c r="N66" s="231"/>
      <c r="O66" s="231"/>
      <c r="P66" s="231"/>
      <c r="Q66" s="231"/>
      <c r="R66" s="234"/>
      <c r="S66" s="231"/>
      <c r="T66" s="231"/>
      <c r="U66" s="231"/>
      <c r="V66" s="231"/>
      <c r="W66" s="149"/>
      <c r="X66" s="131"/>
      <c r="Y66" s="131"/>
      <c r="Z66" s="131"/>
      <c r="AA66" s="131"/>
      <c r="AB66" s="234"/>
      <c r="AC66" s="231"/>
      <c r="AD66" s="231"/>
      <c r="AE66" s="231"/>
      <c r="AF66" s="231"/>
      <c r="AG66" s="149"/>
      <c r="AH66" s="131"/>
      <c r="AI66" s="131"/>
      <c r="AJ66" s="131"/>
      <c r="AK66" s="131"/>
      <c r="AL66" s="149"/>
      <c r="AM66" s="131"/>
      <c r="AN66" s="131"/>
      <c r="AO66" s="131"/>
      <c r="AP66" s="131"/>
      <c r="AQ66" s="149"/>
      <c r="AR66" s="131"/>
      <c r="AS66" s="131"/>
      <c r="AT66" s="131"/>
      <c r="AU66" s="131"/>
      <c r="AV66" s="149"/>
      <c r="AW66" s="131"/>
      <c r="AX66" s="131"/>
      <c r="AY66" s="131"/>
      <c r="AZ66" s="131"/>
      <c r="BA66" s="149"/>
      <c r="BB66" s="131"/>
      <c r="BC66" s="131"/>
      <c r="BD66" s="131"/>
      <c r="BE66" s="131"/>
      <c r="BF66" s="149"/>
      <c r="BG66" s="131"/>
      <c r="BH66" s="131"/>
      <c r="BI66" s="131"/>
      <c r="BJ66" s="131"/>
      <c r="BK66" s="149"/>
      <c r="BL66" s="131"/>
      <c r="BM66" s="131"/>
      <c r="BN66" s="131"/>
      <c r="BO66" s="131"/>
      <c r="BP66" s="149"/>
      <c r="BQ66" s="131"/>
      <c r="BR66" s="131"/>
      <c r="BS66" s="131"/>
      <c r="BT66" s="131"/>
      <c r="BU66" s="149"/>
      <c r="BV66" s="131"/>
      <c r="BW66" s="131"/>
      <c r="BX66" s="131"/>
      <c r="BY66" s="131"/>
      <c r="BZ66" s="149"/>
      <c r="CA66" s="131"/>
      <c r="CB66" s="131"/>
      <c r="CC66" s="131"/>
      <c r="CD66" s="131"/>
      <c r="CE66" s="77"/>
      <c r="CF66" s="77"/>
      <c r="CG66" s="77"/>
      <c r="CH66" s="77"/>
      <c r="CI66" s="77"/>
      <c r="CJ66" s="149"/>
      <c r="CK66" s="131"/>
      <c r="CL66" s="131"/>
      <c r="CM66" s="131"/>
      <c r="CN66" s="131"/>
      <c r="CO66" s="149"/>
      <c r="CP66" s="131"/>
      <c r="CQ66" s="131"/>
      <c r="CR66" s="131"/>
      <c r="CS66" s="131"/>
    </row>
    <row r="67" spans="1:97" x14ac:dyDescent="0.25">
      <c r="A67" s="297"/>
      <c r="B67" s="133"/>
      <c r="C67" s="234"/>
      <c r="D67" s="231"/>
      <c r="E67" s="231"/>
      <c r="F67" s="231"/>
      <c r="G67" s="231"/>
      <c r="H67" s="234"/>
      <c r="I67" s="231"/>
      <c r="J67" s="231"/>
      <c r="K67" s="231"/>
      <c r="L67" s="231"/>
      <c r="M67" s="234"/>
      <c r="N67" s="231"/>
      <c r="O67" s="231"/>
      <c r="P67" s="231"/>
      <c r="Q67" s="231"/>
      <c r="R67" s="234"/>
      <c r="S67" s="231"/>
      <c r="T67" s="231"/>
      <c r="U67" s="231"/>
      <c r="V67" s="231"/>
      <c r="W67" s="149"/>
      <c r="X67" s="131"/>
      <c r="Y67" s="131"/>
      <c r="Z67" s="131"/>
      <c r="AA67" s="131"/>
      <c r="AB67" s="234"/>
      <c r="AC67" s="231"/>
      <c r="AD67" s="231"/>
      <c r="AE67" s="231"/>
      <c r="AF67" s="231"/>
      <c r="AG67" s="149"/>
      <c r="AH67" s="131"/>
      <c r="AI67" s="131"/>
      <c r="AJ67" s="131"/>
      <c r="AK67" s="131"/>
      <c r="AL67" s="149"/>
      <c r="AM67" s="131"/>
      <c r="AN67" s="131"/>
      <c r="AO67" s="131"/>
      <c r="AP67" s="131"/>
      <c r="AQ67" s="149"/>
      <c r="AR67" s="131"/>
      <c r="AS67" s="131"/>
      <c r="AT67" s="131"/>
      <c r="AU67" s="131"/>
      <c r="AV67" s="149"/>
      <c r="AW67" s="131"/>
      <c r="AX67" s="131"/>
      <c r="AY67" s="131"/>
      <c r="AZ67" s="131"/>
      <c r="BA67" s="149"/>
      <c r="BB67" s="131"/>
      <c r="BC67" s="131"/>
      <c r="BD67" s="131"/>
      <c r="BE67" s="131"/>
      <c r="BF67" s="149"/>
      <c r="BG67" s="131"/>
      <c r="BH67" s="131"/>
      <c r="BI67" s="131"/>
      <c r="BJ67" s="131"/>
      <c r="BK67" s="149"/>
      <c r="BL67" s="131"/>
      <c r="BM67" s="131"/>
      <c r="BN67" s="131"/>
      <c r="BO67" s="131"/>
      <c r="BP67" s="149"/>
      <c r="BQ67" s="131"/>
      <c r="BR67" s="131"/>
      <c r="BS67" s="131"/>
      <c r="BT67" s="131"/>
      <c r="BU67" s="149"/>
      <c r="BV67" s="131"/>
      <c r="BW67" s="131"/>
      <c r="BX67" s="131"/>
      <c r="BY67" s="131"/>
      <c r="BZ67" s="149"/>
      <c r="CA67" s="131"/>
      <c r="CB67" s="131"/>
      <c r="CC67" s="131"/>
      <c r="CD67" s="131"/>
      <c r="CE67" s="77"/>
      <c r="CF67" s="77"/>
      <c r="CG67" s="77"/>
      <c r="CH67" s="77"/>
      <c r="CI67" s="77"/>
      <c r="CJ67" s="149"/>
      <c r="CK67" s="131"/>
      <c r="CL67" s="131"/>
      <c r="CM67" s="131"/>
      <c r="CN67" s="131"/>
      <c r="CO67" s="149"/>
      <c r="CP67" s="131"/>
      <c r="CQ67" s="131"/>
      <c r="CR67" s="131"/>
      <c r="CS67" s="131"/>
    </row>
    <row r="68" spans="1:97" x14ac:dyDescent="0.25">
      <c r="A68" s="132"/>
      <c r="B68" s="133"/>
      <c r="C68" s="241"/>
      <c r="D68" s="242"/>
      <c r="E68" s="242"/>
      <c r="F68" s="242"/>
      <c r="G68" s="242"/>
      <c r="H68" s="241"/>
      <c r="I68" s="242"/>
      <c r="J68" s="242"/>
      <c r="K68" s="242"/>
      <c r="L68" s="242"/>
      <c r="M68" s="241"/>
      <c r="N68" s="242"/>
      <c r="O68" s="242"/>
      <c r="P68" s="242"/>
      <c r="Q68" s="242"/>
      <c r="R68" s="241"/>
      <c r="S68" s="242"/>
      <c r="T68" s="242"/>
      <c r="U68" s="242"/>
      <c r="V68" s="242"/>
      <c r="W68" s="156"/>
      <c r="X68" s="133"/>
      <c r="Y68" s="133"/>
      <c r="Z68" s="133"/>
      <c r="AA68" s="133"/>
      <c r="AB68" s="241"/>
      <c r="AC68" s="242"/>
      <c r="AD68" s="242"/>
      <c r="AE68" s="242"/>
      <c r="AF68" s="242"/>
      <c r="AG68" s="156"/>
      <c r="AH68" s="133"/>
      <c r="AI68" s="133"/>
      <c r="AJ68" s="133"/>
      <c r="AK68" s="133"/>
      <c r="AL68" s="156"/>
      <c r="AM68" s="133"/>
      <c r="AN68" s="133"/>
      <c r="AO68" s="133"/>
      <c r="AP68" s="133"/>
      <c r="AQ68" s="149"/>
      <c r="AR68" s="131"/>
      <c r="AS68" s="131"/>
      <c r="AT68" s="131"/>
      <c r="AU68" s="131"/>
      <c r="AV68" s="149"/>
      <c r="AW68" s="131"/>
      <c r="AX68" s="131"/>
      <c r="AY68" s="131"/>
      <c r="AZ68" s="131"/>
      <c r="BA68" s="149"/>
      <c r="BB68" s="131"/>
      <c r="BC68" s="131"/>
      <c r="BD68" s="131"/>
      <c r="BE68" s="131"/>
      <c r="BF68" s="149"/>
      <c r="BG68" s="131"/>
      <c r="BH68" s="131"/>
      <c r="BI68" s="131"/>
      <c r="BJ68" s="131"/>
      <c r="BK68" s="149"/>
      <c r="BL68" s="131"/>
      <c r="BM68" s="131"/>
      <c r="BN68" s="131"/>
      <c r="BO68" s="131"/>
      <c r="BP68" s="149"/>
      <c r="BQ68" s="131"/>
      <c r="BR68" s="131"/>
      <c r="BS68" s="131"/>
      <c r="BT68" s="131"/>
      <c r="BU68" s="149"/>
      <c r="BV68" s="131"/>
      <c r="BW68" s="131"/>
      <c r="BX68" s="131"/>
      <c r="BY68" s="131"/>
      <c r="BZ68" s="149"/>
      <c r="CA68" s="131"/>
      <c r="CB68" s="131"/>
      <c r="CC68" s="131"/>
      <c r="CD68" s="131"/>
      <c r="CE68" s="77"/>
      <c r="CF68" s="77"/>
      <c r="CG68" s="77"/>
      <c r="CH68" s="77"/>
      <c r="CI68" s="77"/>
      <c r="CJ68" s="149"/>
      <c r="CK68" s="131"/>
      <c r="CL68" s="131"/>
      <c r="CM68" s="131"/>
      <c r="CN68" s="131"/>
      <c r="CO68" s="149"/>
      <c r="CP68" s="131"/>
      <c r="CQ68" s="131"/>
      <c r="CR68" s="131"/>
      <c r="CS68" s="131"/>
    </row>
    <row r="69" spans="1:97" x14ac:dyDescent="0.25">
      <c r="A69" s="132" t="s">
        <v>77</v>
      </c>
      <c r="B69" s="133"/>
      <c r="C69" s="321" t="s">
        <v>169</v>
      </c>
      <c r="D69" s="322"/>
      <c r="E69" s="322"/>
      <c r="F69" s="322"/>
      <c r="G69" s="323"/>
      <c r="H69" s="321" t="s">
        <v>169</v>
      </c>
      <c r="I69" s="322"/>
      <c r="J69" s="322"/>
      <c r="K69" s="322"/>
      <c r="L69" s="323"/>
      <c r="M69" s="321" t="s">
        <v>169</v>
      </c>
      <c r="N69" s="322"/>
      <c r="O69" s="322"/>
      <c r="P69" s="322"/>
      <c r="Q69" s="323"/>
      <c r="R69" s="321" t="s">
        <v>169</v>
      </c>
      <c r="S69" s="322"/>
      <c r="T69" s="322"/>
      <c r="U69" s="322"/>
      <c r="V69" s="323"/>
      <c r="W69" s="318" t="s">
        <v>169</v>
      </c>
      <c r="X69" s="319"/>
      <c r="Y69" s="319"/>
      <c r="Z69" s="319"/>
      <c r="AA69" s="320"/>
      <c r="AB69" s="321" t="s">
        <v>169</v>
      </c>
      <c r="AC69" s="322"/>
      <c r="AD69" s="322"/>
      <c r="AE69" s="322"/>
      <c r="AF69" s="323"/>
      <c r="AG69" s="156" t="s">
        <v>170</v>
      </c>
      <c r="AH69" s="133"/>
      <c r="AI69" s="133"/>
      <c r="AJ69" s="133"/>
      <c r="AK69" s="133"/>
      <c r="AL69" s="156" t="s">
        <v>170</v>
      </c>
      <c r="AM69" s="133"/>
      <c r="AN69" s="133"/>
      <c r="AO69" s="133"/>
      <c r="AP69" s="133"/>
      <c r="AQ69" s="156"/>
      <c r="AR69" s="133"/>
      <c r="AS69" s="131"/>
      <c r="AT69" s="131"/>
      <c r="AU69" s="131"/>
      <c r="AV69" s="156"/>
      <c r="AW69" s="133"/>
      <c r="AX69" s="131"/>
      <c r="AY69" s="131"/>
      <c r="AZ69" s="131"/>
      <c r="BA69" s="156"/>
      <c r="BB69" s="133"/>
      <c r="BC69" s="131"/>
      <c r="BD69" s="131"/>
      <c r="BE69" s="131"/>
      <c r="BF69" s="156"/>
      <c r="BG69" s="133"/>
      <c r="BH69" s="131"/>
      <c r="BI69" s="131"/>
      <c r="BJ69" s="131"/>
      <c r="BK69" s="318" t="s">
        <v>171</v>
      </c>
      <c r="BL69" s="319"/>
      <c r="BM69" s="319"/>
      <c r="BN69" s="319"/>
      <c r="BO69" s="320"/>
      <c r="BP69" s="156" t="s">
        <v>172</v>
      </c>
      <c r="BQ69" s="133"/>
      <c r="BR69" s="133"/>
      <c r="BS69" s="133"/>
      <c r="BT69" s="133"/>
      <c r="BU69" s="156" t="s">
        <v>172</v>
      </c>
      <c r="BV69" s="133"/>
      <c r="BW69" s="131"/>
      <c r="BX69" s="131"/>
      <c r="BY69" s="131"/>
      <c r="BZ69" s="156" t="s">
        <v>172</v>
      </c>
      <c r="CA69" s="133"/>
      <c r="CB69" s="131"/>
      <c r="CC69" s="131"/>
      <c r="CD69" s="131"/>
      <c r="CE69" s="77"/>
      <c r="CF69" s="77"/>
      <c r="CG69" s="77"/>
      <c r="CH69" s="77"/>
      <c r="CI69" s="77"/>
      <c r="CJ69" s="156" t="s">
        <v>172</v>
      </c>
      <c r="CK69" s="133"/>
      <c r="CL69" s="131"/>
      <c r="CM69" s="131"/>
      <c r="CN69" s="131"/>
      <c r="CO69" s="156" t="s">
        <v>172</v>
      </c>
      <c r="CP69" s="133"/>
      <c r="CQ69" s="131"/>
      <c r="CR69" s="131"/>
      <c r="CS69" s="131"/>
    </row>
    <row r="70" spans="1:97" x14ac:dyDescent="0.25">
      <c r="A70" s="132"/>
      <c r="B70" s="133"/>
      <c r="C70" s="321"/>
      <c r="D70" s="322"/>
      <c r="E70" s="322"/>
      <c r="F70" s="322"/>
      <c r="G70" s="323"/>
      <c r="H70" s="321"/>
      <c r="I70" s="322"/>
      <c r="J70" s="322"/>
      <c r="K70" s="322"/>
      <c r="L70" s="323"/>
      <c r="M70" s="321"/>
      <c r="N70" s="322"/>
      <c r="O70" s="322"/>
      <c r="P70" s="322"/>
      <c r="Q70" s="323"/>
      <c r="R70" s="321"/>
      <c r="S70" s="322"/>
      <c r="T70" s="322"/>
      <c r="U70" s="322"/>
      <c r="V70" s="323"/>
      <c r="W70" s="318"/>
      <c r="X70" s="319"/>
      <c r="Y70" s="319"/>
      <c r="Z70" s="319"/>
      <c r="AA70" s="320"/>
      <c r="AB70" s="321"/>
      <c r="AC70" s="322"/>
      <c r="AD70" s="322"/>
      <c r="AE70" s="322"/>
      <c r="AF70" s="323"/>
      <c r="AG70" s="156" t="s">
        <v>173</v>
      </c>
      <c r="AH70" s="133"/>
      <c r="AI70" s="133"/>
      <c r="AJ70" s="133"/>
      <c r="AK70" s="133"/>
      <c r="AL70" s="156" t="s">
        <v>173</v>
      </c>
      <c r="AM70" s="133"/>
      <c r="AN70" s="133"/>
      <c r="AO70" s="133"/>
      <c r="AP70" s="133"/>
      <c r="AQ70" s="156"/>
      <c r="AR70" s="133"/>
      <c r="AS70" s="131"/>
      <c r="AT70" s="131"/>
      <c r="AU70" s="131"/>
      <c r="AV70" s="156"/>
      <c r="AW70" s="133"/>
      <c r="AX70" s="131"/>
      <c r="AY70" s="131"/>
      <c r="AZ70" s="131"/>
      <c r="BA70" s="156"/>
      <c r="BB70" s="133"/>
      <c r="BC70" s="131"/>
      <c r="BD70" s="131"/>
      <c r="BE70" s="131"/>
      <c r="BF70" s="156"/>
      <c r="BG70" s="133"/>
      <c r="BH70" s="131"/>
      <c r="BI70" s="131"/>
      <c r="BJ70" s="131"/>
      <c r="BK70" s="318"/>
      <c r="BL70" s="319"/>
      <c r="BM70" s="319"/>
      <c r="BN70" s="319"/>
      <c r="BO70" s="320"/>
      <c r="BP70" s="156" t="s">
        <v>174</v>
      </c>
      <c r="BQ70" s="133"/>
      <c r="BR70" s="133"/>
      <c r="BS70" s="133"/>
      <c r="BT70" s="133"/>
      <c r="BU70" s="156" t="s">
        <v>175</v>
      </c>
      <c r="BV70" s="133"/>
      <c r="BW70" s="131"/>
      <c r="BX70" s="131"/>
      <c r="BY70" s="131"/>
      <c r="BZ70" s="156" t="s">
        <v>175</v>
      </c>
      <c r="CA70" s="133"/>
      <c r="CB70" s="131"/>
      <c r="CC70" s="131"/>
      <c r="CD70" s="131"/>
      <c r="CE70" s="77"/>
      <c r="CF70" s="77"/>
      <c r="CG70" s="77"/>
      <c r="CH70" s="77"/>
      <c r="CI70" s="77"/>
      <c r="CJ70" s="156" t="s">
        <v>175</v>
      </c>
      <c r="CK70" s="133"/>
      <c r="CL70" s="131"/>
      <c r="CM70" s="131"/>
      <c r="CN70" s="131"/>
      <c r="CO70" s="156" t="s">
        <v>175</v>
      </c>
      <c r="CP70" s="133"/>
      <c r="CQ70" s="131"/>
      <c r="CR70" s="131"/>
      <c r="CS70" s="131"/>
    </row>
    <row r="71" spans="1:97" ht="54.75" customHeight="1" x14ac:dyDescent="0.25">
      <c r="A71" s="132"/>
      <c r="B71" s="133"/>
      <c r="C71" s="315" t="s">
        <v>176</v>
      </c>
      <c r="D71" s="316"/>
      <c r="E71" s="316"/>
      <c r="F71" s="316"/>
      <c r="G71" s="317"/>
      <c r="H71" s="315" t="s">
        <v>176</v>
      </c>
      <c r="I71" s="316"/>
      <c r="J71" s="316"/>
      <c r="K71" s="316"/>
      <c r="L71" s="317"/>
      <c r="M71" s="315" t="s">
        <v>176</v>
      </c>
      <c r="N71" s="316"/>
      <c r="O71" s="316"/>
      <c r="P71" s="316"/>
      <c r="Q71" s="317"/>
      <c r="R71" s="315" t="s">
        <v>176</v>
      </c>
      <c r="S71" s="316"/>
      <c r="T71" s="316"/>
      <c r="U71" s="316"/>
      <c r="V71" s="317"/>
      <c r="W71" s="288" t="s">
        <v>176</v>
      </c>
      <c r="X71" s="289"/>
      <c r="Y71" s="289"/>
      <c r="Z71" s="289"/>
      <c r="AA71" s="290"/>
      <c r="AB71" s="241"/>
      <c r="AC71" s="242"/>
      <c r="AD71" s="242"/>
      <c r="AE71" s="242"/>
      <c r="AF71" s="242"/>
      <c r="AG71" s="156" t="s">
        <v>177</v>
      </c>
      <c r="AH71" s="133"/>
      <c r="AI71" s="133"/>
      <c r="AJ71" s="133"/>
      <c r="AK71" s="133"/>
      <c r="AL71" s="156" t="s">
        <v>177</v>
      </c>
      <c r="AM71" s="133"/>
      <c r="AN71" s="133"/>
      <c r="AO71" s="133"/>
      <c r="AP71" s="133"/>
      <c r="AQ71" s="149"/>
      <c r="AR71" s="131"/>
      <c r="AS71" s="131"/>
      <c r="AT71" s="131"/>
      <c r="AU71" s="131"/>
      <c r="AV71" s="149"/>
      <c r="AW71" s="131"/>
      <c r="AX71" s="131"/>
      <c r="AY71" s="131"/>
      <c r="AZ71" s="131"/>
      <c r="BA71" s="149"/>
      <c r="BB71" s="131"/>
      <c r="BC71" s="131"/>
      <c r="BD71" s="131"/>
      <c r="BE71" s="131"/>
      <c r="BF71" s="149"/>
      <c r="BG71" s="131"/>
      <c r="BH71" s="131"/>
      <c r="BI71" s="131"/>
      <c r="BJ71" s="131"/>
      <c r="BK71" s="318"/>
      <c r="BL71" s="319"/>
      <c r="BM71" s="319"/>
      <c r="BN71" s="319"/>
      <c r="BO71" s="320"/>
      <c r="BP71" s="149"/>
      <c r="BQ71" s="131"/>
      <c r="BR71" s="131"/>
      <c r="BS71" s="131"/>
      <c r="BT71" s="131"/>
      <c r="BU71" s="149"/>
      <c r="BV71" s="131"/>
      <c r="BW71" s="131"/>
      <c r="BX71" s="131"/>
      <c r="BY71" s="131"/>
      <c r="BZ71" s="149"/>
      <c r="CA71" s="131"/>
      <c r="CB71" s="131"/>
      <c r="CC71" s="131"/>
      <c r="CD71" s="131"/>
      <c r="CE71" s="77"/>
      <c r="CF71" s="77"/>
      <c r="CG71" s="77"/>
      <c r="CH71" s="77"/>
      <c r="CI71" s="77"/>
      <c r="CJ71" s="149"/>
      <c r="CK71" s="131"/>
      <c r="CL71" s="131"/>
      <c r="CM71" s="131"/>
      <c r="CN71" s="131"/>
      <c r="CO71" s="149"/>
      <c r="CP71" s="131"/>
      <c r="CQ71" s="131"/>
      <c r="CR71" s="131"/>
      <c r="CS71" s="131"/>
    </row>
    <row r="72" spans="1:97" x14ac:dyDescent="0.25">
      <c r="A72" s="132"/>
      <c r="B72" s="133"/>
      <c r="C72" s="315"/>
      <c r="D72" s="316"/>
      <c r="E72" s="316"/>
      <c r="F72" s="316"/>
      <c r="G72" s="317"/>
      <c r="H72" s="315"/>
      <c r="I72" s="316"/>
      <c r="J72" s="316"/>
      <c r="K72" s="316"/>
      <c r="L72" s="317"/>
      <c r="M72" s="315"/>
      <c r="N72" s="316"/>
      <c r="O72" s="316"/>
      <c r="P72" s="316"/>
      <c r="Q72" s="317"/>
      <c r="R72" s="315"/>
      <c r="S72" s="316"/>
      <c r="T72" s="316"/>
      <c r="U72" s="316"/>
      <c r="V72" s="317"/>
      <c r="W72" s="288"/>
      <c r="X72" s="289"/>
      <c r="Y72" s="289"/>
      <c r="Z72" s="289"/>
      <c r="AA72" s="290"/>
      <c r="AB72" s="241"/>
      <c r="AC72" s="242"/>
      <c r="AD72" s="242"/>
      <c r="AE72" s="242"/>
      <c r="AF72" s="242"/>
      <c r="AG72" s="156"/>
      <c r="AH72" s="133"/>
      <c r="AI72" s="133"/>
      <c r="AJ72" s="133"/>
      <c r="AK72" s="133"/>
      <c r="AL72" s="156"/>
      <c r="AM72" s="133"/>
      <c r="AN72" s="133"/>
      <c r="AO72" s="133"/>
      <c r="AP72" s="133"/>
      <c r="AQ72" s="149"/>
      <c r="AR72" s="131"/>
      <c r="AS72" s="131"/>
      <c r="AT72" s="131"/>
      <c r="AU72" s="131"/>
      <c r="AV72" s="149"/>
      <c r="AW72" s="131"/>
      <c r="AX72" s="131"/>
      <c r="AY72" s="131"/>
      <c r="AZ72" s="131"/>
      <c r="BA72" s="149"/>
      <c r="BB72" s="131"/>
      <c r="BC72" s="131"/>
      <c r="BD72" s="131"/>
      <c r="BE72" s="131"/>
      <c r="BF72" s="149"/>
      <c r="BG72" s="131"/>
      <c r="BH72" s="131"/>
      <c r="BI72" s="131"/>
      <c r="BJ72" s="131"/>
      <c r="BK72" s="318"/>
      <c r="BL72" s="319"/>
      <c r="BM72" s="319"/>
      <c r="BN72" s="319"/>
      <c r="BO72" s="320"/>
      <c r="BP72" s="149"/>
      <c r="BQ72" s="131"/>
      <c r="BR72" s="131"/>
      <c r="BS72" s="131"/>
      <c r="BT72" s="131"/>
      <c r="BU72" s="149"/>
      <c r="BV72" s="131"/>
      <c r="BW72" s="131"/>
      <c r="BX72" s="131"/>
      <c r="BY72" s="131"/>
      <c r="BZ72" s="149"/>
      <c r="CA72" s="131"/>
      <c r="CB72" s="131"/>
      <c r="CC72" s="131"/>
      <c r="CD72" s="131"/>
      <c r="CE72" s="77"/>
      <c r="CF72" s="77"/>
      <c r="CG72" s="77"/>
      <c r="CH72" s="77"/>
      <c r="CI72" s="77"/>
      <c r="CJ72" s="149"/>
      <c r="CK72" s="131"/>
      <c r="CL72" s="131"/>
      <c r="CM72" s="131"/>
      <c r="CN72" s="131"/>
      <c r="CO72" s="149"/>
      <c r="CP72" s="131"/>
      <c r="CQ72" s="131"/>
      <c r="CR72" s="131"/>
      <c r="CS72" s="131"/>
    </row>
    <row r="73" spans="1:97" x14ac:dyDescent="0.25">
      <c r="A73" s="77"/>
      <c r="B73" s="77"/>
      <c r="C73" s="315"/>
      <c r="D73" s="316"/>
      <c r="E73" s="316"/>
      <c r="F73" s="316"/>
      <c r="G73" s="317"/>
      <c r="H73" s="315"/>
      <c r="I73" s="316"/>
      <c r="J73" s="316"/>
      <c r="K73" s="316"/>
      <c r="L73" s="317"/>
      <c r="M73" s="315"/>
      <c r="N73" s="316"/>
      <c r="O73" s="316"/>
      <c r="P73" s="316"/>
      <c r="Q73" s="317"/>
      <c r="R73" s="315"/>
      <c r="S73" s="316"/>
      <c r="T73" s="316"/>
      <c r="U73" s="316"/>
      <c r="V73" s="317"/>
      <c r="W73" s="288"/>
      <c r="X73" s="289"/>
      <c r="Y73" s="289"/>
      <c r="Z73" s="289"/>
      <c r="AA73" s="290"/>
      <c r="AB73" s="241"/>
      <c r="AC73" s="242"/>
      <c r="AD73" s="242"/>
      <c r="AE73" s="242"/>
      <c r="AF73" s="242"/>
      <c r="AG73" s="156"/>
      <c r="AH73" s="133"/>
      <c r="AI73" s="133"/>
      <c r="AJ73" s="133"/>
      <c r="AK73" s="133"/>
      <c r="AL73" s="133"/>
      <c r="AM73" s="133"/>
      <c r="AN73" s="133"/>
      <c r="AO73" s="133"/>
      <c r="AP73" s="133"/>
      <c r="BK73" s="101" t="s">
        <v>178</v>
      </c>
      <c r="BL73" s="77"/>
      <c r="BM73" s="77"/>
      <c r="BN73" s="77"/>
      <c r="BO73" s="77"/>
      <c r="BP73" s="77"/>
      <c r="BQ73" s="77"/>
      <c r="BR73" s="77"/>
      <c r="BS73" s="77"/>
      <c r="BT73" s="77"/>
      <c r="BU73" s="77"/>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row>
    <row r="74" spans="1:97" x14ac:dyDescent="0.25">
      <c r="A74" s="77"/>
      <c r="B74" s="77"/>
      <c r="C74" s="239"/>
      <c r="D74" s="240"/>
      <c r="E74" s="240"/>
      <c r="F74" s="240"/>
      <c r="G74" s="240"/>
      <c r="H74" s="239"/>
      <c r="I74" s="240"/>
      <c r="J74" s="240"/>
      <c r="K74" s="240"/>
      <c r="L74" s="240"/>
      <c r="M74" s="239"/>
      <c r="N74" s="240"/>
      <c r="O74" s="240"/>
      <c r="P74" s="240"/>
      <c r="Q74" s="240"/>
      <c r="R74" s="239"/>
      <c r="S74" s="240"/>
      <c r="T74" s="240"/>
      <c r="U74" s="240"/>
      <c r="V74" s="240"/>
      <c r="W74" s="144"/>
      <c r="X74" s="77"/>
      <c r="Y74" s="77"/>
      <c r="Z74" s="77"/>
      <c r="AA74" s="77"/>
      <c r="AB74" s="240"/>
      <c r="AC74" s="240"/>
      <c r="AD74" s="240"/>
      <c r="AE74" s="240"/>
      <c r="AF74" s="240"/>
      <c r="AG74" s="77"/>
      <c r="AH74" s="77"/>
      <c r="AI74" s="77"/>
      <c r="AJ74" s="77"/>
      <c r="AK74" s="77"/>
      <c r="AL74" s="77"/>
      <c r="AM74" s="77"/>
      <c r="AN74" s="77"/>
      <c r="AO74" s="77"/>
      <c r="AP74" s="77"/>
      <c r="BK74" s="144"/>
      <c r="BL74" s="77"/>
      <c r="BM74" s="77"/>
      <c r="BN74" s="77"/>
      <c r="BO74" s="77"/>
      <c r="BP74" s="77"/>
      <c r="BQ74" s="77"/>
      <c r="BR74" s="77"/>
      <c r="BS74" s="77"/>
      <c r="BT74" s="77"/>
      <c r="BU74" s="77"/>
      <c r="BV74" s="77"/>
      <c r="BW74" s="77"/>
      <c r="BX74" s="77"/>
      <c r="BY74" s="77"/>
      <c r="BZ74" s="77"/>
      <c r="CA74" s="77"/>
      <c r="CB74" s="77"/>
      <c r="CC74" s="77"/>
      <c r="CD74" s="77"/>
      <c r="CE74" s="77"/>
      <c r="CF74" s="77"/>
      <c r="CG74" s="77"/>
      <c r="CH74" s="77"/>
      <c r="CI74" s="77"/>
      <c r="CJ74" s="77"/>
      <c r="CK74" s="77"/>
      <c r="CL74" s="77"/>
      <c r="CM74" s="77"/>
      <c r="CN74" s="77"/>
      <c r="CO74" s="77"/>
      <c r="CP74" s="77"/>
      <c r="CQ74" s="77"/>
      <c r="CR74" s="77"/>
      <c r="CS74" s="77"/>
    </row>
    <row r="75" spans="1:97" x14ac:dyDescent="0.25">
      <c r="A75" s="77"/>
      <c r="B75" s="77"/>
      <c r="C75" s="239"/>
      <c r="D75" s="240"/>
      <c r="E75" s="240"/>
      <c r="F75" s="240"/>
      <c r="G75" s="240"/>
      <c r="H75" s="239"/>
      <c r="I75" s="240"/>
      <c r="J75" s="240"/>
      <c r="K75" s="240"/>
      <c r="L75" s="240"/>
      <c r="M75" s="239"/>
      <c r="N75" s="240"/>
      <c r="O75" s="240"/>
      <c r="P75" s="240"/>
      <c r="Q75" s="240"/>
      <c r="R75" s="239"/>
      <c r="S75" s="240"/>
      <c r="T75" s="240"/>
      <c r="U75" s="240"/>
      <c r="V75" s="240"/>
      <c r="W75" s="144"/>
      <c r="X75" s="77"/>
      <c r="Y75" s="77"/>
      <c r="Z75" s="77"/>
      <c r="AA75" s="77"/>
      <c r="AB75" s="240"/>
      <c r="AC75" s="240"/>
      <c r="AD75" s="240"/>
      <c r="AE75" s="240"/>
      <c r="AF75" s="240"/>
      <c r="AG75" s="77"/>
      <c r="AH75" s="77"/>
      <c r="AI75" s="77"/>
      <c r="AJ75" s="77"/>
      <c r="AK75" s="77"/>
      <c r="AL75" s="77"/>
      <c r="AM75" s="77"/>
      <c r="AN75" s="77"/>
      <c r="AO75" s="77"/>
      <c r="AP75" s="77"/>
      <c r="BK75" s="144"/>
      <c r="BL75" s="77"/>
      <c r="BM75" s="77"/>
      <c r="BN75" s="77"/>
      <c r="BO75" s="77"/>
      <c r="BP75" s="77"/>
      <c r="BQ75" s="77"/>
      <c r="BR75" s="77"/>
      <c r="BS75" s="77"/>
      <c r="BT75" s="77"/>
      <c r="BU75" s="77"/>
      <c r="BV75" s="77"/>
      <c r="BW75" s="77"/>
      <c r="BX75" s="77"/>
      <c r="BY75" s="77"/>
      <c r="BZ75" s="77"/>
      <c r="CA75" s="77"/>
      <c r="CB75" s="77"/>
      <c r="CC75" s="77"/>
      <c r="CD75" s="77"/>
      <c r="CE75" s="77"/>
      <c r="CF75" s="77"/>
      <c r="CG75" s="77"/>
      <c r="CH75" s="77"/>
      <c r="CI75" s="77"/>
      <c r="CJ75" s="77"/>
      <c r="CK75" s="77"/>
      <c r="CL75" s="77"/>
      <c r="CM75" s="77"/>
      <c r="CN75" s="77"/>
      <c r="CO75" s="77"/>
      <c r="CP75" s="77"/>
      <c r="CQ75" s="77"/>
      <c r="CR75" s="77"/>
      <c r="CS75" s="77"/>
    </row>
  </sheetData>
  <mergeCells count="130">
    <mergeCell ref="AV1:AZ2"/>
    <mergeCell ref="AV3:AZ3"/>
    <mergeCell ref="AV4:AZ4"/>
    <mergeCell ref="AV5:AZ5"/>
    <mergeCell ref="AV6:AZ6"/>
    <mergeCell ref="AV7:AZ7"/>
    <mergeCell ref="CE1:CI2"/>
    <mergeCell ref="CE3:CI3"/>
    <mergeCell ref="CE5:CI5"/>
    <mergeCell ref="CE6:CI6"/>
    <mergeCell ref="CE7:CI7"/>
    <mergeCell ref="CE4:CI4"/>
    <mergeCell ref="BZ1:CD2"/>
    <mergeCell ref="BZ3:CD3"/>
    <mergeCell ref="BZ5:CD5"/>
    <mergeCell ref="BZ6:CD6"/>
    <mergeCell ref="BZ7:CD7"/>
    <mergeCell ref="BZ4:CD4"/>
    <mergeCell ref="CJ7:CN7"/>
    <mergeCell ref="CO1:CS2"/>
    <mergeCell ref="CO3:CS3"/>
    <mergeCell ref="CO4:CS4"/>
    <mergeCell ref="CO5:CS5"/>
    <mergeCell ref="CO6:CS6"/>
    <mergeCell ref="CO7:CS7"/>
    <mergeCell ref="CJ1:CN2"/>
    <mergeCell ref="CJ3:CN3"/>
    <mergeCell ref="CJ4:CN4"/>
    <mergeCell ref="CJ5:CN5"/>
    <mergeCell ref="CJ6:CN6"/>
    <mergeCell ref="M69:Q70"/>
    <mergeCell ref="BK7:BO7"/>
    <mergeCell ref="BP7:BT7"/>
    <mergeCell ref="BU7:BY7"/>
    <mergeCell ref="AB4:AF4"/>
    <mergeCell ref="AG4:AK4"/>
    <mergeCell ref="AL4:AP4"/>
    <mergeCell ref="BA4:BE4"/>
    <mergeCell ref="BF4:BJ4"/>
    <mergeCell ref="BK4:BO4"/>
    <mergeCell ref="BP4:BT4"/>
    <mergeCell ref="BU4:BY4"/>
    <mergeCell ref="AB7:AF7"/>
    <mergeCell ref="AG7:AK7"/>
    <mergeCell ref="AL7:AP7"/>
    <mergeCell ref="BA7:BE7"/>
    <mergeCell ref="R69:V70"/>
    <mergeCell ref="AQ1:AU2"/>
    <mergeCell ref="M71:Q73"/>
    <mergeCell ref="C1:G2"/>
    <mergeCell ref="H1:L2"/>
    <mergeCell ref="C3:G3"/>
    <mergeCell ref="H3:L3"/>
    <mergeCell ref="C5:G5"/>
    <mergeCell ref="H5:L5"/>
    <mergeCell ref="C6:G6"/>
    <mergeCell ref="H6:L6"/>
    <mergeCell ref="C7:G7"/>
    <mergeCell ref="H7:L7"/>
    <mergeCell ref="C69:G70"/>
    <mergeCell ref="H69:L70"/>
    <mergeCell ref="C71:G73"/>
    <mergeCell ref="H71:L73"/>
    <mergeCell ref="M1:Q2"/>
    <mergeCell ref="M3:Q3"/>
    <mergeCell ref="M5:Q5"/>
    <mergeCell ref="M6:Q6"/>
    <mergeCell ref="M7:Q7"/>
    <mergeCell ref="C4:G4"/>
    <mergeCell ref="H4:L4"/>
    <mergeCell ref="M4:Q4"/>
    <mergeCell ref="R71:V73"/>
    <mergeCell ref="R7:V7"/>
    <mergeCell ref="W7:AA7"/>
    <mergeCell ref="BP3:BT3"/>
    <mergeCell ref="BU3:BY3"/>
    <mergeCell ref="R1:V2"/>
    <mergeCell ref="R3:V3"/>
    <mergeCell ref="R5:V5"/>
    <mergeCell ref="BK6:BO6"/>
    <mergeCell ref="BP5:BT5"/>
    <mergeCell ref="BU5:BY5"/>
    <mergeCell ref="BP6:BT6"/>
    <mergeCell ref="BU6:BY6"/>
    <mergeCell ref="AL6:AP6"/>
    <mergeCell ref="BA6:BE6"/>
    <mergeCell ref="BA3:BE3"/>
    <mergeCell ref="BF6:BJ6"/>
    <mergeCell ref="BF3:BJ3"/>
    <mergeCell ref="BP1:BT2"/>
    <mergeCell ref="W69:AA70"/>
    <mergeCell ref="AB69:AF70"/>
    <mergeCell ref="R4:V4"/>
    <mergeCell ref="W4:AA4"/>
    <mergeCell ref="BK69:BO72"/>
    <mergeCell ref="A61:A67"/>
    <mergeCell ref="BK1:BO2"/>
    <mergeCell ref="BU1:BY2"/>
    <mergeCell ref="W1:AA2"/>
    <mergeCell ref="A12:A36"/>
    <mergeCell ref="A43:A48"/>
    <mergeCell ref="A52:A59"/>
    <mergeCell ref="W3:AA3"/>
    <mergeCell ref="BK3:BO3"/>
    <mergeCell ref="AL1:AP2"/>
    <mergeCell ref="AL3:AP3"/>
    <mergeCell ref="AG1:AK2"/>
    <mergeCell ref="AG3:AK3"/>
    <mergeCell ref="AB1:AF2"/>
    <mergeCell ref="AB3:AF3"/>
    <mergeCell ref="BA1:BE2"/>
    <mergeCell ref="BF1:BJ2"/>
    <mergeCell ref="BF7:BJ7"/>
    <mergeCell ref="R6:V6"/>
    <mergeCell ref="AQ3:AU3"/>
    <mergeCell ref="AQ4:AU4"/>
    <mergeCell ref="AQ5:AU5"/>
    <mergeCell ref="AQ6:AU6"/>
    <mergeCell ref="AQ7:AU7"/>
    <mergeCell ref="W71:AA73"/>
    <mergeCell ref="W5:AA5"/>
    <mergeCell ref="AB5:AF5"/>
    <mergeCell ref="AG5:AK5"/>
    <mergeCell ref="AL5:AP5"/>
    <mergeCell ref="BA5:BE5"/>
    <mergeCell ref="BF5:BJ5"/>
    <mergeCell ref="BK5:BO5"/>
    <mergeCell ref="W6:AA6"/>
    <mergeCell ref="AB6:AF6"/>
    <mergeCell ref="AG6:AK6"/>
  </mergeCells>
  <hyperlinks>
    <hyperlink ref="BU3" r:id="rId1" xr:uid="{700BF3E9-DD65-420A-8596-9AFDF8133526}"/>
    <hyperlink ref="BK3" r:id="rId2" xr:uid="{A5035287-299C-47EB-BC30-B6724947C217}"/>
    <hyperlink ref="AL3" r:id="rId3" xr:uid="{658DA1A6-128A-4D0D-9AAB-D3AB89C3D891}"/>
    <hyperlink ref="BK73" r:id="rId4" xr:uid="{851E0A02-BF13-46DD-8E7E-48CC38628A76}"/>
    <hyperlink ref="BP3" r:id="rId5" xr:uid="{E2C4B712-9446-493F-B6A6-4E92DFA82322}"/>
    <hyperlink ref="AG3" r:id="rId6" xr:uid="{BC33F297-4555-4790-BFE9-D0FA0F50C0B0}"/>
    <hyperlink ref="BA3" r:id="rId7" xr:uid="{59E2B559-4A5D-4236-9312-D651DDAA60C7}"/>
    <hyperlink ref="BF3" r:id="rId8" xr:uid="{4629640E-9A0F-4E62-BFF2-45BC58A062F2}"/>
    <hyperlink ref="C3:G3" r:id="rId9" display="https://ens.dk/en/analyses-and-statistics/technology-data-renewable-fuels" xr:uid="{C54B22B3-9F42-4BB1-BE93-B44EBB8169BE}"/>
    <hyperlink ref="H3:L3" r:id="rId10" display="https://ens.dk/en/analyses-and-statistics/technology-data-renewable-fuels" xr:uid="{48EA108B-F139-40D5-AE60-06BCE4664E14}"/>
    <hyperlink ref="M3:Q3" r:id="rId11" display="https://ens.dk/en/analyses-and-statistics/technology-data-renewable-fuels" xr:uid="{BF62F7D4-AA08-4603-9303-8D6416283DB0}"/>
    <hyperlink ref="R3:V3" r:id="rId12" display="https://ens.dk/en/analyses-and-statistics/technology-data-renewable-fuels" xr:uid="{77FCEE36-A044-4ABE-B222-D0FE2ABD23F7}"/>
    <hyperlink ref="AQ3" r:id="rId13" xr:uid="{9C4E95FF-098A-4464-B767-119C1D20FF44}"/>
    <hyperlink ref="AV3" r:id="rId14" xr:uid="{0A5DBD63-92F8-4295-9D6D-6EE9695B7158}"/>
  </hyperlink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6E89F-CCD1-4690-ADEB-CC2D0BB0DAE1}">
  <dimension ref="A1:AK67"/>
  <sheetViews>
    <sheetView topLeftCell="B1" workbookViewId="0">
      <selection activeCell="G12" sqref="G12"/>
    </sheetView>
  </sheetViews>
  <sheetFormatPr defaultColWidth="11.42578125" defaultRowHeight="15" x14ac:dyDescent="0.25"/>
  <cols>
    <col min="1" max="1" width="11.42578125" style="114"/>
    <col min="2" max="2" width="47" style="114" customWidth="1"/>
    <col min="3" max="3" width="9.28515625" style="114" bestFit="1" customWidth="1"/>
    <col min="4" max="5" width="9.140625" style="114"/>
    <col min="6" max="6" width="11.42578125" style="114" customWidth="1"/>
    <col min="7" max="22" width="11.42578125" style="114"/>
    <col min="23" max="23" width="11.42578125" style="115"/>
    <col min="24" max="27" width="11.42578125" style="114"/>
    <col min="28" max="28" width="11.42578125" style="115"/>
    <col min="29" max="32" width="11.42578125" style="114"/>
    <col min="33" max="33" width="11.42578125" style="115"/>
    <col min="34" max="16384" width="11.42578125" style="114"/>
  </cols>
  <sheetData>
    <row r="1" spans="1:37" s="109" customFormat="1" ht="15" customHeight="1" x14ac:dyDescent="0.25">
      <c r="A1" s="106"/>
      <c r="B1" s="107"/>
      <c r="C1" s="298" t="s">
        <v>63</v>
      </c>
      <c r="D1" s="299"/>
      <c r="E1" s="299"/>
      <c r="F1" s="299"/>
      <c r="G1" s="324"/>
      <c r="H1" s="298" t="s">
        <v>179</v>
      </c>
      <c r="I1" s="299"/>
      <c r="J1" s="299"/>
      <c r="K1" s="299"/>
      <c r="L1" s="324"/>
      <c r="M1" s="298" t="s">
        <v>180</v>
      </c>
      <c r="N1" s="299"/>
      <c r="O1" s="299"/>
      <c r="P1" s="299"/>
      <c r="Q1" s="324"/>
      <c r="R1" s="298" t="s">
        <v>56</v>
      </c>
      <c r="S1" s="299"/>
      <c r="T1" s="299"/>
      <c r="U1" s="299"/>
      <c r="V1" s="324"/>
      <c r="W1" s="298" t="s">
        <v>64</v>
      </c>
      <c r="X1" s="299"/>
      <c r="Y1" s="299"/>
      <c r="Z1" s="299"/>
      <c r="AA1" s="324"/>
      <c r="AB1" s="298" t="s">
        <v>65</v>
      </c>
      <c r="AC1" s="299"/>
      <c r="AD1" s="299"/>
      <c r="AE1" s="299"/>
      <c r="AF1" s="324"/>
      <c r="AG1" s="298" t="s">
        <v>66</v>
      </c>
      <c r="AH1" s="299"/>
      <c r="AI1" s="299"/>
      <c r="AJ1" s="299"/>
      <c r="AK1" s="324"/>
    </row>
    <row r="2" spans="1:37" s="109" customFormat="1" x14ac:dyDescent="0.25">
      <c r="A2" s="106"/>
      <c r="B2" s="107"/>
      <c r="C2" s="325"/>
      <c r="D2" s="326"/>
      <c r="E2" s="326"/>
      <c r="F2" s="326"/>
      <c r="G2" s="327"/>
      <c r="H2" s="325"/>
      <c r="I2" s="326"/>
      <c r="J2" s="326"/>
      <c r="K2" s="326"/>
      <c r="L2" s="327"/>
      <c r="M2" s="325"/>
      <c r="N2" s="326"/>
      <c r="O2" s="326"/>
      <c r="P2" s="326"/>
      <c r="Q2" s="327"/>
      <c r="R2" s="325"/>
      <c r="S2" s="326"/>
      <c r="T2" s="326"/>
      <c r="U2" s="326"/>
      <c r="V2" s="327"/>
      <c r="W2" s="325"/>
      <c r="X2" s="326"/>
      <c r="Y2" s="326"/>
      <c r="Z2" s="326"/>
      <c r="AA2" s="327"/>
      <c r="AB2" s="325"/>
      <c r="AC2" s="326"/>
      <c r="AD2" s="326"/>
      <c r="AE2" s="326"/>
      <c r="AF2" s="327"/>
      <c r="AG2" s="325"/>
      <c r="AH2" s="326"/>
      <c r="AI2" s="326"/>
      <c r="AJ2" s="326"/>
      <c r="AK2" s="327"/>
    </row>
    <row r="3" spans="1:37" s="109" customFormat="1" x14ac:dyDescent="0.25">
      <c r="A3" s="110"/>
      <c r="B3" s="111"/>
      <c r="C3" s="113">
        <v>2030</v>
      </c>
      <c r="D3" s="113">
        <v>2035</v>
      </c>
      <c r="E3" s="113">
        <v>2040</v>
      </c>
      <c r="F3" s="113">
        <v>2050</v>
      </c>
      <c r="G3" s="110" t="s">
        <v>5</v>
      </c>
      <c r="H3" s="113">
        <v>2030</v>
      </c>
      <c r="I3" s="113">
        <v>2035</v>
      </c>
      <c r="J3" s="113">
        <v>2040</v>
      </c>
      <c r="K3" s="113">
        <v>2050</v>
      </c>
      <c r="L3" s="110" t="s">
        <v>5</v>
      </c>
      <c r="M3" s="113">
        <v>2030</v>
      </c>
      <c r="N3" s="113">
        <v>2035</v>
      </c>
      <c r="O3" s="113">
        <v>2040</v>
      </c>
      <c r="P3" s="113">
        <v>2050</v>
      </c>
      <c r="Q3" s="110" t="s">
        <v>5</v>
      </c>
      <c r="R3" s="113">
        <v>2030</v>
      </c>
      <c r="S3" s="113">
        <v>2035</v>
      </c>
      <c r="T3" s="113">
        <v>2040</v>
      </c>
      <c r="U3" s="113">
        <v>2050</v>
      </c>
      <c r="V3" s="113" t="s">
        <v>5</v>
      </c>
      <c r="W3" s="113">
        <v>2030</v>
      </c>
      <c r="X3" s="113">
        <v>2035</v>
      </c>
      <c r="Y3" s="113">
        <v>2040</v>
      </c>
      <c r="Z3" s="113">
        <v>2050</v>
      </c>
      <c r="AA3" s="113" t="s">
        <v>5</v>
      </c>
      <c r="AB3" s="113">
        <v>2030</v>
      </c>
      <c r="AC3" s="113">
        <v>2035</v>
      </c>
      <c r="AD3" s="113">
        <v>2040</v>
      </c>
      <c r="AE3" s="113">
        <v>2050</v>
      </c>
      <c r="AF3" s="113" t="s">
        <v>5</v>
      </c>
      <c r="AG3" s="113">
        <v>2030</v>
      </c>
      <c r="AH3" s="113">
        <v>2035</v>
      </c>
      <c r="AI3" s="113">
        <v>2040</v>
      </c>
      <c r="AJ3" s="113">
        <v>2050</v>
      </c>
      <c r="AK3" s="113" t="s">
        <v>5</v>
      </c>
    </row>
    <row r="4" spans="1:37" x14ac:dyDescent="0.25">
      <c r="A4" s="132"/>
      <c r="B4" s="133" t="s">
        <v>124</v>
      </c>
      <c r="C4" s="131"/>
      <c r="D4" s="131"/>
      <c r="E4" s="131"/>
      <c r="F4" s="131"/>
      <c r="G4" s="132" t="s">
        <v>181</v>
      </c>
      <c r="H4" s="131"/>
      <c r="I4" s="131"/>
      <c r="J4" s="131"/>
      <c r="K4" s="131"/>
      <c r="L4" s="132"/>
      <c r="M4" s="131"/>
      <c r="N4" s="131"/>
      <c r="O4" s="131"/>
      <c r="P4" s="131"/>
      <c r="Q4" s="132"/>
      <c r="R4" s="131">
        <f>R29</f>
        <v>0.32</v>
      </c>
      <c r="S4" s="131">
        <f>S29</f>
        <v>0.3</v>
      </c>
      <c r="T4" s="131">
        <f>T29</f>
        <v>0.28999999999999998</v>
      </c>
      <c r="U4" s="131">
        <f>U29</f>
        <v>0.27</v>
      </c>
      <c r="V4" s="131"/>
      <c r="W4" s="131">
        <f>W29</f>
        <v>0.75</v>
      </c>
      <c r="X4" s="131">
        <f>X29</f>
        <v>0.72</v>
      </c>
      <c r="Y4" s="131">
        <f>Y29</f>
        <v>0.69</v>
      </c>
      <c r="Z4" s="131">
        <f>Z29</f>
        <v>0.63</v>
      </c>
      <c r="AA4" s="131"/>
      <c r="AB4" s="131">
        <f>AB29</f>
        <v>0.25</v>
      </c>
      <c r="AC4" s="131">
        <f>AC29</f>
        <v>0.24</v>
      </c>
      <c r="AD4" s="131">
        <f>AD29</f>
        <v>0.23</v>
      </c>
      <c r="AE4" s="131">
        <f>AE29</f>
        <v>0.21</v>
      </c>
      <c r="AF4" s="131"/>
      <c r="AG4" s="131">
        <f>AG29</f>
        <v>0.6</v>
      </c>
      <c r="AH4" s="131">
        <f>AH29</f>
        <v>0.57999999999999996</v>
      </c>
      <c r="AI4" s="131">
        <f>AI29</f>
        <v>0.55000000000000004</v>
      </c>
      <c r="AJ4" s="131">
        <f>AJ29</f>
        <v>0.5</v>
      </c>
      <c r="AK4" s="131"/>
    </row>
    <row r="5" spans="1:37" x14ac:dyDescent="0.25">
      <c r="A5" s="132"/>
      <c r="B5" s="133" t="s">
        <v>125</v>
      </c>
      <c r="C5" s="131"/>
      <c r="D5" s="131"/>
      <c r="E5" s="131"/>
      <c r="F5" s="131"/>
      <c r="G5" s="101" t="s">
        <v>182</v>
      </c>
      <c r="H5" s="131"/>
      <c r="I5" s="131"/>
      <c r="J5" s="131"/>
      <c r="K5" s="131"/>
      <c r="L5" s="132"/>
      <c r="M5" s="131"/>
      <c r="N5" s="131"/>
      <c r="O5" s="131"/>
      <c r="P5" s="131"/>
      <c r="Q5" s="132"/>
      <c r="R5" s="131">
        <f>R29*R49</f>
        <v>4.7999999999999996E-3</v>
      </c>
      <c r="S5" s="131">
        <f>S29*S49</f>
        <v>4.4999999999999997E-3</v>
      </c>
      <c r="T5" s="131">
        <f>T29*T49</f>
        <v>4.3499999999999997E-3</v>
      </c>
      <c r="U5" s="131">
        <f>U29*U49</f>
        <v>4.0499999999999998E-3</v>
      </c>
      <c r="V5" s="131"/>
      <c r="W5" s="131">
        <f>W29*W49</f>
        <v>1.125E-2</v>
      </c>
      <c r="X5" s="131">
        <f>X29*X49</f>
        <v>1.0799999999999999E-2</v>
      </c>
      <c r="Y5" s="131">
        <f>Y29*Y49</f>
        <v>1.0349999999999998E-2</v>
      </c>
      <c r="Z5" s="131">
        <f>Z29*Z49</f>
        <v>9.4500000000000001E-3</v>
      </c>
      <c r="AA5" s="131"/>
      <c r="AB5" s="131">
        <f>AB29*AB49</f>
        <v>3.7499999999999999E-3</v>
      </c>
      <c r="AC5" s="131">
        <f>AC29*AC49</f>
        <v>3.5999999999999999E-3</v>
      </c>
      <c r="AD5" s="131">
        <f>AD29*AD49</f>
        <v>3.4499999999999999E-3</v>
      </c>
      <c r="AE5" s="131">
        <f>AE29*AE49</f>
        <v>3.1499999999999996E-3</v>
      </c>
      <c r="AF5" s="131"/>
      <c r="AG5" s="131">
        <f>AG29*AG49</f>
        <v>8.9999999999999993E-3</v>
      </c>
      <c r="AH5" s="131">
        <f>AH29*AH49</f>
        <v>8.6999999999999994E-3</v>
      </c>
      <c r="AI5" s="131">
        <f>AI29*AI49</f>
        <v>8.2500000000000004E-3</v>
      </c>
      <c r="AJ5" s="131">
        <f>AJ29*AJ49</f>
        <v>7.4999999999999997E-3</v>
      </c>
      <c r="AK5" s="131"/>
    </row>
    <row r="6" spans="1:37" x14ac:dyDescent="0.25">
      <c r="A6" s="132"/>
      <c r="B6" s="133" t="s">
        <v>183</v>
      </c>
      <c r="C6" s="77">
        <f>C30</f>
        <v>4.5100000000000001E-3</v>
      </c>
      <c r="D6" s="77">
        <f>D30</f>
        <v>4.3200000000000001E-3</v>
      </c>
      <c r="E6" s="77">
        <f>E30</f>
        <v>4.13E-3</v>
      </c>
      <c r="F6" s="77">
        <f>F30</f>
        <v>3.7499999999999999E-3</v>
      </c>
      <c r="G6" s="132"/>
      <c r="H6" s="77">
        <f>H30</f>
        <v>5.4400000000000004E-3</v>
      </c>
      <c r="I6" s="77">
        <f>I30</f>
        <v>5.2199999999999998E-3</v>
      </c>
      <c r="J6" s="77">
        <f>J30</f>
        <v>4.9899999999999996E-3</v>
      </c>
      <c r="K6" s="77">
        <f>K30</f>
        <v>4.5300000000000002E-3</v>
      </c>
      <c r="L6" s="132"/>
      <c r="M6" s="77">
        <f>M30</f>
        <v>4.2900000000000004E-3</v>
      </c>
      <c r="N6" s="77">
        <f>N30</f>
        <v>4.1099999999999999E-3</v>
      </c>
      <c r="O6" s="77">
        <f>O30</f>
        <v>3.9399999999999999E-3</v>
      </c>
      <c r="P6" s="77">
        <f>P30</f>
        <v>3.5799999999999998E-3</v>
      </c>
      <c r="Q6" s="132"/>
      <c r="R6" s="131"/>
      <c r="S6" s="131"/>
      <c r="T6" s="131"/>
      <c r="U6" s="131"/>
      <c r="V6" s="131"/>
      <c r="W6" s="131"/>
      <c r="X6" s="131"/>
      <c r="Y6" s="131"/>
      <c r="Z6" s="131"/>
      <c r="AA6" s="131"/>
      <c r="AB6" s="131"/>
      <c r="AC6" s="131"/>
      <c r="AD6" s="131"/>
      <c r="AE6" s="131"/>
      <c r="AF6" s="131"/>
      <c r="AG6" s="131"/>
      <c r="AH6" s="131"/>
      <c r="AI6" s="131"/>
      <c r="AJ6" s="131"/>
      <c r="AK6" s="131"/>
    </row>
    <row r="7" spans="1:37" x14ac:dyDescent="0.25">
      <c r="A7" s="134"/>
      <c r="B7" s="135" t="s">
        <v>184</v>
      </c>
      <c r="C7" s="136">
        <f>C40</f>
        <v>1.1275E-4</v>
      </c>
      <c r="D7" s="136">
        <f t="shared" ref="D7:F7" si="0">D40</f>
        <v>1.0800000000000001E-4</v>
      </c>
      <c r="E7" s="136">
        <f t="shared" si="0"/>
        <v>1.0325E-4</v>
      </c>
      <c r="F7" s="136">
        <f t="shared" si="0"/>
        <v>9.3750000000000002E-5</v>
      </c>
      <c r="G7" s="137"/>
      <c r="H7" s="136">
        <f>H40</f>
        <v>1.3600000000000003E-4</v>
      </c>
      <c r="I7" s="136">
        <f t="shared" ref="I7:K7" si="1">I40</f>
        <v>1.305E-4</v>
      </c>
      <c r="J7" s="136">
        <f t="shared" si="1"/>
        <v>1.2475E-4</v>
      </c>
      <c r="K7" s="136">
        <f t="shared" si="1"/>
        <v>1.1325000000000002E-4</v>
      </c>
      <c r="L7" s="134"/>
      <c r="M7" s="136">
        <f>M40</f>
        <v>1.0725000000000002E-4</v>
      </c>
      <c r="N7" s="136">
        <f t="shared" ref="N7:P7" si="2">N40</f>
        <v>1.0275E-4</v>
      </c>
      <c r="O7" s="136">
        <f t="shared" si="2"/>
        <v>9.8500000000000009E-5</v>
      </c>
      <c r="P7" s="136">
        <f t="shared" si="2"/>
        <v>8.9500000000000007E-5</v>
      </c>
      <c r="Q7" s="134"/>
      <c r="R7" s="138"/>
      <c r="S7" s="138"/>
      <c r="T7" s="138"/>
      <c r="U7" s="138"/>
      <c r="V7" s="138"/>
      <c r="W7" s="138"/>
      <c r="X7" s="138"/>
      <c r="Y7" s="138"/>
      <c r="Z7" s="138"/>
      <c r="AA7" s="138"/>
      <c r="AB7" s="138"/>
      <c r="AC7" s="138"/>
      <c r="AD7" s="138"/>
      <c r="AE7" s="138"/>
      <c r="AF7" s="138"/>
      <c r="AG7" s="138"/>
      <c r="AH7" s="138"/>
      <c r="AI7" s="138"/>
      <c r="AJ7" s="138"/>
      <c r="AK7" s="138"/>
    </row>
    <row r="8" spans="1:37" x14ac:dyDescent="0.25">
      <c r="A8" s="139"/>
      <c r="B8" s="140"/>
      <c r="C8" s="141"/>
      <c r="D8" s="141"/>
      <c r="E8" s="141"/>
      <c r="F8" s="141"/>
      <c r="G8" s="139"/>
      <c r="H8" s="141"/>
      <c r="I8" s="141"/>
      <c r="J8" s="141"/>
      <c r="K8" s="141"/>
      <c r="L8" s="139"/>
      <c r="M8" s="141"/>
      <c r="N8" s="141"/>
      <c r="O8" s="141"/>
      <c r="P8" s="141"/>
      <c r="Q8" s="139"/>
      <c r="R8" s="141"/>
      <c r="S8" s="141"/>
      <c r="T8" s="141"/>
      <c r="U8" s="141"/>
      <c r="V8" s="141"/>
      <c r="W8" s="141"/>
      <c r="X8" s="141"/>
      <c r="Y8" s="141"/>
      <c r="Z8" s="141"/>
      <c r="AA8" s="141"/>
      <c r="AB8" s="141"/>
      <c r="AC8" s="141"/>
      <c r="AD8" s="141"/>
      <c r="AE8" s="141"/>
      <c r="AF8" s="141"/>
      <c r="AG8" s="141"/>
      <c r="AH8" s="141"/>
      <c r="AI8" s="141"/>
      <c r="AJ8" s="141"/>
      <c r="AK8" s="141"/>
    </row>
    <row r="9" spans="1:37" x14ac:dyDescent="0.25">
      <c r="A9" s="300" t="s">
        <v>124</v>
      </c>
      <c r="B9" s="133" t="s">
        <v>126</v>
      </c>
      <c r="C9" s="131"/>
      <c r="D9" s="131"/>
      <c r="E9" s="131"/>
      <c r="F9" s="131"/>
      <c r="G9" s="142"/>
      <c r="H9" s="131"/>
      <c r="I9" s="131"/>
      <c r="J9" s="131"/>
      <c r="K9" s="131"/>
      <c r="L9" s="142"/>
      <c r="M9" s="131"/>
      <c r="N9" s="131"/>
      <c r="O9" s="131"/>
      <c r="P9" s="131"/>
      <c r="Q9" s="142"/>
      <c r="R9" s="131"/>
      <c r="S9" s="131"/>
      <c r="T9" s="131"/>
      <c r="U9" s="131"/>
      <c r="V9" s="131"/>
      <c r="W9" s="131"/>
      <c r="X9" s="131"/>
      <c r="Y9" s="131"/>
      <c r="Z9" s="131"/>
      <c r="AA9" s="131"/>
      <c r="AB9" s="131"/>
      <c r="AC9" s="131"/>
      <c r="AD9" s="131"/>
      <c r="AE9" s="131"/>
      <c r="AF9" s="131"/>
      <c r="AG9" s="131"/>
      <c r="AH9" s="131"/>
      <c r="AI9" s="131"/>
      <c r="AJ9" s="131"/>
      <c r="AK9" s="131"/>
    </row>
    <row r="10" spans="1:37" x14ac:dyDescent="0.25">
      <c r="A10" s="300"/>
      <c r="B10" s="143" t="s">
        <v>127</v>
      </c>
      <c r="C10" s="131"/>
      <c r="D10" s="131"/>
      <c r="E10" s="131"/>
      <c r="F10" s="131"/>
      <c r="G10" s="142"/>
      <c r="H10" s="131"/>
      <c r="I10" s="131"/>
      <c r="J10" s="131"/>
      <c r="K10" s="131"/>
      <c r="L10" s="142"/>
      <c r="M10" s="131"/>
      <c r="N10" s="131"/>
      <c r="O10" s="131"/>
      <c r="P10" s="131"/>
      <c r="Q10" s="142"/>
      <c r="R10" s="131"/>
      <c r="S10" s="131"/>
      <c r="T10" s="131"/>
      <c r="U10" s="131"/>
      <c r="V10" s="131"/>
      <c r="W10" s="131"/>
      <c r="X10" s="131"/>
      <c r="Y10" s="131"/>
      <c r="Z10" s="131"/>
      <c r="AA10" s="131"/>
      <c r="AB10" s="131"/>
      <c r="AC10" s="131"/>
      <c r="AD10" s="131"/>
      <c r="AE10" s="131"/>
      <c r="AF10" s="131"/>
      <c r="AG10" s="131"/>
      <c r="AH10" s="131"/>
      <c r="AI10" s="131"/>
      <c r="AJ10" s="131"/>
      <c r="AK10" s="131"/>
    </row>
    <row r="11" spans="1:37" x14ac:dyDescent="0.25">
      <c r="A11" s="300"/>
      <c r="B11" s="143" t="s">
        <v>128</v>
      </c>
      <c r="C11" s="131"/>
      <c r="D11" s="131"/>
      <c r="E11" s="131"/>
      <c r="F11" s="131"/>
      <c r="G11" s="142"/>
      <c r="H11" s="131"/>
      <c r="I11" s="131"/>
      <c r="J11" s="131"/>
      <c r="K11" s="131"/>
      <c r="L11" s="142"/>
      <c r="M11" s="131"/>
      <c r="N11" s="131"/>
      <c r="O11" s="131"/>
      <c r="P11" s="131"/>
      <c r="Q11" s="142"/>
      <c r="R11" s="131"/>
      <c r="S11" s="131"/>
      <c r="T11" s="131"/>
      <c r="U11" s="131"/>
      <c r="V11" s="131"/>
      <c r="W11" s="131"/>
      <c r="X11" s="131"/>
      <c r="Y11" s="131"/>
      <c r="Z11" s="131"/>
      <c r="AA11" s="131"/>
      <c r="AB11" s="131"/>
      <c r="AC11" s="131"/>
      <c r="AD11" s="131"/>
      <c r="AE11" s="131"/>
      <c r="AF11" s="131"/>
      <c r="AG11" s="131"/>
      <c r="AH11" s="131"/>
      <c r="AI11" s="131"/>
      <c r="AJ11" s="131"/>
      <c r="AK11" s="131"/>
    </row>
    <row r="12" spans="1:37" x14ac:dyDescent="0.25">
      <c r="A12" s="300"/>
      <c r="B12" s="143" t="s">
        <v>129</v>
      </c>
      <c r="C12" s="131"/>
      <c r="D12" s="131"/>
      <c r="E12" s="131"/>
      <c r="F12" s="131"/>
      <c r="G12" s="132"/>
      <c r="H12" s="131"/>
      <c r="I12" s="131"/>
      <c r="J12" s="131"/>
      <c r="K12" s="131"/>
      <c r="L12" s="132"/>
      <c r="M12" s="131"/>
      <c r="N12" s="131"/>
      <c r="O12" s="131"/>
      <c r="P12" s="131"/>
      <c r="Q12" s="132"/>
      <c r="R12" s="131"/>
      <c r="S12" s="131"/>
      <c r="T12" s="131"/>
      <c r="U12" s="131"/>
      <c r="V12" s="131"/>
      <c r="W12" s="131"/>
      <c r="X12" s="131"/>
      <c r="Y12" s="131"/>
      <c r="Z12" s="131"/>
      <c r="AA12" s="131"/>
      <c r="AB12" s="131"/>
      <c r="AC12" s="131"/>
      <c r="AD12" s="131"/>
      <c r="AE12" s="131"/>
      <c r="AF12" s="131"/>
      <c r="AG12" s="131"/>
      <c r="AH12" s="131"/>
      <c r="AI12" s="131"/>
      <c r="AJ12" s="131"/>
      <c r="AK12" s="131"/>
    </row>
    <row r="13" spans="1:37" x14ac:dyDescent="0.25">
      <c r="A13" s="300"/>
      <c r="B13" s="143" t="s">
        <v>130</v>
      </c>
      <c r="C13" s="131"/>
      <c r="D13" s="131"/>
      <c r="E13" s="131"/>
      <c r="F13" s="131"/>
      <c r="G13" s="132"/>
      <c r="H13" s="131"/>
      <c r="I13" s="131"/>
      <c r="J13" s="131"/>
      <c r="K13" s="131"/>
      <c r="L13" s="132"/>
      <c r="M13" s="131"/>
      <c r="N13" s="131"/>
      <c r="O13" s="131"/>
      <c r="P13" s="131"/>
      <c r="Q13" s="132"/>
      <c r="R13" s="131"/>
      <c r="S13" s="131"/>
      <c r="T13" s="131"/>
      <c r="U13" s="131"/>
      <c r="V13" s="131"/>
      <c r="W13" s="131"/>
      <c r="X13" s="131"/>
      <c r="Y13" s="131"/>
      <c r="Z13" s="131"/>
      <c r="AA13" s="131"/>
      <c r="AB13" s="131"/>
      <c r="AC13" s="131"/>
      <c r="AD13" s="131"/>
      <c r="AE13" s="131"/>
      <c r="AF13" s="131"/>
      <c r="AG13" s="131"/>
      <c r="AH13" s="131"/>
      <c r="AI13" s="131"/>
      <c r="AJ13" s="131"/>
      <c r="AK13" s="131"/>
    </row>
    <row r="14" spans="1:37" x14ac:dyDescent="0.25">
      <c r="A14" s="300"/>
      <c r="B14" s="143" t="s">
        <v>131</v>
      </c>
      <c r="C14" s="131"/>
      <c r="D14" s="131"/>
      <c r="E14" s="131"/>
      <c r="F14" s="131"/>
      <c r="G14" s="132"/>
      <c r="H14" s="131"/>
      <c r="I14" s="131"/>
      <c r="J14" s="131"/>
      <c r="K14" s="131"/>
      <c r="L14" s="132"/>
      <c r="M14" s="131"/>
      <c r="N14" s="131"/>
      <c r="O14" s="131"/>
      <c r="P14" s="131"/>
      <c r="Q14" s="132"/>
      <c r="R14" s="131"/>
      <c r="S14" s="131"/>
      <c r="T14" s="131"/>
      <c r="U14" s="131"/>
      <c r="V14" s="131"/>
      <c r="W14" s="131"/>
      <c r="X14" s="131"/>
      <c r="Y14" s="131"/>
      <c r="Z14" s="131"/>
      <c r="AA14" s="131"/>
      <c r="AB14" s="131"/>
      <c r="AC14" s="131"/>
      <c r="AD14" s="131"/>
      <c r="AE14" s="131"/>
      <c r="AF14" s="131"/>
      <c r="AG14" s="131"/>
      <c r="AH14" s="131"/>
      <c r="AI14" s="131"/>
      <c r="AJ14" s="131"/>
      <c r="AK14" s="131"/>
    </row>
    <row r="15" spans="1:37" x14ac:dyDescent="0.25">
      <c r="A15" s="300"/>
      <c r="B15" s="133"/>
      <c r="C15" s="131"/>
      <c r="D15" s="131"/>
      <c r="E15" s="131"/>
      <c r="F15" s="131"/>
      <c r="G15" s="132"/>
      <c r="H15" s="131"/>
      <c r="I15" s="131"/>
      <c r="J15" s="131"/>
      <c r="K15" s="131"/>
      <c r="L15" s="132"/>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7"/>
    </row>
    <row r="16" spans="1:37" x14ac:dyDescent="0.25">
      <c r="A16" s="300"/>
      <c r="B16" s="133" t="s">
        <v>132</v>
      </c>
      <c r="C16" s="131"/>
      <c r="D16" s="131"/>
      <c r="E16" s="131"/>
      <c r="F16" s="131"/>
      <c r="G16" s="132"/>
      <c r="H16" s="131"/>
      <c r="I16" s="131"/>
      <c r="J16" s="131"/>
      <c r="K16" s="131"/>
      <c r="L16" s="132"/>
      <c r="M16" s="131"/>
      <c r="N16" s="131"/>
      <c r="O16" s="131"/>
      <c r="P16" s="131"/>
      <c r="Q16" s="132"/>
      <c r="R16" s="131"/>
      <c r="S16" s="131"/>
      <c r="T16" s="131"/>
      <c r="U16" s="131"/>
      <c r="V16" s="131"/>
      <c r="W16" s="131"/>
      <c r="X16" s="131"/>
      <c r="Y16" s="131"/>
      <c r="Z16" s="131"/>
      <c r="AA16" s="131"/>
      <c r="AB16" s="131"/>
      <c r="AC16" s="131"/>
      <c r="AD16" s="131"/>
      <c r="AE16" s="131"/>
      <c r="AF16" s="131"/>
      <c r="AG16" s="131"/>
      <c r="AH16" s="131"/>
      <c r="AI16" s="131"/>
      <c r="AJ16" s="131"/>
      <c r="AK16" s="131"/>
    </row>
    <row r="17" spans="1:37" x14ac:dyDescent="0.25">
      <c r="A17" s="300"/>
      <c r="B17" s="143" t="s">
        <v>133</v>
      </c>
      <c r="C17" s="131"/>
      <c r="D17" s="131"/>
      <c r="E17" s="131"/>
      <c r="F17" s="131"/>
      <c r="G17" s="132"/>
      <c r="H17" s="131"/>
      <c r="I17" s="131"/>
      <c r="J17" s="131"/>
      <c r="K17" s="131"/>
      <c r="L17" s="132"/>
      <c r="M17" s="131"/>
      <c r="N17" s="131"/>
      <c r="O17" s="131"/>
      <c r="P17" s="131"/>
      <c r="Q17" s="132"/>
      <c r="R17" s="131"/>
      <c r="S17" s="131"/>
      <c r="T17" s="131"/>
      <c r="U17" s="131"/>
      <c r="V17" s="131"/>
      <c r="W17" s="131"/>
      <c r="X17" s="131"/>
      <c r="Y17" s="131"/>
      <c r="Z17" s="131"/>
      <c r="AA17" s="131"/>
      <c r="AB17" s="131"/>
      <c r="AC17" s="131"/>
      <c r="AD17" s="131"/>
      <c r="AE17" s="131"/>
      <c r="AF17" s="131"/>
      <c r="AG17" s="131"/>
      <c r="AH17" s="131"/>
      <c r="AI17" s="131"/>
      <c r="AJ17" s="131"/>
      <c r="AK17" s="131"/>
    </row>
    <row r="18" spans="1:37" x14ac:dyDescent="0.25">
      <c r="A18" s="300"/>
      <c r="B18" s="143" t="s">
        <v>135</v>
      </c>
      <c r="C18" s="131"/>
      <c r="D18" s="131"/>
      <c r="E18" s="131"/>
      <c r="F18" s="131"/>
      <c r="G18" s="132"/>
      <c r="H18" s="131"/>
      <c r="I18" s="131"/>
      <c r="J18" s="131"/>
      <c r="K18" s="131"/>
      <c r="L18" s="132"/>
      <c r="M18" s="131"/>
      <c r="N18" s="131"/>
      <c r="O18" s="131"/>
      <c r="P18" s="131"/>
      <c r="Q18" s="132"/>
      <c r="R18" s="131"/>
      <c r="S18" s="131"/>
      <c r="T18" s="131"/>
      <c r="U18" s="131"/>
      <c r="V18" s="131"/>
      <c r="W18" s="131"/>
      <c r="X18" s="131"/>
      <c r="Y18" s="131"/>
      <c r="Z18" s="131"/>
      <c r="AA18" s="131"/>
      <c r="AB18" s="131"/>
      <c r="AC18" s="131"/>
      <c r="AD18" s="131"/>
      <c r="AE18" s="131"/>
      <c r="AF18" s="131"/>
      <c r="AG18" s="131"/>
      <c r="AH18" s="131"/>
      <c r="AI18" s="131"/>
      <c r="AJ18" s="131"/>
      <c r="AK18" s="131"/>
    </row>
    <row r="19" spans="1:37" x14ac:dyDescent="0.25">
      <c r="A19" s="300"/>
      <c r="B19" s="143" t="s">
        <v>136</v>
      </c>
      <c r="C19" s="131"/>
      <c r="D19" s="131"/>
      <c r="E19" s="131"/>
      <c r="F19" s="131"/>
      <c r="G19" s="132"/>
      <c r="H19" s="131"/>
      <c r="I19" s="131"/>
      <c r="J19" s="131"/>
      <c r="K19" s="131"/>
      <c r="L19" s="132"/>
      <c r="M19" s="131"/>
      <c r="N19" s="131"/>
      <c r="O19" s="131"/>
      <c r="P19" s="131"/>
      <c r="Q19" s="132"/>
      <c r="R19" s="131"/>
      <c r="S19" s="131"/>
      <c r="T19" s="131"/>
      <c r="U19" s="131"/>
      <c r="V19" s="131"/>
      <c r="W19" s="131"/>
      <c r="X19" s="131"/>
      <c r="Y19" s="131"/>
      <c r="Z19" s="131"/>
      <c r="AA19" s="131"/>
      <c r="AB19" s="131"/>
      <c r="AC19" s="131"/>
      <c r="AD19" s="131"/>
      <c r="AE19" s="131"/>
      <c r="AF19" s="131"/>
      <c r="AG19" s="131"/>
      <c r="AH19" s="131"/>
      <c r="AI19" s="131"/>
      <c r="AJ19" s="131"/>
      <c r="AK19" s="131"/>
    </row>
    <row r="20" spans="1:37" x14ac:dyDescent="0.25">
      <c r="A20" s="300"/>
      <c r="B20" s="143" t="s">
        <v>137</v>
      </c>
      <c r="C20" s="131"/>
      <c r="D20" s="131"/>
      <c r="E20" s="131"/>
      <c r="F20" s="131"/>
      <c r="G20" s="132"/>
      <c r="H20" s="131"/>
      <c r="I20" s="131"/>
      <c r="J20" s="131"/>
      <c r="K20" s="131"/>
      <c r="L20" s="132"/>
      <c r="M20" s="131"/>
      <c r="N20" s="131"/>
      <c r="O20" s="131"/>
      <c r="P20" s="131"/>
      <c r="Q20" s="132"/>
      <c r="R20" s="131"/>
      <c r="S20" s="131"/>
      <c r="T20" s="131"/>
      <c r="U20" s="131"/>
      <c r="V20" s="131"/>
      <c r="W20" s="131"/>
      <c r="X20" s="131"/>
      <c r="Y20" s="131"/>
      <c r="Z20" s="131"/>
      <c r="AA20" s="131"/>
      <c r="AB20" s="144"/>
      <c r="AC20" s="77"/>
      <c r="AD20" s="77"/>
      <c r="AE20" s="77"/>
      <c r="AF20" s="77"/>
      <c r="AG20" s="131"/>
      <c r="AH20" s="131"/>
      <c r="AI20" s="131"/>
      <c r="AJ20" s="131"/>
      <c r="AK20" s="131"/>
    </row>
    <row r="21" spans="1:37" x14ac:dyDescent="0.25">
      <c r="A21" s="300"/>
      <c r="B21" s="77" t="s">
        <v>138</v>
      </c>
      <c r="C21" s="131"/>
      <c r="D21" s="131"/>
      <c r="E21" s="77"/>
      <c r="F21" s="131"/>
      <c r="G21" s="132"/>
      <c r="H21" s="131"/>
      <c r="I21" s="131"/>
      <c r="J21" s="77"/>
      <c r="K21" s="131"/>
      <c r="L21" s="132"/>
      <c r="M21" s="131"/>
      <c r="N21" s="131"/>
      <c r="O21" s="77"/>
      <c r="P21" s="131"/>
      <c r="Q21" s="132"/>
      <c r="R21" s="131"/>
      <c r="S21" s="131"/>
      <c r="T21" s="131"/>
      <c r="U21" s="131"/>
      <c r="V21" s="131"/>
      <c r="W21" s="131"/>
      <c r="X21" s="131"/>
      <c r="Y21" s="131"/>
      <c r="Z21" s="131"/>
      <c r="AA21" s="131"/>
      <c r="AB21" s="131"/>
      <c r="AC21" s="131"/>
      <c r="AD21" s="131"/>
      <c r="AE21" s="131"/>
      <c r="AF21" s="131"/>
      <c r="AG21" s="131"/>
      <c r="AH21" s="131"/>
      <c r="AI21" s="131"/>
      <c r="AJ21" s="131"/>
      <c r="AK21" s="131"/>
    </row>
    <row r="22" spans="1:37" x14ac:dyDescent="0.25">
      <c r="A22" s="300"/>
      <c r="B22" s="133"/>
      <c r="C22" s="131"/>
      <c r="D22" s="131"/>
      <c r="E22" s="131"/>
      <c r="F22" s="131"/>
      <c r="G22" s="132"/>
      <c r="H22" s="131"/>
      <c r="I22" s="131"/>
      <c r="J22" s="131"/>
      <c r="K22" s="131"/>
      <c r="L22" s="132"/>
      <c r="M22" s="131"/>
      <c r="N22" s="131"/>
      <c r="O22" s="131"/>
      <c r="P22" s="131"/>
      <c r="Q22" s="132"/>
      <c r="R22" s="131"/>
      <c r="S22" s="131"/>
      <c r="T22" s="131"/>
      <c r="U22" s="131"/>
      <c r="V22" s="131"/>
      <c r="W22" s="131"/>
      <c r="X22" s="131"/>
      <c r="Y22" s="131"/>
      <c r="Z22" s="131"/>
      <c r="AA22" s="131"/>
      <c r="AB22" s="131"/>
      <c r="AC22" s="131"/>
      <c r="AD22" s="131"/>
      <c r="AE22" s="131"/>
      <c r="AF22" s="131"/>
      <c r="AG22" s="131"/>
      <c r="AH22" s="131"/>
      <c r="AI22" s="131"/>
      <c r="AJ22" s="131"/>
      <c r="AK22" s="131"/>
    </row>
    <row r="23" spans="1:37" x14ac:dyDescent="0.25">
      <c r="A23" s="300"/>
      <c r="B23" s="133" t="s">
        <v>139</v>
      </c>
      <c r="C23" s="131"/>
      <c r="D23" s="131"/>
      <c r="E23" s="131"/>
      <c r="F23" s="131"/>
      <c r="G23" s="132"/>
      <c r="H23" s="131"/>
      <c r="I23" s="131"/>
      <c r="J23" s="131"/>
      <c r="K23" s="131"/>
      <c r="L23" s="132"/>
      <c r="M23" s="131"/>
      <c r="N23" s="131"/>
      <c r="O23" s="131"/>
      <c r="P23" s="131"/>
      <c r="Q23" s="132"/>
      <c r="R23" s="131"/>
      <c r="S23" s="131"/>
      <c r="T23" s="131"/>
      <c r="U23" s="131"/>
      <c r="V23" s="131"/>
      <c r="W23" s="131"/>
      <c r="X23" s="131"/>
      <c r="Y23" s="131"/>
      <c r="Z23" s="131"/>
      <c r="AA23" s="131"/>
      <c r="AB23" s="131"/>
      <c r="AC23" s="131"/>
      <c r="AD23" s="131"/>
      <c r="AE23" s="131"/>
      <c r="AF23" s="131"/>
      <c r="AG23" s="131"/>
      <c r="AH23" s="131"/>
      <c r="AI23" s="131"/>
      <c r="AJ23" s="131"/>
      <c r="AK23" s="131"/>
    </row>
    <row r="24" spans="1:37" x14ac:dyDescent="0.25">
      <c r="A24" s="300"/>
      <c r="B24" s="143" t="s">
        <v>140</v>
      </c>
      <c r="C24" s="131"/>
      <c r="D24" s="131"/>
      <c r="E24" s="131"/>
      <c r="F24" s="131"/>
      <c r="G24" s="132"/>
      <c r="H24" s="131"/>
      <c r="I24" s="131"/>
      <c r="J24" s="131"/>
      <c r="K24" s="131"/>
      <c r="L24" s="132"/>
      <c r="M24" s="131"/>
      <c r="N24" s="131"/>
      <c r="O24" s="131"/>
      <c r="P24" s="131"/>
      <c r="Q24" s="132"/>
      <c r="R24" s="131"/>
      <c r="S24" s="131"/>
      <c r="T24" s="131"/>
      <c r="U24" s="131"/>
      <c r="V24" s="131"/>
      <c r="W24" s="131"/>
      <c r="X24" s="131"/>
      <c r="Y24" s="131"/>
      <c r="Z24" s="131"/>
      <c r="AA24" s="131"/>
      <c r="AB24" s="131"/>
      <c r="AC24" s="131"/>
      <c r="AD24" s="131"/>
      <c r="AE24" s="131"/>
      <c r="AF24" s="131"/>
      <c r="AG24" s="131"/>
      <c r="AH24" s="131"/>
      <c r="AI24" s="131"/>
      <c r="AJ24" s="131"/>
      <c r="AK24" s="131"/>
    </row>
    <row r="25" spans="1:37" x14ac:dyDescent="0.25">
      <c r="A25" s="300"/>
      <c r="B25" s="143" t="s">
        <v>141</v>
      </c>
      <c r="C25" s="131"/>
      <c r="D25" s="131"/>
      <c r="E25" s="131"/>
      <c r="F25" s="131"/>
      <c r="G25" s="132"/>
      <c r="H25" s="131"/>
      <c r="I25" s="131"/>
      <c r="J25" s="131"/>
      <c r="K25" s="131"/>
      <c r="L25" s="132"/>
      <c r="M25" s="131"/>
      <c r="N25" s="131"/>
      <c r="O25" s="131"/>
      <c r="P25" s="131"/>
      <c r="Q25" s="132"/>
      <c r="R25" s="131"/>
      <c r="S25" s="131"/>
      <c r="T25" s="131"/>
      <c r="U25" s="131"/>
      <c r="V25" s="131"/>
      <c r="W25" s="131"/>
      <c r="X25" s="131"/>
      <c r="Y25" s="131"/>
      <c r="Z25" s="131"/>
      <c r="AA25" s="131"/>
      <c r="AB25" s="131"/>
      <c r="AC25" s="131"/>
      <c r="AD25" s="131"/>
      <c r="AE25" s="131"/>
      <c r="AF25" s="131"/>
      <c r="AG25" s="131"/>
      <c r="AH25" s="131"/>
      <c r="AI25" s="131"/>
      <c r="AJ25" s="131"/>
      <c r="AK25" s="131"/>
    </row>
    <row r="26" spans="1:37" x14ac:dyDescent="0.25">
      <c r="A26" s="300"/>
      <c r="B26" s="143" t="s">
        <v>142</v>
      </c>
      <c r="C26" s="131"/>
      <c r="D26" s="131"/>
      <c r="E26" s="131"/>
      <c r="F26" s="131"/>
      <c r="G26" s="132"/>
      <c r="H26" s="131"/>
      <c r="I26" s="131"/>
      <c r="J26" s="131"/>
      <c r="K26" s="131"/>
      <c r="L26" s="132"/>
      <c r="M26" s="131"/>
      <c r="N26" s="131"/>
      <c r="O26" s="131"/>
      <c r="P26" s="131"/>
      <c r="Q26" s="132"/>
      <c r="R26" s="131"/>
      <c r="S26" s="131"/>
      <c r="T26" s="131"/>
      <c r="U26" s="131"/>
      <c r="V26" s="131"/>
      <c r="W26" s="144"/>
      <c r="X26" s="77"/>
      <c r="Y26" s="77"/>
      <c r="Z26" s="77"/>
      <c r="AA26" s="77"/>
      <c r="AB26" s="131"/>
      <c r="AC26" s="131"/>
      <c r="AD26" s="131"/>
      <c r="AE26" s="131"/>
      <c r="AF26" s="131"/>
      <c r="AG26" s="144"/>
      <c r="AH26" s="77"/>
      <c r="AI26" s="77"/>
      <c r="AJ26" s="77"/>
      <c r="AK26" s="77"/>
    </row>
    <row r="27" spans="1:37" x14ac:dyDescent="0.25">
      <c r="A27" s="300"/>
      <c r="B27" s="133"/>
      <c r="C27" s="131"/>
      <c r="D27" s="131"/>
      <c r="E27" s="131"/>
      <c r="F27" s="131"/>
      <c r="G27" s="132"/>
      <c r="H27" s="131"/>
      <c r="I27" s="131"/>
      <c r="J27" s="131"/>
      <c r="K27" s="131"/>
      <c r="L27" s="132"/>
      <c r="M27" s="131"/>
      <c r="N27" s="131"/>
      <c r="O27" s="131"/>
      <c r="P27" s="131"/>
      <c r="Q27" s="132"/>
      <c r="R27" s="131"/>
      <c r="S27" s="131"/>
      <c r="T27" s="131"/>
      <c r="U27" s="131"/>
      <c r="V27" s="131"/>
      <c r="W27" s="131"/>
      <c r="X27" s="131"/>
      <c r="Y27" s="131"/>
      <c r="Z27" s="131"/>
      <c r="AA27" s="131"/>
      <c r="AB27" s="131"/>
      <c r="AC27" s="131"/>
      <c r="AD27" s="131"/>
      <c r="AE27" s="131"/>
      <c r="AF27" s="131"/>
      <c r="AG27" s="131"/>
      <c r="AH27" s="131"/>
      <c r="AI27" s="131"/>
      <c r="AJ27" s="131"/>
      <c r="AK27" s="131"/>
    </row>
    <row r="28" spans="1:37" x14ac:dyDescent="0.25">
      <c r="A28" s="300"/>
      <c r="B28" s="133" t="s">
        <v>143</v>
      </c>
      <c r="C28" s="131"/>
      <c r="D28" s="131"/>
      <c r="E28" s="131"/>
      <c r="F28" s="131"/>
      <c r="G28" s="132"/>
      <c r="H28" s="131"/>
      <c r="I28" s="131"/>
      <c r="J28" s="131"/>
      <c r="K28" s="131"/>
      <c r="L28" s="132"/>
      <c r="M28" s="131"/>
      <c r="N28" s="131"/>
      <c r="O28" s="131"/>
      <c r="P28" s="131"/>
      <c r="Q28" s="132"/>
      <c r="R28" s="131"/>
      <c r="S28" s="131"/>
      <c r="T28" s="131"/>
      <c r="U28" s="131"/>
      <c r="V28" s="131"/>
      <c r="W28" s="131"/>
      <c r="X28" s="131"/>
      <c r="Y28" s="131"/>
      <c r="Z28" s="131"/>
      <c r="AA28" s="131"/>
      <c r="AB28" s="131"/>
      <c r="AC28" s="131"/>
      <c r="AD28" s="131"/>
      <c r="AE28" s="131"/>
      <c r="AF28" s="131"/>
      <c r="AG28" s="131"/>
      <c r="AH28" s="131"/>
      <c r="AI28" s="131"/>
      <c r="AJ28" s="131"/>
      <c r="AK28" s="131"/>
    </row>
    <row r="29" spans="1:37" x14ac:dyDescent="0.25">
      <c r="A29" s="300"/>
      <c r="B29" s="143" t="s">
        <v>145</v>
      </c>
      <c r="C29" s="77"/>
      <c r="D29" s="77"/>
      <c r="E29" s="77"/>
      <c r="F29" s="77"/>
      <c r="G29" s="77"/>
      <c r="H29" s="77"/>
      <c r="I29" s="77"/>
      <c r="J29" s="77"/>
      <c r="K29" s="77"/>
      <c r="L29" s="77"/>
      <c r="M29" s="77"/>
      <c r="N29" s="77"/>
      <c r="O29" s="77"/>
      <c r="P29" s="77"/>
      <c r="Q29" s="77"/>
      <c r="R29" s="121">
        <v>0.32</v>
      </c>
      <c r="S29" s="121">
        <v>0.3</v>
      </c>
      <c r="T29" s="121">
        <v>0.28999999999999998</v>
      </c>
      <c r="U29" s="121">
        <v>0.27</v>
      </c>
      <c r="V29" s="131"/>
      <c r="W29" s="121">
        <v>0.75</v>
      </c>
      <c r="X29" s="121">
        <v>0.72</v>
      </c>
      <c r="Y29" s="121">
        <v>0.69</v>
      </c>
      <c r="Z29" s="121">
        <v>0.63</v>
      </c>
      <c r="AA29" s="131"/>
      <c r="AB29" s="121">
        <v>0.25</v>
      </c>
      <c r="AC29" s="121">
        <v>0.24</v>
      </c>
      <c r="AD29" s="121">
        <v>0.23</v>
      </c>
      <c r="AE29" s="121">
        <v>0.21</v>
      </c>
      <c r="AF29" s="131"/>
      <c r="AG29" s="121">
        <v>0.6</v>
      </c>
      <c r="AH29" s="121">
        <v>0.57999999999999996</v>
      </c>
      <c r="AI29" s="121">
        <v>0.55000000000000004</v>
      </c>
      <c r="AJ29" s="121">
        <v>0.5</v>
      </c>
      <c r="AK29" s="131"/>
    </row>
    <row r="30" spans="1:37" x14ac:dyDescent="0.25">
      <c r="A30" s="300"/>
      <c r="B30" s="143" t="s">
        <v>144</v>
      </c>
      <c r="C30" s="121">
        <v>4.5100000000000001E-3</v>
      </c>
      <c r="D30" s="121">
        <v>4.3200000000000001E-3</v>
      </c>
      <c r="E30" s="121">
        <v>4.13E-3</v>
      </c>
      <c r="F30" s="121">
        <v>3.7499999999999999E-3</v>
      </c>
      <c r="G30" s="132"/>
      <c r="H30" s="121">
        <v>5.4400000000000004E-3</v>
      </c>
      <c r="I30" s="121">
        <v>5.2199999999999998E-3</v>
      </c>
      <c r="J30" s="121">
        <v>4.9899999999999996E-3</v>
      </c>
      <c r="K30" s="121">
        <v>4.5300000000000002E-3</v>
      </c>
      <c r="L30" s="132"/>
      <c r="M30" s="121">
        <v>4.2900000000000004E-3</v>
      </c>
      <c r="N30" s="121">
        <v>4.1099999999999999E-3</v>
      </c>
      <c r="O30" s="121">
        <v>3.9399999999999999E-3</v>
      </c>
      <c r="P30" s="121">
        <v>3.5799999999999998E-3</v>
      </c>
      <c r="Q30" s="132"/>
      <c r="R30" s="77"/>
      <c r="S30" s="77"/>
      <c r="T30" s="77"/>
      <c r="U30" s="77"/>
      <c r="V30" s="77"/>
      <c r="W30" s="144"/>
      <c r="X30" s="77"/>
      <c r="Y30" s="77"/>
      <c r="Z30" s="77"/>
      <c r="AA30" s="77"/>
      <c r="AB30" s="144"/>
      <c r="AC30" s="77"/>
      <c r="AD30" s="77"/>
      <c r="AE30" s="77"/>
      <c r="AF30" s="77"/>
      <c r="AG30" s="144"/>
      <c r="AH30" s="77"/>
      <c r="AI30" s="77"/>
      <c r="AJ30" s="77"/>
      <c r="AK30" s="77"/>
    </row>
    <row r="31" spans="1:37" x14ac:dyDescent="0.25">
      <c r="A31" s="300"/>
      <c r="B31" s="143" t="s">
        <v>146</v>
      </c>
      <c r="C31" s="121"/>
      <c r="D31" s="121"/>
      <c r="E31" s="121"/>
      <c r="F31" s="121"/>
      <c r="G31" s="121"/>
      <c r="H31" s="121"/>
      <c r="I31" s="121"/>
      <c r="J31" s="121"/>
      <c r="K31" s="121"/>
      <c r="L31" s="121"/>
      <c r="M31" s="121"/>
      <c r="N31" s="121"/>
      <c r="O31" s="121"/>
      <c r="P31" s="121"/>
      <c r="Q31" s="121"/>
      <c r="R31" s="131"/>
      <c r="S31" s="131"/>
      <c r="T31" s="131"/>
      <c r="U31" s="131"/>
      <c r="V31" s="131"/>
      <c r="W31" s="131"/>
      <c r="X31" s="131"/>
      <c r="Y31" s="131"/>
      <c r="Z31" s="131"/>
      <c r="AA31" s="131"/>
      <c r="AB31" s="131"/>
      <c r="AC31" s="131"/>
      <c r="AD31" s="131"/>
      <c r="AE31" s="131"/>
      <c r="AF31" s="131"/>
      <c r="AG31" s="131"/>
      <c r="AH31" s="131"/>
      <c r="AI31" s="131"/>
      <c r="AJ31" s="131"/>
      <c r="AK31" s="131"/>
    </row>
    <row r="32" spans="1:37" x14ac:dyDescent="0.25">
      <c r="A32" s="132"/>
      <c r="B32" s="143" t="s">
        <v>147</v>
      </c>
      <c r="C32" s="131"/>
      <c r="D32" s="131"/>
      <c r="E32" s="131"/>
      <c r="F32" s="131"/>
      <c r="G32" s="132"/>
      <c r="H32" s="131"/>
      <c r="I32" s="131"/>
      <c r="J32" s="131"/>
      <c r="K32" s="131"/>
      <c r="L32" s="132"/>
      <c r="M32" s="131"/>
      <c r="N32" s="131"/>
      <c r="O32" s="131"/>
      <c r="P32" s="131"/>
      <c r="Q32" s="132"/>
      <c r="R32" s="131"/>
      <c r="S32" s="131"/>
      <c r="T32" s="131"/>
      <c r="U32" s="131"/>
      <c r="V32" s="131"/>
      <c r="W32" s="131"/>
      <c r="X32" s="131"/>
      <c r="Y32" s="131"/>
      <c r="Z32" s="131"/>
      <c r="AA32" s="131"/>
      <c r="AB32" s="131"/>
      <c r="AC32" s="131"/>
      <c r="AD32" s="131"/>
      <c r="AE32" s="131"/>
      <c r="AF32" s="131"/>
      <c r="AG32" s="131"/>
      <c r="AH32" s="131"/>
      <c r="AI32" s="131"/>
      <c r="AJ32" s="131"/>
      <c r="AK32" s="131"/>
    </row>
    <row r="33" spans="1:37" x14ac:dyDescent="0.25">
      <c r="A33" s="132"/>
      <c r="B33" s="77"/>
      <c r="C33" s="131"/>
      <c r="D33" s="131"/>
      <c r="E33" s="131"/>
      <c r="F33" s="131"/>
      <c r="G33" s="132"/>
      <c r="H33" s="131"/>
      <c r="I33" s="131"/>
      <c r="J33" s="131"/>
      <c r="K33" s="131"/>
      <c r="L33" s="132"/>
      <c r="M33" s="131"/>
      <c r="N33" s="131"/>
      <c r="O33" s="131"/>
      <c r="P33" s="131"/>
      <c r="Q33" s="132"/>
      <c r="R33" s="131"/>
      <c r="S33" s="131"/>
      <c r="T33" s="131"/>
      <c r="U33" s="131"/>
      <c r="V33" s="131"/>
      <c r="W33" s="131"/>
      <c r="X33" s="131"/>
      <c r="Y33" s="131"/>
      <c r="Z33" s="131"/>
      <c r="AA33" s="131"/>
      <c r="AB33" s="131"/>
      <c r="AC33" s="131"/>
      <c r="AD33" s="131"/>
      <c r="AE33" s="131"/>
      <c r="AF33" s="131"/>
      <c r="AG33" s="131"/>
      <c r="AH33" s="131"/>
      <c r="AI33" s="131"/>
      <c r="AJ33" s="131"/>
      <c r="AK33" s="131"/>
    </row>
    <row r="34" spans="1:37" x14ac:dyDescent="0.25">
      <c r="A34" s="116"/>
      <c r="B34" s="133"/>
      <c r="C34" s="131"/>
      <c r="D34" s="131"/>
      <c r="E34" s="131"/>
      <c r="F34" s="131"/>
      <c r="G34" s="132"/>
      <c r="H34" s="131"/>
      <c r="I34" s="131"/>
      <c r="J34" s="131"/>
      <c r="K34" s="131"/>
      <c r="L34" s="132"/>
      <c r="M34" s="131"/>
      <c r="N34" s="131"/>
      <c r="O34" s="131"/>
      <c r="P34" s="131"/>
      <c r="Q34" s="132"/>
      <c r="R34" s="131"/>
      <c r="S34" s="131"/>
      <c r="T34" s="131"/>
      <c r="U34" s="131"/>
      <c r="V34" s="131"/>
      <c r="W34" s="131"/>
      <c r="X34" s="131"/>
      <c r="Y34" s="131"/>
      <c r="Z34" s="131"/>
      <c r="AA34" s="131"/>
      <c r="AB34" s="131"/>
      <c r="AC34" s="131"/>
      <c r="AD34" s="131"/>
      <c r="AE34" s="131"/>
      <c r="AF34" s="131"/>
      <c r="AG34" s="131"/>
      <c r="AH34" s="131"/>
      <c r="AI34" s="131"/>
      <c r="AJ34" s="131"/>
      <c r="AK34" s="131"/>
    </row>
    <row r="35" spans="1:37" x14ac:dyDescent="0.25">
      <c r="A35" s="132"/>
      <c r="B35" s="133"/>
      <c r="C35" s="131"/>
      <c r="D35" s="131"/>
      <c r="E35" s="131"/>
      <c r="F35" s="131"/>
      <c r="G35" s="132"/>
      <c r="H35" s="131"/>
      <c r="I35" s="131"/>
      <c r="J35" s="131"/>
      <c r="K35" s="131"/>
      <c r="L35" s="132"/>
      <c r="M35" s="131"/>
      <c r="N35" s="131"/>
      <c r="O35" s="131"/>
      <c r="P35" s="131"/>
      <c r="Q35" s="132"/>
      <c r="R35" s="131"/>
      <c r="S35" s="131"/>
      <c r="T35" s="131"/>
      <c r="U35" s="131"/>
      <c r="V35" s="131"/>
      <c r="W35" s="131"/>
      <c r="X35" s="131"/>
      <c r="Y35" s="131"/>
      <c r="Z35" s="131"/>
      <c r="AA35" s="131"/>
      <c r="AB35" s="131"/>
      <c r="AC35" s="131"/>
      <c r="AD35" s="131"/>
      <c r="AE35" s="131"/>
      <c r="AF35" s="131"/>
      <c r="AG35" s="131"/>
      <c r="AH35" s="131"/>
      <c r="AI35" s="131"/>
      <c r="AJ35" s="131"/>
      <c r="AK35" s="131"/>
    </row>
    <row r="36" spans="1:37" x14ac:dyDescent="0.25">
      <c r="A36" s="132"/>
      <c r="B36" s="133"/>
      <c r="C36" s="131"/>
      <c r="D36" s="131"/>
      <c r="E36" s="131"/>
      <c r="F36" s="131"/>
      <c r="G36" s="132"/>
      <c r="H36" s="131"/>
      <c r="I36" s="131"/>
      <c r="J36" s="131"/>
      <c r="K36" s="131"/>
      <c r="L36" s="132"/>
      <c r="M36" s="131"/>
      <c r="N36" s="131"/>
      <c r="O36" s="131"/>
      <c r="P36" s="131"/>
      <c r="Q36" s="132"/>
      <c r="R36" s="131"/>
      <c r="S36" s="131"/>
      <c r="T36" s="131"/>
      <c r="U36" s="131"/>
      <c r="V36" s="131"/>
      <c r="W36" s="131"/>
      <c r="X36" s="131"/>
      <c r="Y36" s="131"/>
      <c r="Z36" s="131"/>
      <c r="AA36" s="131"/>
      <c r="AB36" s="131"/>
      <c r="AC36" s="131"/>
      <c r="AD36" s="131"/>
      <c r="AE36" s="131"/>
      <c r="AF36" s="131"/>
      <c r="AG36" s="131"/>
      <c r="AH36" s="131"/>
      <c r="AI36" s="131"/>
      <c r="AJ36" s="131"/>
      <c r="AK36" s="131"/>
    </row>
    <row r="37" spans="1:37" x14ac:dyDescent="0.25">
      <c r="A37" s="132"/>
      <c r="B37" s="77"/>
      <c r="C37" s="131"/>
      <c r="D37" s="131"/>
      <c r="E37" s="131"/>
      <c r="F37" s="131"/>
      <c r="G37" s="132"/>
      <c r="H37" s="131"/>
      <c r="I37" s="131"/>
      <c r="J37" s="131"/>
      <c r="K37" s="131"/>
      <c r="L37" s="132"/>
      <c r="M37" s="131"/>
      <c r="N37" s="131"/>
      <c r="O37" s="131"/>
      <c r="P37" s="131"/>
      <c r="Q37" s="132"/>
      <c r="R37" s="131"/>
      <c r="S37" s="131"/>
      <c r="T37" s="131"/>
      <c r="U37" s="131"/>
      <c r="V37" s="131"/>
      <c r="W37" s="131"/>
      <c r="X37" s="131"/>
      <c r="Y37" s="131"/>
      <c r="Z37" s="131"/>
      <c r="AA37" s="131"/>
      <c r="AB37" s="131"/>
      <c r="AC37" s="131"/>
      <c r="AD37" s="131"/>
      <c r="AE37" s="131"/>
      <c r="AF37" s="131"/>
      <c r="AG37" s="131"/>
      <c r="AH37" s="131"/>
      <c r="AI37" s="131"/>
      <c r="AJ37" s="131"/>
      <c r="AK37" s="131"/>
    </row>
    <row r="38" spans="1:37" x14ac:dyDescent="0.25">
      <c r="A38" s="301" t="s">
        <v>18</v>
      </c>
      <c r="B38" s="143" t="s">
        <v>148</v>
      </c>
      <c r="C38" s="131"/>
      <c r="D38" s="131"/>
      <c r="E38" s="131"/>
      <c r="F38" s="131"/>
      <c r="G38" s="132"/>
      <c r="H38" s="131"/>
      <c r="I38" s="131"/>
      <c r="J38" s="131"/>
      <c r="K38" s="131"/>
      <c r="L38" s="132"/>
      <c r="M38" s="131"/>
      <c r="N38" s="131"/>
      <c r="O38" s="131"/>
      <c r="P38" s="131"/>
      <c r="Q38" s="132"/>
      <c r="R38" s="131"/>
      <c r="S38" s="131"/>
      <c r="T38" s="131"/>
      <c r="U38" s="131"/>
      <c r="V38" s="131"/>
      <c r="W38" s="131"/>
      <c r="X38" s="131"/>
      <c r="Y38" s="131"/>
      <c r="Z38" s="131"/>
      <c r="AA38" s="131"/>
      <c r="AB38" s="131"/>
      <c r="AC38" s="131"/>
      <c r="AD38" s="131"/>
      <c r="AE38" s="131"/>
      <c r="AF38" s="131"/>
      <c r="AG38" s="131"/>
      <c r="AH38" s="131"/>
      <c r="AI38" s="131"/>
      <c r="AJ38" s="131"/>
      <c r="AK38" s="131"/>
    </row>
    <row r="39" spans="1:37" x14ac:dyDescent="0.25">
      <c r="A39" s="301"/>
      <c r="B39" s="143" t="s">
        <v>149</v>
      </c>
      <c r="C39" s="131"/>
      <c r="D39" s="131"/>
      <c r="E39" s="131"/>
      <c r="F39" s="131"/>
      <c r="G39" s="132"/>
      <c r="H39" s="131"/>
      <c r="I39" s="131"/>
      <c r="J39" s="131"/>
      <c r="K39" s="131"/>
      <c r="L39" s="132"/>
      <c r="M39" s="131"/>
      <c r="N39" s="131"/>
      <c r="O39" s="131"/>
      <c r="P39" s="131"/>
      <c r="Q39" s="132"/>
      <c r="R39" s="131"/>
      <c r="S39" s="131"/>
      <c r="T39" s="131"/>
      <c r="U39" s="131"/>
      <c r="V39" s="131"/>
      <c r="W39" s="131"/>
      <c r="X39" s="131"/>
      <c r="Y39" s="131"/>
      <c r="Z39" s="131"/>
      <c r="AA39" s="131"/>
      <c r="AB39" s="131"/>
      <c r="AC39" s="131"/>
      <c r="AD39" s="131"/>
      <c r="AE39" s="131"/>
      <c r="AF39" s="131"/>
      <c r="AG39" s="131"/>
      <c r="AH39" s="131"/>
      <c r="AI39" s="131"/>
      <c r="AJ39" s="131"/>
      <c r="AK39" s="131"/>
    </row>
    <row r="40" spans="1:37" x14ac:dyDescent="0.25">
      <c r="A40" s="301"/>
      <c r="B40" s="143" t="s">
        <v>150</v>
      </c>
      <c r="C40" s="145">
        <f>C30*C49</f>
        <v>1.1275E-4</v>
      </c>
      <c r="D40" s="145">
        <f>D30*D49</f>
        <v>1.0800000000000001E-4</v>
      </c>
      <c r="E40" s="145">
        <f>E30*E49</f>
        <v>1.0325E-4</v>
      </c>
      <c r="F40" s="145">
        <f>F30*F49</f>
        <v>9.3750000000000002E-5</v>
      </c>
      <c r="G40" s="146"/>
      <c r="H40" s="145">
        <f>H30*H49</f>
        <v>1.3600000000000003E-4</v>
      </c>
      <c r="I40" s="145">
        <f>I30*I49</f>
        <v>1.305E-4</v>
      </c>
      <c r="J40" s="145">
        <f>J30*J49</f>
        <v>1.2475E-4</v>
      </c>
      <c r="K40" s="145">
        <f>K30*K49</f>
        <v>1.1325000000000002E-4</v>
      </c>
      <c r="L40" s="132"/>
      <c r="M40" s="145">
        <f>M30*M49</f>
        <v>1.0725000000000002E-4</v>
      </c>
      <c r="N40" s="145">
        <f>N30*N49</f>
        <v>1.0275E-4</v>
      </c>
      <c r="O40" s="145">
        <f>O30*O49</f>
        <v>9.8500000000000009E-5</v>
      </c>
      <c r="P40" s="145">
        <f>P30*P49</f>
        <v>8.9500000000000007E-5</v>
      </c>
      <c r="Q40" s="132"/>
      <c r="R40" s="131"/>
      <c r="S40" s="131"/>
      <c r="T40" s="131"/>
      <c r="U40" s="131"/>
      <c r="V40" s="131"/>
      <c r="W40" s="131"/>
      <c r="X40" s="131"/>
      <c r="Y40" s="131"/>
      <c r="Z40" s="131"/>
      <c r="AA40" s="131"/>
      <c r="AB40" s="131"/>
      <c r="AC40" s="131"/>
      <c r="AD40" s="131"/>
      <c r="AE40" s="131"/>
      <c r="AF40" s="131"/>
      <c r="AG40" s="131"/>
      <c r="AH40" s="131"/>
      <c r="AI40" s="131"/>
      <c r="AJ40" s="131"/>
      <c r="AK40" s="131"/>
    </row>
    <row r="41" spans="1:37" x14ac:dyDescent="0.25">
      <c r="A41" s="301"/>
      <c r="B41" s="143" t="s">
        <v>151</v>
      </c>
      <c r="C41" s="131"/>
      <c r="D41" s="131"/>
      <c r="E41" s="131"/>
      <c r="F41" s="131"/>
      <c r="G41" s="132"/>
      <c r="H41" s="131"/>
      <c r="I41" s="131"/>
      <c r="J41" s="131"/>
      <c r="K41" s="131"/>
      <c r="L41" s="132"/>
      <c r="M41" s="131"/>
      <c r="N41" s="131"/>
      <c r="O41" s="131"/>
      <c r="P41" s="131"/>
      <c r="Q41" s="132"/>
      <c r="R41" s="131"/>
      <c r="S41" s="131"/>
      <c r="T41" s="131"/>
      <c r="U41" s="131"/>
      <c r="V41" s="131"/>
      <c r="W41" s="131"/>
      <c r="X41" s="131"/>
      <c r="Y41" s="131"/>
      <c r="Z41" s="131"/>
      <c r="AA41" s="131"/>
      <c r="AB41" s="131"/>
      <c r="AC41" s="131"/>
      <c r="AD41" s="131"/>
      <c r="AE41" s="131"/>
      <c r="AF41" s="131"/>
      <c r="AG41" s="131"/>
      <c r="AH41" s="131"/>
      <c r="AI41" s="131"/>
      <c r="AJ41" s="131"/>
      <c r="AK41" s="131"/>
    </row>
    <row r="42" spans="1:37" x14ac:dyDescent="0.25">
      <c r="A42" s="301"/>
      <c r="B42" s="143" t="s">
        <v>152</v>
      </c>
      <c r="C42" s="131"/>
      <c r="D42" s="131"/>
      <c r="E42" s="131"/>
      <c r="F42" s="131"/>
      <c r="G42" s="132"/>
      <c r="H42" s="131"/>
      <c r="I42" s="131"/>
      <c r="J42" s="131"/>
      <c r="K42" s="131"/>
      <c r="L42" s="132"/>
      <c r="M42" s="131"/>
      <c r="N42" s="131"/>
      <c r="O42" s="131"/>
      <c r="P42" s="131"/>
      <c r="Q42" s="132"/>
      <c r="R42" s="131"/>
      <c r="S42" s="131"/>
      <c r="T42" s="131"/>
      <c r="U42" s="131"/>
      <c r="V42" s="131"/>
      <c r="W42" s="131"/>
      <c r="X42" s="131"/>
      <c r="Y42" s="131"/>
      <c r="Z42" s="131"/>
      <c r="AA42" s="131"/>
      <c r="AB42" s="131"/>
      <c r="AC42" s="131"/>
      <c r="AD42" s="131"/>
      <c r="AE42" s="131"/>
      <c r="AF42" s="131"/>
      <c r="AG42" s="131"/>
      <c r="AH42" s="131"/>
      <c r="AI42" s="131"/>
      <c r="AJ42" s="131"/>
      <c r="AK42" s="131"/>
    </row>
    <row r="43" spans="1:37" x14ac:dyDescent="0.25">
      <c r="A43" s="301"/>
      <c r="B43" s="143" t="s">
        <v>153</v>
      </c>
      <c r="C43" s="131"/>
      <c r="D43" s="131"/>
      <c r="E43" s="131"/>
      <c r="F43" s="131"/>
      <c r="G43" s="132"/>
      <c r="H43" s="131"/>
      <c r="I43" s="131"/>
      <c r="J43" s="131"/>
      <c r="K43" s="131"/>
      <c r="L43" s="132"/>
      <c r="M43" s="131"/>
      <c r="N43" s="131"/>
      <c r="O43" s="131"/>
      <c r="P43" s="131"/>
      <c r="Q43" s="132"/>
      <c r="R43" s="131"/>
      <c r="S43" s="131"/>
      <c r="T43" s="131"/>
      <c r="U43" s="131"/>
      <c r="V43" s="131"/>
      <c r="W43" s="131"/>
      <c r="X43" s="131"/>
      <c r="Y43" s="131"/>
      <c r="Z43" s="131"/>
      <c r="AA43" s="131"/>
      <c r="AB43" s="131"/>
      <c r="AC43" s="131"/>
      <c r="AD43" s="131"/>
      <c r="AE43" s="131"/>
      <c r="AF43" s="131"/>
      <c r="AG43" s="131"/>
      <c r="AH43" s="131"/>
      <c r="AI43" s="131"/>
      <c r="AJ43" s="131"/>
      <c r="AK43" s="131"/>
    </row>
    <row r="44" spans="1:37" x14ac:dyDescent="0.25">
      <c r="A44" s="132"/>
      <c r="B44" s="143" t="s">
        <v>154</v>
      </c>
      <c r="C44" s="131"/>
      <c r="D44" s="131"/>
      <c r="E44" s="131"/>
      <c r="F44" s="131"/>
      <c r="G44" s="132"/>
      <c r="H44" s="131"/>
      <c r="I44" s="131"/>
      <c r="J44" s="131"/>
      <c r="K44" s="131"/>
      <c r="L44" s="132"/>
      <c r="M44" s="131"/>
      <c r="N44" s="131"/>
      <c r="O44" s="131"/>
      <c r="P44" s="131"/>
      <c r="Q44" s="132"/>
      <c r="R44" s="131"/>
      <c r="S44" s="131"/>
      <c r="T44" s="131"/>
      <c r="U44" s="131"/>
      <c r="V44" s="131"/>
      <c r="W44" s="131"/>
      <c r="X44" s="131"/>
      <c r="Y44" s="131"/>
      <c r="Z44" s="131"/>
      <c r="AA44" s="131"/>
      <c r="AB44" s="131"/>
      <c r="AC44" s="131"/>
      <c r="AD44" s="131"/>
      <c r="AE44" s="131"/>
      <c r="AF44" s="131"/>
      <c r="AG44" s="131"/>
      <c r="AH44" s="131"/>
      <c r="AI44" s="131"/>
      <c r="AJ44" s="131"/>
      <c r="AK44" s="131"/>
    </row>
    <row r="45" spans="1:37" x14ac:dyDescent="0.25">
      <c r="A45" s="132"/>
      <c r="B45" s="133" t="s">
        <v>155</v>
      </c>
      <c r="C45" s="131"/>
      <c r="D45" s="131"/>
      <c r="E45" s="131"/>
      <c r="F45" s="131"/>
      <c r="G45" s="132"/>
      <c r="H45" s="131"/>
      <c r="I45" s="131"/>
      <c r="J45" s="131"/>
      <c r="K45" s="131"/>
      <c r="L45" s="132"/>
      <c r="M45" s="131"/>
      <c r="N45" s="131"/>
      <c r="O45" s="131"/>
      <c r="P45" s="131"/>
      <c r="Q45" s="132"/>
      <c r="R45" s="131"/>
      <c r="S45" s="131"/>
      <c r="T45" s="131"/>
      <c r="U45" s="131"/>
      <c r="V45" s="131"/>
      <c r="W45" s="131"/>
      <c r="X45" s="131"/>
      <c r="Y45" s="131"/>
      <c r="Z45" s="131"/>
      <c r="AA45" s="131"/>
      <c r="AB45" s="131"/>
      <c r="AC45" s="131"/>
      <c r="AD45" s="131"/>
      <c r="AE45" s="131"/>
      <c r="AF45" s="131"/>
      <c r="AG45" s="131"/>
      <c r="AH45" s="131"/>
      <c r="AI45" s="131"/>
      <c r="AJ45" s="131"/>
      <c r="AK45" s="131"/>
    </row>
    <row r="46" spans="1:37" x14ac:dyDescent="0.25">
      <c r="A46" s="132"/>
      <c r="B46" s="143"/>
      <c r="C46" s="131"/>
      <c r="D46" s="131"/>
      <c r="E46" s="131"/>
      <c r="F46" s="131"/>
      <c r="G46" s="132"/>
      <c r="H46" s="131"/>
      <c r="I46" s="131"/>
      <c r="J46" s="131"/>
      <c r="K46" s="131"/>
      <c r="L46" s="132"/>
      <c r="M46" s="131"/>
      <c r="N46" s="131"/>
      <c r="O46" s="131"/>
      <c r="P46" s="131"/>
      <c r="Q46" s="132"/>
      <c r="R46" s="131"/>
      <c r="S46" s="131"/>
      <c r="T46" s="131"/>
      <c r="U46" s="131"/>
      <c r="V46" s="131"/>
      <c r="W46" s="131"/>
      <c r="X46" s="131"/>
      <c r="Y46" s="131"/>
      <c r="Z46" s="131"/>
      <c r="AA46" s="131"/>
      <c r="AB46" s="131"/>
      <c r="AC46" s="131"/>
      <c r="AD46" s="131"/>
      <c r="AE46" s="131"/>
      <c r="AF46" s="131"/>
      <c r="AG46" s="131"/>
      <c r="AH46" s="131"/>
      <c r="AI46" s="131"/>
      <c r="AJ46" s="131"/>
      <c r="AK46" s="131"/>
    </row>
    <row r="47" spans="1:37" x14ac:dyDescent="0.25">
      <c r="A47" s="297" t="s">
        <v>156</v>
      </c>
      <c r="B47" s="143" t="s">
        <v>157</v>
      </c>
      <c r="C47" s="131"/>
      <c r="D47" s="131"/>
      <c r="E47" s="131"/>
      <c r="F47" s="131"/>
      <c r="G47" s="132"/>
      <c r="H47" s="131"/>
      <c r="I47" s="131"/>
      <c r="J47" s="131"/>
      <c r="K47" s="131"/>
      <c r="L47" s="132"/>
      <c r="M47" s="131"/>
      <c r="N47" s="131"/>
      <c r="O47" s="131"/>
      <c r="P47" s="131"/>
      <c r="Q47" s="132"/>
      <c r="R47" s="131"/>
      <c r="S47" s="131"/>
      <c r="T47" s="131"/>
      <c r="U47" s="131"/>
      <c r="V47" s="131"/>
      <c r="W47" s="131"/>
      <c r="X47" s="131"/>
      <c r="Y47" s="131"/>
      <c r="Z47" s="131"/>
      <c r="AA47" s="131"/>
      <c r="AB47" s="131"/>
      <c r="AC47" s="131"/>
      <c r="AD47" s="131"/>
      <c r="AE47" s="131"/>
      <c r="AF47" s="131"/>
      <c r="AG47" s="131"/>
      <c r="AH47" s="131"/>
      <c r="AI47" s="131"/>
      <c r="AJ47" s="131"/>
      <c r="AK47" s="131"/>
    </row>
    <row r="48" spans="1:37" x14ac:dyDescent="0.25">
      <c r="A48" s="297"/>
      <c r="B48" s="143" t="s">
        <v>158</v>
      </c>
      <c r="C48" s="131"/>
      <c r="D48" s="131"/>
      <c r="E48" s="131"/>
      <c r="F48" s="131"/>
      <c r="G48" s="132"/>
      <c r="H48" s="131"/>
      <c r="I48" s="131"/>
      <c r="J48" s="131"/>
      <c r="K48" s="131"/>
      <c r="L48" s="132"/>
      <c r="M48" s="131"/>
      <c r="N48" s="131"/>
      <c r="O48" s="131"/>
      <c r="P48" s="131"/>
      <c r="Q48" s="132"/>
      <c r="R48" s="131"/>
      <c r="S48" s="131"/>
      <c r="T48" s="131"/>
      <c r="U48" s="131"/>
      <c r="V48" s="131"/>
      <c r="W48" s="131"/>
      <c r="X48" s="131"/>
      <c r="Y48" s="131"/>
      <c r="Z48" s="131"/>
      <c r="AA48" s="131"/>
      <c r="AB48" s="131"/>
      <c r="AC48" s="131"/>
      <c r="AD48" s="131"/>
      <c r="AE48" s="131"/>
      <c r="AF48" s="131"/>
      <c r="AG48" s="131"/>
      <c r="AH48" s="131"/>
      <c r="AI48" s="131"/>
      <c r="AJ48" s="131"/>
      <c r="AK48" s="131"/>
    </row>
    <row r="49" spans="1:37" x14ac:dyDescent="0.25">
      <c r="A49" s="297"/>
      <c r="B49" s="143" t="s">
        <v>159</v>
      </c>
      <c r="C49" s="147">
        <v>2.5000000000000001E-2</v>
      </c>
      <c r="D49" s="147">
        <v>2.5000000000000001E-2</v>
      </c>
      <c r="E49" s="147">
        <v>2.5000000000000001E-2</v>
      </c>
      <c r="F49" s="147">
        <v>2.5000000000000001E-2</v>
      </c>
      <c r="G49" s="132"/>
      <c r="H49" s="147">
        <v>2.5000000000000001E-2</v>
      </c>
      <c r="I49" s="147">
        <v>2.5000000000000001E-2</v>
      </c>
      <c r="J49" s="147">
        <v>2.5000000000000001E-2</v>
      </c>
      <c r="K49" s="147">
        <v>2.5000000000000001E-2</v>
      </c>
      <c r="L49" s="132"/>
      <c r="M49" s="147">
        <v>2.5000000000000001E-2</v>
      </c>
      <c r="N49" s="147">
        <v>2.5000000000000001E-2</v>
      </c>
      <c r="O49" s="147">
        <v>2.5000000000000001E-2</v>
      </c>
      <c r="P49" s="147">
        <v>2.5000000000000001E-2</v>
      </c>
      <c r="Q49" s="132"/>
      <c r="R49" s="147">
        <v>1.4999999999999999E-2</v>
      </c>
      <c r="S49" s="147">
        <v>1.4999999999999999E-2</v>
      </c>
      <c r="T49" s="147">
        <v>1.4999999999999999E-2</v>
      </c>
      <c r="U49" s="147">
        <v>1.4999999999999999E-2</v>
      </c>
      <c r="V49" s="131"/>
      <c r="W49" s="147">
        <v>1.4999999999999999E-2</v>
      </c>
      <c r="X49" s="147">
        <v>1.4999999999999999E-2</v>
      </c>
      <c r="Y49" s="147">
        <v>1.4999999999999999E-2</v>
      </c>
      <c r="Z49" s="147">
        <v>1.4999999999999999E-2</v>
      </c>
      <c r="AA49" s="131"/>
      <c r="AB49" s="147">
        <v>1.4999999999999999E-2</v>
      </c>
      <c r="AC49" s="147">
        <v>1.4999999999999999E-2</v>
      </c>
      <c r="AD49" s="147">
        <v>1.4999999999999999E-2</v>
      </c>
      <c r="AE49" s="147">
        <v>1.4999999999999999E-2</v>
      </c>
      <c r="AF49" s="131"/>
      <c r="AG49" s="147">
        <v>1.4999999999999999E-2</v>
      </c>
      <c r="AH49" s="147">
        <v>1.4999999999999999E-2</v>
      </c>
      <c r="AI49" s="147">
        <v>1.4999999999999999E-2</v>
      </c>
      <c r="AJ49" s="147">
        <v>1.4999999999999999E-2</v>
      </c>
      <c r="AK49" s="131"/>
    </row>
    <row r="50" spans="1:37" x14ac:dyDescent="0.25">
      <c r="A50" s="297"/>
      <c r="B50" s="143" t="s">
        <v>160</v>
      </c>
      <c r="C50" s="131"/>
      <c r="D50" s="131"/>
      <c r="E50" s="131"/>
      <c r="F50" s="131"/>
      <c r="G50" s="132"/>
      <c r="H50" s="131"/>
      <c r="I50" s="131"/>
      <c r="J50" s="131"/>
      <c r="K50" s="131"/>
      <c r="L50" s="132"/>
      <c r="M50" s="131"/>
      <c r="N50" s="131"/>
      <c r="O50" s="131"/>
      <c r="P50" s="131"/>
      <c r="Q50" s="132"/>
      <c r="R50" s="131"/>
      <c r="S50" s="131"/>
      <c r="T50" s="131"/>
      <c r="U50" s="131"/>
      <c r="V50" s="131"/>
      <c r="W50" s="131"/>
      <c r="X50" s="131"/>
      <c r="Y50" s="131"/>
      <c r="Z50" s="131"/>
      <c r="AA50" s="131"/>
      <c r="AB50" s="131"/>
      <c r="AC50" s="131"/>
      <c r="AD50" s="131"/>
      <c r="AE50" s="131"/>
      <c r="AF50" s="131"/>
      <c r="AG50" s="131"/>
      <c r="AH50" s="131"/>
      <c r="AI50" s="131"/>
      <c r="AJ50" s="131"/>
      <c r="AK50" s="131"/>
    </row>
    <row r="51" spans="1:37" x14ac:dyDescent="0.25">
      <c r="A51" s="297"/>
      <c r="B51" s="143" t="s">
        <v>161</v>
      </c>
      <c r="C51" s="131"/>
      <c r="D51" s="131"/>
      <c r="E51" s="131"/>
      <c r="F51" s="131"/>
      <c r="G51" s="132"/>
      <c r="H51" s="131"/>
      <c r="I51" s="131"/>
      <c r="J51" s="131"/>
      <c r="K51" s="131"/>
      <c r="L51" s="132"/>
      <c r="M51" s="131"/>
      <c r="N51" s="131"/>
      <c r="O51" s="131"/>
      <c r="P51" s="131"/>
      <c r="Q51" s="132"/>
      <c r="R51" s="131"/>
      <c r="S51" s="131"/>
      <c r="T51" s="131"/>
      <c r="U51" s="131"/>
      <c r="V51" s="131"/>
      <c r="W51" s="131"/>
      <c r="X51" s="131"/>
      <c r="Y51" s="131"/>
      <c r="Z51" s="131"/>
      <c r="AA51" s="131"/>
      <c r="AB51" s="131"/>
      <c r="AC51" s="131"/>
      <c r="AD51" s="131"/>
      <c r="AE51" s="131"/>
      <c r="AF51" s="131"/>
      <c r="AG51" s="131"/>
      <c r="AH51" s="131"/>
      <c r="AI51" s="131"/>
      <c r="AJ51" s="131"/>
      <c r="AK51" s="131"/>
    </row>
    <row r="52" spans="1:37" x14ac:dyDescent="0.25">
      <c r="A52" s="297"/>
      <c r="B52" s="143" t="s">
        <v>162</v>
      </c>
      <c r="C52" s="131"/>
      <c r="D52" s="131"/>
      <c r="E52" s="131"/>
      <c r="F52" s="131"/>
      <c r="G52" s="132"/>
      <c r="H52" s="131"/>
      <c r="I52" s="131"/>
      <c r="J52" s="131"/>
      <c r="K52" s="131"/>
      <c r="L52" s="132"/>
      <c r="M52" s="131"/>
      <c r="N52" s="131"/>
      <c r="O52" s="131"/>
      <c r="P52" s="131"/>
      <c r="Q52" s="132"/>
      <c r="R52" s="131"/>
      <c r="S52" s="131"/>
      <c r="T52" s="131"/>
      <c r="U52" s="131"/>
      <c r="V52" s="131"/>
      <c r="W52" s="131"/>
      <c r="X52" s="131"/>
      <c r="Y52" s="131"/>
      <c r="Z52" s="131"/>
      <c r="AA52" s="131"/>
      <c r="AB52" s="131"/>
      <c r="AC52" s="131"/>
      <c r="AD52" s="131"/>
      <c r="AE52" s="131"/>
      <c r="AF52" s="131"/>
      <c r="AG52" s="131"/>
      <c r="AH52" s="131"/>
      <c r="AI52" s="131"/>
      <c r="AJ52" s="131"/>
      <c r="AK52" s="131"/>
    </row>
    <row r="53" spans="1:37" x14ac:dyDescent="0.25">
      <c r="A53" s="297"/>
      <c r="B53" s="143" t="s">
        <v>163</v>
      </c>
      <c r="C53" s="131"/>
      <c r="D53" s="131"/>
      <c r="E53" s="131"/>
      <c r="F53" s="131"/>
      <c r="G53" s="132"/>
      <c r="H53" s="131"/>
      <c r="I53" s="131"/>
      <c r="J53" s="131"/>
      <c r="K53" s="131"/>
      <c r="L53" s="132"/>
      <c r="M53" s="131"/>
      <c r="N53" s="131"/>
      <c r="O53" s="131"/>
      <c r="P53" s="131"/>
      <c r="Q53" s="132"/>
      <c r="R53" s="131"/>
      <c r="S53" s="131"/>
      <c r="T53" s="131"/>
      <c r="U53" s="131"/>
      <c r="V53" s="131"/>
      <c r="W53" s="131"/>
      <c r="X53" s="131"/>
      <c r="Y53" s="131"/>
      <c r="Z53" s="131"/>
      <c r="AA53" s="131"/>
      <c r="AB53" s="131"/>
      <c r="AC53" s="131"/>
      <c r="AD53" s="131"/>
      <c r="AE53" s="131"/>
      <c r="AF53" s="131"/>
      <c r="AG53" s="131"/>
      <c r="AH53" s="131"/>
      <c r="AI53" s="131"/>
      <c r="AJ53" s="131"/>
      <c r="AK53" s="131"/>
    </row>
    <row r="54" spans="1:37" x14ac:dyDescent="0.25">
      <c r="A54" s="297"/>
      <c r="B54" s="133"/>
      <c r="C54" s="131"/>
      <c r="D54" s="131"/>
      <c r="E54" s="131"/>
      <c r="F54" s="131"/>
      <c r="G54" s="132"/>
      <c r="H54" s="131"/>
      <c r="I54" s="131"/>
      <c r="J54" s="131"/>
      <c r="K54" s="131"/>
      <c r="L54" s="132"/>
      <c r="M54" s="131"/>
      <c r="N54" s="131"/>
      <c r="O54" s="131"/>
      <c r="P54" s="131"/>
      <c r="Q54" s="132"/>
      <c r="R54" s="131"/>
      <c r="S54" s="131"/>
      <c r="T54" s="131"/>
      <c r="U54" s="131"/>
      <c r="V54" s="131"/>
      <c r="W54" s="131"/>
      <c r="X54" s="131"/>
      <c r="Y54" s="131"/>
      <c r="Z54" s="131"/>
      <c r="AA54" s="131"/>
      <c r="AB54" s="131"/>
      <c r="AC54" s="131"/>
      <c r="AD54" s="131"/>
      <c r="AE54" s="131"/>
      <c r="AF54" s="131"/>
      <c r="AG54" s="131"/>
      <c r="AH54" s="131"/>
      <c r="AI54" s="131"/>
      <c r="AJ54" s="131"/>
      <c r="AK54" s="131"/>
    </row>
    <row r="55" spans="1:37" x14ac:dyDescent="0.25">
      <c r="A55" s="132"/>
      <c r="B55" s="133"/>
      <c r="C55" s="77"/>
      <c r="D55" s="77"/>
      <c r="E55" s="77"/>
      <c r="F55" s="77"/>
      <c r="G55" s="148"/>
      <c r="H55" s="77"/>
      <c r="I55" s="77"/>
      <c r="J55" s="77"/>
      <c r="K55" s="77"/>
      <c r="L55" s="148"/>
      <c r="M55" s="77"/>
      <c r="N55" s="77"/>
      <c r="O55" s="77"/>
      <c r="P55" s="77"/>
      <c r="Q55" s="148"/>
      <c r="R55" s="77"/>
      <c r="S55" s="77"/>
      <c r="T55" s="77"/>
      <c r="U55" s="131"/>
      <c r="V55" s="131"/>
      <c r="W55" s="77"/>
      <c r="X55" s="77"/>
      <c r="Y55" s="77"/>
      <c r="Z55" s="131"/>
      <c r="AA55" s="131"/>
      <c r="AB55" s="77"/>
      <c r="AC55" s="77"/>
      <c r="AD55" s="77"/>
      <c r="AE55" s="131"/>
      <c r="AF55" s="131"/>
      <c r="AG55" s="77"/>
      <c r="AH55" s="77"/>
      <c r="AI55" s="77"/>
      <c r="AJ55" s="131"/>
      <c r="AK55" s="131"/>
    </row>
    <row r="56" spans="1:37" x14ac:dyDescent="0.25">
      <c r="A56" s="297" t="s">
        <v>164</v>
      </c>
      <c r="B56" s="77" t="s">
        <v>165</v>
      </c>
      <c r="C56" s="77"/>
      <c r="D56" s="77"/>
      <c r="E56" s="77"/>
      <c r="F56" s="77"/>
      <c r="G56" s="132"/>
      <c r="H56" s="77"/>
      <c r="I56" s="77"/>
      <c r="J56" s="77"/>
      <c r="K56" s="77"/>
      <c r="L56" s="132"/>
      <c r="M56" s="77"/>
      <c r="N56" s="77"/>
      <c r="O56" s="77"/>
      <c r="P56" s="77"/>
      <c r="Q56" s="132"/>
      <c r="R56" s="77"/>
      <c r="S56" s="77"/>
      <c r="T56" s="77"/>
      <c r="U56" s="77"/>
      <c r="V56" s="131"/>
      <c r="W56" s="77"/>
      <c r="X56" s="77"/>
      <c r="Y56" s="77"/>
      <c r="Z56" s="77"/>
      <c r="AA56" s="131"/>
      <c r="AB56" s="77"/>
      <c r="AC56" s="77"/>
      <c r="AD56" s="77"/>
      <c r="AE56" s="77"/>
      <c r="AF56" s="131"/>
      <c r="AG56" s="77"/>
      <c r="AH56" s="77"/>
      <c r="AI56" s="77"/>
      <c r="AJ56" s="77"/>
      <c r="AK56" s="131"/>
    </row>
    <row r="57" spans="1:37" x14ac:dyDescent="0.25">
      <c r="A57" s="297"/>
      <c r="B57" s="77" t="s">
        <v>165</v>
      </c>
      <c r="C57" s="77"/>
      <c r="D57" s="77"/>
      <c r="E57" s="77"/>
      <c r="F57" s="77"/>
      <c r="G57" s="148"/>
      <c r="H57" s="77"/>
      <c r="I57" s="77"/>
      <c r="J57" s="77"/>
      <c r="K57" s="77"/>
      <c r="L57" s="148"/>
      <c r="M57" s="77"/>
      <c r="N57" s="77"/>
      <c r="O57" s="77"/>
      <c r="P57" s="77"/>
      <c r="Q57" s="148"/>
      <c r="R57" s="77"/>
      <c r="S57" s="77"/>
      <c r="T57" s="77"/>
      <c r="U57" s="77"/>
      <c r="V57" s="77"/>
      <c r="W57" s="77"/>
      <c r="X57" s="77"/>
      <c r="Y57" s="77"/>
      <c r="Z57" s="77"/>
      <c r="AA57" s="77"/>
      <c r="AB57" s="77"/>
      <c r="AC57" s="77"/>
      <c r="AD57" s="77"/>
      <c r="AE57" s="77"/>
      <c r="AF57" s="77"/>
      <c r="AG57" s="77"/>
      <c r="AH57" s="77"/>
      <c r="AI57" s="77"/>
      <c r="AJ57" s="77"/>
      <c r="AK57" s="77"/>
    </row>
    <row r="58" spans="1:37" x14ac:dyDescent="0.25">
      <c r="A58" s="297"/>
      <c r="B58" s="77" t="s">
        <v>166</v>
      </c>
      <c r="C58" s="77"/>
      <c r="D58" s="77"/>
      <c r="E58" s="77"/>
      <c r="F58" s="77"/>
      <c r="G58" s="148"/>
      <c r="H58" s="77"/>
      <c r="I58" s="77"/>
      <c r="J58" s="77"/>
      <c r="K58" s="77"/>
      <c r="L58" s="148"/>
      <c r="M58" s="77"/>
      <c r="N58" s="77"/>
      <c r="O58" s="77"/>
      <c r="P58" s="77"/>
      <c r="Q58" s="148"/>
      <c r="R58" s="77"/>
      <c r="S58" s="77"/>
      <c r="T58" s="77"/>
      <c r="U58" s="77"/>
      <c r="V58" s="77"/>
      <c r="W58" s="77"/>
      <c r="X58" s="77"/>
      <c r="Y58" s="77"/>
      <c r="Z58" s="77"/>
      <c r="AA58" s="77"/>
      <c r="AB58" s="77"/>
      <c r="AC58" s="77"/>
      <c r="AD58" s="77"/>
      <c r="AE58" s="77"/>
      <c r="AF58" s="77"/>
      <c r="AG58" s="77"/>
      <c r="AH58" s="77"/>
      <c r="AI58" s="77"/>
      <c r="AJ58" s="77"/>
      <c r="AK58" s="77"/>
    </row>
    <row r="59" spans="1:37" x14ac:dyDescent="0.25">
      <c r="A59" s="297"/>
      <c r="B59" s="77" t="s">
        <v>167</v>
      </c>
      <c r="C59" s="77"/>
      <c r="D59" s="77"/>
      <c r="E59" s="77"/>
      <c r="F59" s="77"/>
      <c r="G59" s="148"/>
      <c r="H59" s="77"/>
      <c r="I59" s="77"/>
      <c r="J59" s="77"/>
      <c r="K59" s="77"/>
      <c r="L59" s="148"/>
      <c r="M59" s="77"/>
      <c r="N59" s="77"/>
      <c r="O59" s="77"/>
      <c r="P59" s="77"/>
      <c r="Q59" s="148"/>
      <c r="R59" s="77"/>
      <c r="S59" s="77"/>
      <c r="T59" s="77"/>
      <c r="U59" s="77"/>
      <c r="V59" s="77"/>
      <c r="W59" s="77"/>
      <c r="X59" s="77"/>
      <c r="Y59" s="77"/>
      <c r="Z59" s="77"/>
      <c r="AA59" s="77"/>
      <c r="AB59" s="77"/>
      <c r="AC59" s="77"/>
      <c r="AD59" s="77"/>
      <c r="AE59" s="77"/>
      <c r="AF59" s="77"/>
      <c r="AG59" s="77"/>
      <c r="AH59" s="77"/>
      <c r="AI59" s="77"/>
      <c r="AJ59" s="77"/>
      <c r="AK59" s="77"/>
    </row>
    <row r="60" spans="1:37" x14ac:dyDescent="0.25">
      <c r="A60" s="297"/>
      <c r="B60" s="133" t="s">
        <v>168</v>
      </c>
      <c r="C60" s="131"/>
      <c r="D60" s="131"/>
      <c r="E60" s="131"/>
      <c r="F60" s="131"/>
      <c r="G60" s="132"/>
      <c r="H60" s="131"/>
      <c r="I60" s="131"/>
      <c r="J60" s="131"/>
      <c r="K60" s="131"/>
      <c r="L60" s="132"/>
      <c r="M60" s="131"/>
      <c r="N60" s="131"/>
      <c r="O60" s="131"/>
      <c r="P60" s="131"/>
      <c r="Q60" s="132"/>
      <c r="R60" s="131"/>
      <c r="S60" s="131"/>
      <c r="T60" s="131"/>
      <c r="U60" s="131"/>
      <c r="V60" s="131"/>
      <c r="W60" s="131"/>
      <c r="X60" s="131"/>
      <c r="Y60" s="131"/>
      <c r="Z60" s="131"/>
      <c r="AA60" s="131"/>
      <c r="AB60" s="131"/>
      <c r="AC60" s="131"/>
      <c r="AD60" s="131"/>
      <c r="AE60" s="131"/>
      <c r="AF60" s="131"/>
      <c r="AG60" s="131"/>
      <c r="AH60" s="131"/>
      <c r="AI60" s="131"/>
      <c r="AJ60" s="131"/>
      <c r="AK60" s="131"/>
    </row>
    <row r="61" spans="1:37" x14ac:dyDescent="0.25">
      <c r="A61" s="297"/>
      <c r="B61" s="133"/>
      <c r="C61" s="131"/>
      <c r="D61" s="131"/>
      <c r="E61" s="131"/>
      <c r="F61" s="131"/>
      <c r="G61" s="132"/>
      <c r="H61" s="131"/>
      <c r="I61" s="131"/>
      <c r="J61" s="131"/>
      <c r="K61" s="131"/>
      <c r="L61" s="132"/>
      <c r="M61" s="131"/>
      <c r="N61" s="131"/>
      <c r="O61" s="131"/>
      <c r="P61" s="131"/>
      <c r="Q61" s="132"/>
      <c r="R61" s="131"/>
      <c r="S61" s="131"/>
      <c r="T61" s="131"/>
      <c r="U61" s="131"/>
      <c r="V61" s="131"/>
      <c r="W61" s="131"/>
      <c r="X61" s="131"/>
      <c r="Y61" s="131"/>
      <c r="Z61" s="131"/>
      <c r="AA61" s="131"/>
      <c r="AB61" s="131"/>
      <c r="AC61" s="131"/>
      <c r="AD61" s="131"/>
      <c r="AE61" s="131"/>
      <c r="AF61" s="131"/>
      <c r="AG61" s="131"/>
      <c r="AH61" s="131"/>
      <c r="AI61" s="131"/>
      <c r="AJ61" s="131"/>
      <c r="AK61" s="131"/>
    </row>
    <row r="62" spans="1:37" x14ac:dyDescent="0.25">
      <c r="A62" s="297"/>
      <c r="B62" s="133"/>
      <c r="C62" s="131"/>
      <c r="D62" s="131"/>
      <c r="E62" s="131"/>
      <c r="F62" s="131"/>
      <c r="G62" s="132"/>
      <c r="H62" s="131"/>
      <c r="I62" s="131"/>
      <c r="J62" s="131"/>
      <c r="K62" s="131"/>
      <c r="L62" s="132"/>
      <c r="M62" s="131"/>
      <c r="N62" s="131"/>
      <c r="O62" s="131"/>
      <c r="P62" s="131"/>
      <c r="Q62" s="132"/>
      <c r="R62" s="131"/>
      <c r="S62" s="131"/>
      <c r="T62" s="131"/>
      <c r="U62" s="131"/>
      <c r="V62" s="131"/>
      <c r="W62" s="131"/>
      <c r="X62" s="131"/>
      <c r="Y62" s="131"/>
      <c r="Z62" s="131"/>
      <c r="AA62" s="131"/>
      <c r="AB62" s="131"/>
      <c r="AC62" s="131"/>
      <c r="AD62" s="131"/>
      <c r="AE62" s="131"/>
      <c r="AF62" s="131"/>
      <c r="AG62" s="131"/>
      <c r="AH62" s="131"/>
      <c r="AI62" s="131"/>
      <c r="AJ62" s="131"/>
      <c r="AK62" s="131"/>
    </row>
    <row r="63" spans="1:37" x14ac:dyDescent="0.25">
      <c r="A63" s="132"/>
      <c r="B63" s="133"/>
      <c r="C63" s="131"/>
      <c r="D63" s="131"/>
      <c r="E63" s="131"/>
      <c r="F63" s="131"/>
      <c r="G63" s="132"/>
      <c r="H63" s="131"/>
      <c r="I63" s="131"/>
      <c r="J63" s="131"/>
      <c r="K63" s="131"/>
      <c r="L63" s="132"/>
      <c r="M63" s="131"/>
      <c r="N63" s="131"/>
      <c r="O63" s="131"/>
      <c r="P63" s="131"/>
      <c r="Q63" s="132"/>
      <c r="R63" s="131"/>
      <c r="S63" s="131"/>
      <c r="T63" s="131"/>
      <c r="U63" s="131"/>
      <c r="V63" s="131"/>
      <c r="W63" s="131"/>
      <c r="X63" s="131"/>
      <c r="Y63" s="131"/>
      <c r="Z63" s="131"/>
      <c r="AA63" s="131"/>
      <c r="AB63" s="131"/>
      <c r="AC63" s="131"/>
      <c r="AD63" s="131"/>
      <c r="AE63" s="131"/>
      <c r="AF63" s="131"/>
      <c r="AG63" s="131"/>
      <c r="AH63" s="131"/>
      <c r="AI63" s="131"/>
      <c r="AJ63" s="131"/>
      <c r="AK63" s="131"/>
    </row>
    <row r="64" spans="1:37" x14ac:dyDescent="0.25">
      <c r="A64" s="132"/>
      <c r="B64" s="133"/>
      <c r="C64" s="131"/>
      <c r="D64" s="131"/>
      <c r="E64" s="131"/>
      <c r="F64" s="131"/>
      <c r="G64" s="132"/>
      <c r="H64" s="131"/>
      <c r="I64" s="131"/>
      <c r="J64" s="131"/>
      <c r="K64" s="131"/>
      <c r="L64" s="132"/>
      <c r="M64" s="131"/>
      <c r="N64" s="131"/>
      <c r="O64" s="131"/>
      <c r="P64" s="131"/>
      <c r="Q64" s="132"/>
      <c r="R64" s="131"/>
      <c r="S64" s="131"/>
      <c r="T64" s="131"/>
      <c r="U64" s="131"/>
      <c r="V64" s="131"/>
      <c r="W64" s="131"/>
      <c r="X64" s="131"/>
      <c r="Y64" s="131"/>
      <c r="Z64" s="131"/>
      <c r="AA64" s="131"/>
      <c r="AB64" s="131"/>
      <c r="AC64" s="131"/>
      <c r="AD64" s="131"/>
      <c r="AE64" s="131"/>
      <c r="AF64" s="131"/>
      <c r="AG64" s="131"/>
      <c r="AH64" s="131"/>
      <c r="AI64" s="131"/>
      <c r="AJ64" s="131"/>
      <c r="AK64" s="131"/>
    </row>
    <row r="65" spans="1:37" x14ac:dyDescent="0.25">
      <c r="A65" s="132"/>
      <c r="B65" s="133"/>
      <c r="C65" s="131"/>
      <c r="D65" s="131"/>
      <c r="E65" s="131"/>
      <c r="F65" s="131"/>
      <c r="G65" s="132"/>
      <c r="H65" s="131"/>
      <c r="I65" s="131"/>
      <c r="J65" s="131"/>
      <c r="K65" s="131"/>
      <c r="L65" s="132"/>
      <c r="M65" s="131"/>
      <c r="N65" s="131"/>
      <c r="O65" s="131"/>
      <c r="P65" s="131"/>
      <c r="Q65" s="132"/>
      <c r="R65" s="131"/>
      <c r="S65" s="131"/>
      <c r="T65" s="131"/>
      <c r="U65" s="131"/>
      <c r="V65" s="131"/>
      <c r="W65" s="131"/>
      <c r="X65" s="131"/>
      <c r="Y65" s="131"/>
      <c r="Z65" s="131"/>
      <c r="AA65" s="131"/>
      <c r="AB65" s="131"/>
      <c r="AC65" s="131"/>
      <c r="AD65" s="131"/>
      <c r="AE65" s="131"/>
      <c r="AF65" s="131"/>
      <c r="AG65" s="131"/>
      <c r="AH65" s="131"/>
      <c r="AI65" s="131"/>
      <c r="AJ65" s="131"/>
      <c r="AK65" s="131"/>
    </row>
    <row r="66" spans="1:37" x14ac:dyDescent="0.25">
      <c r="A66" s="132"/>
      <c r="B66" s="133"/>
      <c r="C66" s="131"/>
      <c r="D66" s="131"/>
      <c r="E66" s="131"/>
      <c r="F66" s="131"/>
      <c r="G66" s="132"/>
      <c r="H66" s="131"/>
      <c r="I66" s="131"/>
      <c r="J66" s="131"/>
      <c r="K66" s="131"/>
      <c r="L66" s="132"/>
      <c r="M66" s="131"/>
      <c r="N66" s="131"/>
      <c r="O66" s="131"/>
      <c r="P66" s="131"/>
      <c r="Q66" s="132"/>
      <c r="R66" s="131"/>
      <c r="S66" s="131"/>
      <c r="T66" s="131"/>
      <c r="U66" s="131"/>
      <c r="V66" s="131"/>
      <c r="W66" s="131"/>
      <c r="X66" s="131"/>
      <c r="Y66" s="131"/>
      <c r="Z66" s="131"/>
      <c r="AA66" s="131"/>
      <c r="AB66" s="131"/>
      <c r="AC66" s="131"/>
      <c r="AD66" s="131"/>
      <c r="AE66" s="131"/>
      <c r="AF66" s="131"/>
      <c r="AG66" s="131"/>
      <c r="AH66" s="131"/>
      <c r="AI66" s="131"/>
      <c r="AJ66" s="131"/>
      <c r="AK66" s="131"/>
    </row>
    <row r="67" spans="1:37" x14ac:dyDescent="0.25">
      <c r="A67" s="132"/>
      <c r="B67" s="133"/>
      <c r="C67" s="131"/>
      <c r="D67" s="131"/>
      <c r="E67" s="131"/>
      <c r="F67" s="131"/>
      <c r="G67" s="132"/>
      <c r="H67" s="131"/>
      <c r="I67" s="131"/>
      <c r="J67" s="131"/>
      <c r="K67" s="131"/>
      <c r="L67" s="132"/>
      <c r="M67" s="131"/>
      <c r="N67" s="131"/>
      <c r="O67" s="131"/>
      <c r="P67" s="131"/>
      <c r="Q67" s="132"/>
      <c r="R67" s="131"/>
      <c r="S67" s="131"/>
      <c r="T67" s="131"/>
      <c r="U67" s="131"/>
      <c r="V67" s="131"/>
      <c r="W67" s="131"/>
      <c r="X67" s="131"/>
      <c r="Y67" s="131"/>
      <c r="Z67" s="131"/>
      <c r="AA67" s="131"/>
      <c r="AB67" s="131"/>
      <c r="AC67" s="131"/>
      <c r="AD67" s="131"/>
      <c r="AE67" s="131"/>
      <c r="AF67" s="131"/>
      <c r="AG67" s="131"/>
      <c r="AH67" s="131"/>
      <c r="AI67" s="131"/>
      <c r="AJ67" s="131"/>
      <c r="AK67" s="131"/>
    </row>
  </sheetData>
  <mergeCells count="11">
    <mergeCell ref="AG1:AK2"/>
    <mergeCell ref="A9:A31"/>
    <mergeCell ref="A38:A43"/>
    <mergeCell ref="C1:G2"/>
    <mergeCell ref="H1:L2"/>
    <mergeCell ref="M1:Q2"/>
    <mergeCell ref="A47:A54"/>
    <mergeCell ref="A56:A62"/>
    <mergeCell ref="R1:V2"/>
    <mergeCell ref="W1:AA2"/>
    <mergeCell ref="AB1:AF2"/>
  </mergeCells>
  <hyperlinks>
    <hyperlink ref="G5" r:id="rId1" xr:uid="{48B12592-4206-4E12-A1DE-79100C5BEC29}"/>
  </hyperlink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51953-F170-44B6-B485-6FC563D87B82}">
  <dimension ref="A1:N67"/>
  <sheetViews>
    <sheetView topLeftCell="F5" workbookViewId="0">
      <selection activeCell="F5" sqref="F5"/>
    </sheetView>
  </sheetViews>
  <sheetFormatPr defaultColWidth="11.42578125" defaultRowHeight="15" x14ac:dyDescent="0.25"/>
  <cols>
    <col min="1" max="1" width="11.42578125" style="114"/>
    <col min="2" max="2" width="47" style="114" customWidth="1"/>
    <col min="3" max="3" width="9.140625" style="115"/>
    <col min="4" max="4" width="11.42578125" style="114"/>
    <col min="5" max="7" width="9.140625" style="114"/>
    <col min="8" max="9" width="11.42578125" style="114"/>
    <col min="10" max="10" width="9.140625" style="115"/>
    <col min="11" max="11" width="11.42578125" style="114"/>
    <col min="12" max="14" width="9.140625" style="114"/>
    <col min="15" max="16384" width="11.42578125" style="114"/>
  </cols>
  <sheetData>
    <row r="1" spans="1:14" s="109" customFormat="1" ht="15" customHeight="1" x14ac:dyDescent="0.25">
      <c r="A1" s="106"/>
      <c r="B1" s="107"/>
      <c r="C1" s="328" t="s">
        <v>185</v>
      </c>
      <c r="D1" s="330"/>
      <c r="E1" s="328" t="s">
        <v>186</v>
      </c>
      <c r="F1" s="329"/>
      <c r="G1" s="329"/>
      <c r="H1" s="329"/>
      <c r="I1" s="330"/>
      <c r="J1" s="331" t="s">
        <v>187</v>
      </c>
      <c r="K1" s="332"/>
      <c r="L1" s="332"/>
      <c r="M1" s="332"/>
      <c r="N1" s="333"/>
    </row>
    <row r="2" spans="1:14" s="109" customFormat="1" x14ac:dyDescent="0.25">
      <c r="A2" s="106"/>
      <c r="B2" s="107"/>
      <c r="C2" s="325"/>
      <c r="D2" s="327"/>
      <c r="E2" s="325"/>
      <c r="F2" s="326"/>
      <c r="G2" s="326"/>
      <c r="H2" s="326"/>
      <c r="I2" s="327"/>
      <c r="J2" s="334"/>
      <c r="K2" s="335"/>
      <c r="L2" s="335"/>
      <c r="M2" s="335"/>
      <c r="N2" s="336"/>
    </row>
    <row r="3" spans="1:14" s="109" customFormat="1" x14ac:dyDescent="0.25">
      <c r="A3" s="110"/>
      <c r="B3" s="111"/>
      <c r="C3" s="112">
        <v>2030</v>
      </c>
      <c r="D3" s="113" t="s">
        <v>5</v>
      </c>
      <c r="E3" s="112">
        <v>2030</v>
      </c>
      <c r="F3" s="113">
        <v>2035</v>
      </c>
      <c r="G3" s="113">
        <v>2040</v>
      </c>
      <c r="H3" s="113">
        <v>2050</v>
      </c>
      <c r="I3" s="113" t="s">
        <v>5</v>
      </c>
      <c r="J3" s="112">
        <v>2030</v>
      </c>
      <c r="K3" s="113">
        <v>2035</v>
      </c>
      <c r="L3" s="113">
        <v>2040</v>
      </c>
      <c r="M3" s="113">
        <v>2050</v>
      </c>
      <c r="N3" s="113" t="s">
        <v>5</v>
      </c>
    </row>
    <row r="4" spans="1:14" x14ac:dyDescent="0.25">
      <c r="A4" s="132"/>
      <c r="B4" s="133" t="s">
        <v>124</v>
      </c>
      <c r="C4" s="149">
        <f>SUM(C9,C28,C23,C16,C21)</f>
        <v>1.55</v>
      </c>
      <c r="D4" s="131" t="s">
        <v>188</v>
      </c>
      <c r="E4" s="149">
        <f>SUM(E9,E28,E23,E16,E21)</f>
        <v>2.3820000000000001</v>
      </c>
      <c r="F4" s="131">
        <f t="shared" ref="F4:H4" si="0">SUM(F9,F28,F23,F16,F21)</f>
        <v>2.2409999999999997</v>
      </c>
      <c r="G4" s="131">
        <f t="shared" si="0"/>
        <v>2.141</v>
      </c>
      <c r="H4" s="131">
        <f t="shared" si="0"/>
        <v>1.98</v>
      </c>
      <c r="I4" s="131" t="s">
        <v>188</v>
      </c>
      <c r="J4" s="149">
        <f t="shared" ref="J4:L4" si="1">SUM(J9,J28,J23,J16,J21)</f>
        <v>3.4400000000000004</v>
      </c>
      <c r="K4" s="131">
        <f t="shared" si="1"/>
        <v>3.24</v>
      </c>
      <c r="L4" s="131">
        <f t="shared" si="1"/>
        <v>3.1</v>
      </c>
      <c r="M4" s="131">
        <f>SUM(M9,M28,M23,M16,M21)</f>
        <v>2.8600000000000003</v>
      </c>
      <c r="N4" s="131" t="s">
        <v>188</v>
      </c>
    </row>
    <row r="5" spans="1:14" x14ac:dyDescent="0.25">
      <c r="A5" s="132"/>
      <c r="B5" s="133" t="s">
        <v>125</v>
      </c>
      <c r="C5" s="157">
        <f>(C39+C38*C47)/1000000</f>
        <v>4.8145E-2</v>
      </c>
      <c r="D5" s="131"/>
      <c r="E5" s="157">
        <f>(E39*E47+E38)/1000000</f>
        <v>5.4024999999999997E-2</v>
      </c>
      <c r="F5" s="158">
        <f t="shared" ref="F5:H5" si="2">(F39*F47+F38)/1000000</f>
        <v>4.6378000000000003E-2</v>
      </c>
      <c r="G5" s="158">
        <f t="shared" si="2"/>
        <v>4.3754000000000001E-2</v>
      </c>
      <c r="H5" s="158">
        <f t="shared" si="2"/>
        <v>4.0787999999999998E-2</v>
      </c>
      <c r="I5" s="158"/>
      <c r="J5" s="157">
        <f t="shared" ref="J5:L5" si="3">(J39*J47+J38)/1000000</f>
        <v>4.9869999999999998E-2</v>
      </c>
      <c r="K5" s="158">
        <f t="shared" si="3"/>
        <v>4.6693999999999999E-2</v>
      </c>
      <c r="L5" s="158">
        <f t="shared" si="3"/>
        <v>4.4053000000000002E-2</v>
      </c>
      <c r="M5" s="158">
        <f>(M39*M47+M38)/1000000</f>
        <v>4.1065999999999998E-2</v>
      </c>
      <c r="N5" s="131"/>
    </row>
    <row r="6" spans="1:14" x14ac:dyDescent="0.25">
      <c r="A6" s="132"/>
      <c r="B6" s="133" t="s">
        <v>183</v>
      </c>
      <c r="C6" s="149"/>
      <c r="D6" s="131"/>
      <c r="E6" s="149"/>
      <c r="F6" s="131"/>
      <c r="G6" s="131"/>
      <c r="H6" s="131"/>
      <c r="I6" s="131"/>
      <c r="J6" s="149"/>
      <c r="K6" s="131"/>
      <c r="L6" s="131"/>
      <c r="M6" s="131"/>
      <c r="N6" s="131"/>
    </row>
    <row r="7" spans="1:14" x14ac:dyDescent="0.25">
      <c r="A7" s="134"/>
      <c r="B7" s="135" t="s">
        <v>184</v>
      </c>
      <c r="C7" s="151"/>
      <c r="D7" s="138"/>
      <c r="E7" s="151"/>
      <c r="F7" s="159"/>
      <c r="G7" s="159"/>
      <c r="H7" s="159"/>
      <c r="I7" s="138"/>
      <c r="J7" s="151"/>
      <c r="K7" s="138"/>
      <c r="L7" s="138"/>
      <c r="M7" s="138"/>
      <c r="N7" s="138"/>
    </row>
    <row r="8" spans="1:14" x14ac:dyDescent="0.25">
      <c r="A8" s="139"/>
      <c r="B8" s="140"/>
      <c r="C8" s="152"/>
      <c r="D8" s="141"/>
      <c r="E8" s="160"/>
      <c r="F8" s="131"/>
      <c r="G8" s="131"/>
      <c r="H8" s="131"/>
      <c r="I8" s="141"/>
      <c r="J8" s="152"/>
      <c r="K8" s="141"/>
      <c r="L8" s="141"/>
      <c r="M8" s="141"/>
      <c r="N8" s="141"/>
    </row>
    <row r="9" spans="1:14" x14ac:dyDescent="0.25">
      <c r="A9" s="300" t="s">
        <v>124</v>
      </c>
      <c r="B9" s="133" t="s">
        <v>126</v>
      </c>
      <c r="C9" s="149">
        <f>SUM(C10:C14)</f>
        <v>1.46</v>
      </c>
      <c r="D9" s="131"/>
      <c r="E9" s="150">
        <f>SUM(E10:E14)</f>
        <v>1.552</v>
      </c>
      <c r="F9" s="131">
        <f t="shared" ref="F9:H9" si="4">SUM(F10:F14)</f>
        <v>1.4409999999999998</v>
      </c>
      <c r="G9" s="131">
        <f t="shared" si="4"/>
        <v>1.371</v>
      </c>
      <c r="H9" s="131">
        <f t="shared" si="4"/>
        <v>1.28</v>
      </c>
      <c r="I9" s="131"/>
      <c r="J9" s="150">
        <f t="shared" ref="J9" si="5">SUM(J10:J14)</f>
        <v>1.59</v>
      </c>
      <c r="K9" s="131">
        <f t="shared" ref="K9" si="6">SUM(K10:K14)</f>
        <v>1.47</v>
      </c>
      <c r="L9" s="131">
        <f t="shared" ref="L9" si="7">SUM(L10:L14)</f>
        <v>1.4000000000000001</v>
      </c>
      <c r="M9" s="131">
        <f t="shared" ref="M9" si="8">SUM(M10:M14)</f>
        <v>1.31</v>
      </c>
      <c r="N9" s="131"/>
    </row>
    <row r="10" spans="1:14" x14ac:dyDescent="0.25">
      <c r="A10" s="300"/>
      <c r="B10" s="143" t="s">
        <v>127</v>
      </c>
      <c r="C10" s="118">
        <v>0.13</v>
      </c>
      <c r="D10" s="131"/>
      <c r="E10" s="118">
        <v>0.17</v>
      </c>
      <c r="F10" s="117">
        <v>0.17</v>
      </c>
      <c r="G10" s="117">
        <v>0.16</v>
      </c>
      <c r="H10" s="117">
        <v>0.16</v>
      </c>
      <c r="I10" s="131"/>
      <c r="J10" s="118">
        <v>0.17</v>
      </c>
      <c r="K10" s="117">
        <v>0.17</v>
      </c>
      <c r="L10" s="117">
        <v>0.16</v>
      </c>
      <c r="M10" s="117">
        <v>0.16</v>
      </c>
      <c r="N10" s="131"/>
    </row>
    <row r="11" spans="1:14" x14ac:dyDescent="0.25">
      <c r="A11" s="300"/>
      <c r="B11" s="143" t="s">
        <v>128</v>
      </c>
      <c r="C11" s="118">
        <v>0.93</v>
      </c>
      <c r="D11" s="131"/>
      <c r="E11" s="118">
        <v>0.93</v>
      </c>
      <c r="F11" s="117">
        <v>0.85</v>
      </c>
      <c r="G11" s="117">
        <v>0.81</v>
      </c>
      <c r="H11" s="117">
        <v>0.75</v>
      </c>
      <c r="I11" s="131"/>
      <c r="J11" s="118">
        <v>0.93</v>
      </c>
      <c r="K11" s="117">
        <v>0.85</v>
      </c>
      <c r="L11" s="117">
        <v>0.81</v>
      </c>
      <c r="M11" s="117">
        <v>0.75</v>
      </c>
      <c r="N11" s="131"/>
    </row>
    <row r="12" spans="1:14" x14ac:dyDescent="0.25">
      <c r="A12" s="300"/>
      <c r="B12" s="143" t="s">
        <v>129</v>
      </c>
      <c r="C12" s="118">
        <v>0.38</v>
      </c>
      <c r="D12" s="131"/>
      <c r="E12" s="118">
        <v>0.41</v>
      </c>
      <c r="F12" s="117">
        <v>0.38</v>
      </c>
      <c r="G12" s="117">
        <v>0.36</v>
      </c>
      <c r="H12" s="117">
        <v>0.33</v>
      </c>
      <c r="I12" s="131"/>
      <c r="J12" s="118">
        <v>0.45</v>
      </c>
      <c r="K12" s="117">
        <v>0.41</v>
      </c>
      <c r="L12" s="117">
        <v>0.39</v>
      </c>
      <c r="M12" s="117">
        <v>0.36</v>
      </c>
      <c r="N12" s="131"/>
    </row>
    <row r="13" spans="1:14" x14ac:dyDescent="0.25">
      <c r="A13" s="300"/>
      <c r="B13" s="143" t="s">
        <v>130</v>
      </c>
      <c r="C13" s="118">
        <v>0.02</v>
      </c>
      <c r="D13" s="131"/>
      <c r="E13" s="118">
        <v>4.2000000000000003E-2</v>
      </c>
      <c r="F13" s="117">
        <v>4.1000000000000002E-2</v>
      </c>
      <c r="G13" s="117">
        <v>4.1000000000000002E-2</v>
      </c>
      <c r="H13" s="117">
        <v>0.04</v>
      </c>
      <c r="I13" s="131"/>
      <c r="J13" s="118">
        <v>0.04</v>
      </c>
      <c r="K13" s="117">
        <v>0.04</v>
      </c>
      <c r="L13" s="117">
        <v>0.04</v>
      </c>
      <c r="M13" s="117">
        <v>0.04</v>
      </c>
      <c r="N13" s="131"/>
    </row>
    <row r="14" spans="1:14" x14ac:dyDescent="0.25">
      <c r="A14" s="300"/>
      <c r="B14" s="143" t="s">
        <v>131</v>
      </c>
      <c r="C14" s="149"/>
      <c r="D14" s="131"/>
      <c r="E14" s="150"/>
      <c r="F14" s="131"/>
      <c r="G14" s="131"/>
      <c r="H14" s="131"/>
      <c r="I14" s="131"/>
      <c r="J14" s="149"/>
      <c r="K14" s="131"/>
      <c r="L14" s="131"/>
      <c r="M14" s="131"/>
      <c r="N14" s="131"/>
    </row>
    <row r="15" spans="1:14" x14ac:dyDescent="0.25">
      <c r="A15" s="300"/>
      <c r="B15" s="133"/>
      <c r="C15" s="149"/>
      <c r="D15" s="131"/>
      <c r="E15" s="150"/>
      <c r="F15" s="131"/>
      <c r="G15" s="131"/>
      <c r="H15" s="131"/>
      <c r="I15" s="131"/>
      <c r="J15" s="149"/>
      <c r="K15" s="131"/>
      <c r="L15" s="131"/>
      <c r="M15" s="131"/>
      <c r="N15" s="131"/>
    </row>
    <row r="16" spans="1:14" x14ac:dyDescent="0.25">
      <c r="A16" s="300"/>
      <c r="B16" s="133" t="s">
        <v>132</v>
      </c>
      <c r="C16" s="149"/>
      <c r="D16" s="131"/>
      <c r="E16" s="150"/>
      <c r="F16" s="131"/>
      <c r="G16" s="131"/>
      <c r="H16" s="131"/>
      <c r="I16" s="131"/>
      <c r="J16" s="149"/>
      <c r="K16" s="131"/>
      <c r="L16" s="131"/>
      <c r="M16" s="131"/>
      <c r="N16" s="131"/>
    </row>
    <row r="17" spans="1:14" x14ac:dyDescent="0.25">
      <c r="A17" s="300"/>
      <c r="B17" s="143" t="s">
        <v>133</v>
      </c>
      <c r="C17" s="149"/>
      <c r="D17" s="131"/>
      <c r="E17" s="150"/>
      <c r="F17" s="131"/>
      <c r="G17" s="131"/>
      <c r="H17" s="131"/>
      <c r="I17" s="131"/>
      <c r="J17" s="149"/>
      <c r="K17" s="131"/>
      <c r="L17" s="131"/>
      <c r="M17" s="131"/>
      <c r="N17" s="131"/>
    </row>
    <row r="18" spans="1:14" x14ac:dyDescent="0.25">
      <c r="A18" s="300"/>
      <c r="B18" s="143" t="s">
        <v>135</v>
      </c>
      <c r="C18" s="149"/>
      <c r="D18" s="131"/>
      <c r="E18" s="150"/>
      <c r="F18" s="131"/>
      <c r="G18" s="131"/>
      <c r="H18" s="131"/>
      <c r="I18" s="131"/>
      <c r="J18" s="149"/>
      <c r="K18" s="131"/>
      <c r="L18" s="131"/>
      <c r="M18" s="131"/>
      <c r="N18" s="131"/>
    </row>
    <row r="19" spans="1:14" x14ac:dyDescent="0.25">
      <c r="A19" s="300"/>
      <c r="B19" s="143" t="s">
        <v>136</v>
      </c>
      <c r="C19" s="149"/>
      <c r="D19" s="131"/>
      <c r="E19" s="150"/>
      <c r="F19" s="131"/>
      <c r="G19" s="131"/>
      <c r="H19" s="131"/>
      <c r="I19" s="131"/>
      <c r="J19" s="149"/>
      <c r="K19" s="131"/>
      <c r="L19" s="131"/>
      <c r="M19" s="131"/>
      <c r="N19" s="131"/>
    </row>
    <row r="20" spans="1:14" x14ac:dyDescent="0.25">
      <c r="A20" s="300"/>
      <c r="B20" s="143" t="s">
        <v>137</v>
      </c>
      <c r="C20" s="149"/>
      <c r="D20" s="131"/>
      <c r="E20" s="150"/>
      <c r="F20" s="131"/>
      <c r="G20" s="131"/>
      <c r="H20" s="131"/>
      <c r="I20" s="131"/>
      <c r="J20" s="149"/>
      <c r="K20" s="131"/>
      <c r="L20" s="131"/>
      <c r="M20" s="131"/>
      <c r="N20" s="131"/>
    </row>
    <row r="21" spans="1:14" x14ac:dyDescent="0.25">
      <c r="A21" s="300"/>
      <c r="B21" s="77" t="s">
        <v>138</v>
      </c>
      <c r="C21" s="149"/>
      <c r="D21" s="131"/>
      <c r="E21" s="150"/>
      <c r="F21" s="131"/>
      <c r="G21" s="131"/>
      <c r="H21" s="131"/>
      <c r="I21" s="131"/>
      <c r="J21" s="149"/>
      <c r="K21" s="131"/>
      <c r="L21" s="131"/>
      <c r="M21" s="131"/>
      <c r="N21" s="131"/>
    </row>
    <row r="22" spans="1:14" x14ac:dyDescent="0.25">
      <c r="A22" s="300"/>
      <c r="B22" s="133"/>
      <c r="C22" s="149"/>
      <c r="D22" s="131"/>
      <c r="E22" s="150"/>
      <c r="F22" s="131"/>
      <c r="G22" s="131"/>
      <c r="H22" s="131"/>
      <c r="I22" s="131"/>
      <c r="J22" s="149"/>
      <c r="K22" s="131"/>
      <c r="L22" s="131"/>
      <c r="M22" s="131"/>
      <c r="N22" s="131"/>
    </row>
    <row r="23" spans="1:14" x14ac:dyDescent="0.25">
      <c r="A23" s="300"/>
      <c r="B23" s="133" t="s">
        <v>139</v>
      </c>
      <c r="C23" s="149"/>
      <c r="D23" s="131"/>
      <c r="E23" s="150"/>
      <c r="F23" s="131"/>
      <c r="G23" s="131"/>
      <c r="H23" s="131"/>
      <c r="I23" s="131"/>
      <c r="J23" s="149"/>
      <c r="K23" s="131"/>
      <c r="L23" s="131"/>
      <c r="M23" s="131"/>
      <c r="N23" s="131"/>
    </row>
    <row r="24" spans="1:14" x14ac:dyDescent="0.25">
      <c r="A24" s="300"/>
      <c r="B24" s="143" t="s">
        <v>140</v>
      </c>
      <c r="C24" s="149"/>
      <c r="D24" s="131"/>
      <c r="E24" s="150"/>
      <c r="F24" s="131"/>
      <c r="G24" s="131"/>
      <c r="H24" s="131"/>
      <c r="I24" s="131"/>
      <c r="J24" s="149"/>
      <c r="K24" s="131"/>
      <c r="L24" s="131"/>
      <c r="M24" s="131"/>
      <c r="N24" s="131"/>
    </row>
    <row r="25" spans="1:14" x14ac:dyDescent="0.25">
      <c r="A25" s="300"/>
      <c r="B25" s="143" t="s">
        <v>141</v>
      </c>
      <c r="C25" s="149"/>
      <c r="D25" s="131"/>
      <c r="E25" s="150"/>
      <c r="F25" s="131"/>
      <c r="G25" s="131"/>
      <c r="H25" s="131"/>
      <c r="I25" s="131"/>
      <c r="J25" s="149"/>
      <c r="K25" s="131"/>
      <c r="L25" s="131"/>
      <c r="M25" s="131"/>
      <c r="N25" s="131"/>
    </row>
    <row r="26" spans="1:14" x14ac:dyDescent="0.25">
      <c r="A26" s="300"/>
      <c r="B26" s="143" t="s">
        <v>142</v>
      </c>
      <c r="C26" s="149"/>
      <c r="D26" s="131"/>
      <c r="E26" s="150"/>
      <c r="F26" s="131"/>
      <c r="G26" s="131"/>
      <c r="H26" s="131"/>
      <c r="I26" s="131"/>
      <c r="J26" s="149"/>
      <c r="K26" s="131"/>
      <c r="L26" s="131"/>
      <c r="M26" s="131"/>
      <c r="N26" s="131"/>
    </row>
    <row r="27" spans="1:14" x14ac:dyDescent="0.25">
      <c r="A27" s="300"/>
      <c r="B27" s="133"/>
      <c r="C27" s="149"/>
      <c r="D27" s="131"/>
      <c r="E27" s="150"/>
      <c r="F27" s="131"/>
      <c r="G27" s="131"/>
      <c r="H27" s="131"/>
      <c r="I27" s="131"/>
      <c r="J27" s="149"/>
      <c r="K27" s="131"/>
      <c r="L27" s="131"/>
      <c r="M27" s="131"/>
      <c r="N27" s="131"/>
    </row>
    <row r="28" spans="1:14" x14ac:dyDescent="0.25">
      <c r="A28" s="300"/>
      <c r="B28" s="133" t="s">
        <v>143</v>
      </c>
      <c r="C28" s="149">
        <f>SUM(C29:C32)</f>
        <v>0.09</v>
      </c>
      <c r="D28" s="131"/>
      <c r="E28" s="150">
        <f>SUM(E29:E32)</f>
        <v>0.83</v>
      </c>
      <c r="F28" s="131">
        <f t="shared" ref="F28:H28" si="9">SUM(F29:F32)</f>
        <v>0.8</v>
      </c>
      <c r="G28" s="131">
        <f t="shared" si="9"/>
        <v>0.77</v>
      </c>
      <c r="H28" s="131">
        <f t="shared" si="9"/>
        <v>0.7</v>
      </c>
      <c r="I28" s="131"/>
      <c r="J28" s="150">
        <f t="shared" ref="J28" si="10">SUM(J29:J32)</f>
        <v>1.85</v>
      </c>
      <c r="K28" s="131">
        <f t="shared" ref="K28" si="11">SUM(K29:K32)</f>
        <v>1.77</v>
      </c>
      <c r="L28" s="131">
        <f t="shared" ref="L28" si="12">SUM(L29:L32)</f>
        <v>1.7</v>
      </c>
      <c r="M28" s="131">
        <f t="shared" ref="M28" si="13">SUM(M29:M32)</f>
        <v>1.55</v>
      </c>
      <c r="N28" s="131"/>
    </row>
    <row r="29" spans="1:14" x14ac:dyDescent="0.25">
      <c r="A29" s="300"/>
      <c r="B29" s="143" t="s">
        <v>145</v>
      </c>
      <c r="C29" s="118">
        <v>0</v>
      </c>
      <c r="D29" s="131"/>
      <c r="E29" s="118">
        <v>0.56999999999999995</v>
      </c>
      <c r="F29" s="117">
        <v>0.55000000000000004</v>
      </c>
      <c r="G29" s="117">
        <v>0.53</v>
      </c>
      <c r="H29" s="117">
        <v>0.48</v>
      </c>
      <c r="I29" s="142"/>
      <c r="J29" s="117">
        <v>1.06</v>
      </c>
      <c r="K29" s="117">
        <v>1.01</v>
      </c>
      <c r="L29" s="117">
        <v>0.97</v>
      </c>
      <c r="M29" s="117">
        <v>0.89</v>
      </c>
      <c r="N29" s="131"/>
    </row>
    <row r="30" spans="1:14" x14ac:dyDescent="0.25">
      <c r="A30" s="300"/>
      <c r="B30" s="143" t="s">
        <v>144</v>
      </c>
      <c r="C30" s="118">
        <v>0.09</v>
      </c>
      <c r="D30" s="131"/>
      <c r="E30" s="118">
        <v>0.26</v>
      </c>
      <c r="F30" s="117">
        <v>0.25</v>
      </c>
      <c r="G30" s="117">
        <v>0.24</v>
      </c>
      <c r="H30" s="117">
        <v>0.22</v>
      </c>
      <c r="I30" s="142"/>
      <c r="J30" s="117">
        <v>0.79</v>
      </c>
      <c r="K30" s="117">
        <v>0.76</v>
      </c>
      <c r="L30" s="117">
        <v>0.73</v>
      </c>
      <c r="M30" s="117">
        <v>0.66</v>
      </c>
      <c r="N30" s="131"/>
    </row>
    <row r="31" spans="1:14" x14ac:dyDescent="0.25">
      <c r="A31" s="300"/>
      <c r="B31" s="143" t="s">
        <v>146</v>
      </c>
      <c r="C31" s="149"/>
      <c r="D31" s="131"/>
      <c r="E31" s="150"/>
      <c r="F31" s="131"/>
      <c r="G31" s="131"/>
      <c r="H31" s="131"/>
      <c r="I31" s="131"/>
      <c r="J31" s="149"/>
      <c r="K31" s="131"/>
      <c r="L31" s="131"/>
      <c r="M31" s="131"/>
      <c r="N31" s="131"/>
    </row>
    <row r="32" spans="1:14" x14ac:dyDescent="0.25">
      <c r="A32" s="132"/>
      <c r="B32" s="143" t="s">
        <v>147</v>
      </c>
      <c r="C32" s="149"/>
      <c r="D32" s="131"/>
      <c r="E32" s="150"/>
      <c r="F32" s="131"/>
      <c r="G32" s="131"/>
      <c r="H32" s="131"/>
      <c r="I32" s="131"/>
      <c r="J32" s="149"/>
      <c r="K32" s="131"/>
      <c r="L32" s="131"/>
      <c r="M32" s="131"/>
      <c r="N32" s="131"/>
    </row>
    <row r="33" spans="1:14" x14ac:dyDescent="0.25">
      <c r="A33" s="132"/>
      <c r="B33" s="77"/>
      <c r="C33" s="149"/>
      <c r="D33" s="131"/>
      <c r="E33" s="150"/>
      <c r="F33" s="131"/>
      <c r="G33" s="131"/>
      <c r="H33" s="131"/>
      <c r="I33" s="131"/>
      <c r="J33" s="149"/>
      <c r="K33" s="131"/>
      <c r="L33" s="131"/>
      <c r="M33" s="131"/>
      <c r="N33" s="131"/>
    </row>
    <row r="34" spans="1:14" x14ac:dyDescent="0.25">
      <c r="A34" s="116"/>
      <c r="B34" s="133"/>
      <c r="C34" s="149"/>
      <c r="D34" s="131"/>
      <c r="E34" s="149"/>
      <c r="F34" s="131"/>
      <c r="G34" s="131"/>
      <c r="H34" s="131"/>
      <c r="I34" s="131"/>
      <c r="J34" s="149"/>
      <c r="K34" s="131"/>
      <c r="L34" s="131"/>
      <c r="M34" s="131"/>
      <c r="N34" s="131"/>
    </row>
    <row r="35" spans="1:14" x14ac:dyDescent="0.25">
      <c r="A35" s="132"/>
      <c r="B35" s="133"/>
      <c r="C35" s="149"/>
      <c r="D35" s="131"/>
      <c r="E35" s="149"/>
      <c r="F35" s="131"/>
      <c r="G35" s="131"/>
      <c r="H35" s="131"/>
      <c r="I35" s="131"/>
      <c r="J35" s="149"/>
      <c r="K35" s="131"/>
      <c r="L35" s="131"/>
      <c r="M35" s="131"/>
      <c r="N35" s="131"/>
    </row>
    <row r="36" spans="1:14" x14ac:dyDescent="0.25">
      <c r="A36" s="132"/>
      <c r="B36" s="133"/>
      <c r="C36" s="149"/>
      <c r="D36" s="131"/>
      <c r="E36" s="149"/>
      <c r="F36" s="131"/>
      <c r="G36" s="131"/>
      <c r="H36" s="131"/>
      <c r="I36" s="131"/>
      <c r="J36" s="149"/>
      <c r="K36" s="131"/>
      <c r="L36" s="131"/>
      <c r="M36" s="131"/>
      <c r="N36" s="131"/>
    </row>
    <row r="37" spans="1:14" x14ac:dyDescent="0.25">
      <c r="A37" s="132"/>
      <c r="B37" s="77"/>
      <c r="C37" s="149"/>
      <c r="D37" s="131"/>
      <c r="E37" s="149"/>
      <c r="F37" s="131"/>
      <c r="G37" s="131"/>
      <c r="H37" s="131"/>
      <c r="I37" s="131"/>
      <c r="J37" s="149"/>
      <c r="K37" s="131"/>
      <c r="L37" s="131"/>
      <c r="M37" s="131"/>
      <c r="N37" s="131"/>
    </row>
    <row r="38" spans="1:14" x14ac:dyDescent="0.25">
      <c r="A38" s="301" t="s">
        <v>18</v>
      </c>
      <c r="B38" s="143" t="s">
        <v>148</v>
      </c>
      <c r="C38" s="149">
        <v>3.45</v>
      </c>
      <c r="D38" s="131"/>
      <c r="E38" s="149">
        <v>34000</v>
      </c>
      <c r="F38" s="31">
        <v>32000</v>
      </c>
      <c r="G38" s="31">
        <v>30000</v>
      </c>
      <c r="H38" s="31">
        <v>28000</v>
      </c>
      <c r="I38" s="131"/>
      <c r="J38" s="119">
        <v>34000</v>
      </c>
      <c r="K38" s="31">
        <v>32000</v>
      </c>
      <c r="L38" s="31">
        <v>30000</v>
      </c>
      <c r="M38" s="31">
        <v>28000</v>
      </c>
      <c r="N38" s="131"/>
    </row>
    <row r="39" spans="1:14" x14ac:dyDescent="0.25">
      <c r="A39" s="301"/>
      <c r="B39" s="143" t="s">
        <v>149</v>
      </c>
      <c r="C39" s="149">
        <v>34000</v>
      </c>
      <c r="D39" s="131"/>
      <c r="E39" s="149">
        <v>4.45</v>
      </c>
      <c r="F39" s="117">
        <v>3.16</v>
      </c>
      <c r="G39" s="117">
        <v>2.99</v>
      </c>
      <c r="H39" s="117">
        <v>2.78</v>
      </c>
      <c r="I39" s="131"/>
      <c r="J39" s="118">
        <v>3.45</v>
      </c>
      <c r="K39" s="117">
        <v>3.16</v>
      </c>
      <c r="L39" s="117">
        <v>2.99</v>
      </c>
      <c r="M39" s="117">
        <v>2.78</v>
      </c>
      <c r="N39" s="131"/>
    </row>
    <row r="40" spans="1:14" x14ac:dyDescent="0.25">
      <c r="A40" s="301"/>
      <c r="B40" s="143" t="s">
        <v>150</v>
      </c>
      <c r="C40" s="149"/>
      <c r="D40" s="131"/>
      <c r="E40" s="149"/>
      <c r="F40" s="131"/>
      <c r="G40" s="131"/>
      <c r="H40" s="131"/>
      <c r="I40" s="131"/>
      <c r="J40" s="150"/>
      <c r="K40" s="131"/>
      <c r="L40" s="131"/>
      <c r="M40" s="131"/>
      <c r="N40" s="131"/>
    </row>
    <row r="41" spans="1:14" x14ac:dyDescent="0.25">
      <c r="A41" s="301"/>
      <c r="B41" s="143" t="s">
        <v>151</v>
      </c>
      <c r="C41" s="149"/>
      <c r="D41" s="131"/>
      <c r="E41" s="149"/>
      <c r="F41" s="131"/>
      <c r="G41" s="131"/>
      <c r="H41" s="131"/>
      <c r="I41" s="131"/>
      <c r="J41" s="150"/>
      <c r="K41" s="131"/>
      <c r="L41" s="131"/>
      <c r="M41" s="131"/>
      <c r="N41" s="131"/>
    </row>
    <row r="42" spans="1:14" x14ac:dyDescent="0.25">
      <c r="A42" s="301"/>
      <c r="B42" s="143" t="s">
        <v>152</v>
      </c>
      <c r="C42" s="149"/>
      <c r="D42" s="131"/>
      <c r="E42" s="149"/>
      <c r="F42" s="131"/>
      <c r="G42" s="131"/>
      <c r="H42" s="131"/>
      <c r="I42" s="131"/>
      <c r="J42" s="150"/>
      <c r="K42" s="131"/>
      <c r="L42" s="131"/>
      <c r="M42" s="131"/>
      <c r="N42" s="131"/>
    </row>
    <row r="43" spans="1:14" x14ac:dyDescent="0.25">
      <c r="A43" s="301"/>
      <c r="B43" s="143" t="s">
        <v>153</v>
      </c>
      <c r="C43" s="149"/>
      <c r="D43" s="131"/>
      <c r="E43" s="149"/>
      <c r="F43" s="131"/>
      <c r="G43" s="131"/>
      <c r="H43" s="131"/>
      <c r="I43" s="131"/>
      <c r="J43" s="150"/>
      <c r="K43" s="131"/>
      <c r="L43" s="131"/>
      <c r="M43" s="131"/>
      <c r="N43" s="131"/>
    </row>
    <row r="44" spans="1:14" x14ac:dyDescent="0.25">
      <c r="A44" s="132"/>
      <c r="B44" s="143" t="s">
        <v>154</v>
      </c>
      <c r="C44" s="149"/>
      <c r="D44" s="131"/>
      <c r="E44" s="149"/>
      <c r="F44" s="131"/>
      <c r="G44" s="131"/>
      <c r="H44" s="131"/>
      <c r="I44" s="131"/>
      <c r="J44" s="150"/>
      <c r="K44" s="131"/>
      <c r="L44" s="131"/>
      <c r="M44" s="131"/>
      <c r="N44" s="131"/>
    </row>
    <row r="45" spans="1:14" x14ac:dyDescent="0.25">
      <c r="A45" s="132"/>
      <c r="B45" s="133" t="s">
        <v>155</v>
      </c>
      <c r="C45" s="149"/>
      <c r="D45" s="131"/>
      <c r="E45" s="149"/>
      <c r="F45" s="131"/>
      <c r="G45" s="131"/>
      <c r="H45" s="131"/>
      <c r="I45" s="131"/>
      <c r="J45" s="150"/>
      <c r="K45" s="131"/>
      <c r="L45" s="131"/>
      <c r="M45" s="131"/>
      <c r="N45" s="131"/>
    </row>
    <row r="46" spans="1:14" x14ac:dyDescent="0.25">
      <c r="A46" s="132"/>
      <c r="B46" s="143"/>
      <c r="C46" s="149"/>
      <c r="D46" s="131"/>
      <c r="E46" s="149"/>
      <c r="F46" s="131"/>
      <c r="G46" s="131"/>
      <c r="H46" s="131"/>
      <c r="I46" s="131"/>
      <c r="J46" s="150"/>
      <c r="K46" s="131"/>
      <c r="L46" s="131"/>
      <c r="M46" s="131"/>
      <c r="N46" s="131"/>
    </row>
    <row r="47" spans="1:14" x14ac:dyDescent="0.25">
      <c r="A47" s="297" t="s">
        <v>156</v>
      </c>
      <c r="B47" s="143" t="s">
        <v>157</v>
      </c>
      <c r="C47" s="149">
        <v>4100</v>
      </c>
      <c r="D47" s="131"/>
      <c r="E47" s="149">
        <v>4500</v>
      </c>
      <c r="F47" s="31">
        <v>4550</v>
      </c>
      <c r="G47" s="31">
        <v>4600</v>
      </c>
      <c r="H47" s="31">
        <v>4600</v>
      </c>
      <c r="I47" s="131"/>
      <c r="J47" s="119">
        <v>4600</v>
      </c>
      <c r="K47" s="31">
        <v>4650</v>
      </c>
      <c r="L47" s="31">
        <v>4700</v>
      </c>
      <c r="M47" s="31">
        <v>4700</v>
      </c>
      <c r="N47" s="131"/>
    </row>
    <row r="48" spans="1:14" x14ac:dyDescent="0.25">
      <c r="A48" s="297"/>
      <c r="B48" s="143" t="s">
        <v>158</v>
      </c>
      <c r="C48" s="149"/>
      <c r="D48" s="131"/>
      <c r="E48" s="149">
        <v>60</v>
      </c>
      <c r="F48" s="131">
        <v>60</v>
      </c>
      <c r="G48" s="131">
        <v>60</v>
      </c>
      <c r="H48" s="131">
        <v>60</v>
      </c>
      <c r="I48" s="131"/>
      <c r="J48" s="149">
        <v>175</v>
      </c>
      <c r="K48" s="131">
        <v>175</v>
      </c>
      <c r="L48" s="131">
        <v>175</v>
      </c>
      <c r="M48" s="131">
        <v>175</v>
      </c>
      <c r="N48" s="131"/>
    </row>
    <row r="49" spans="1:14" x14ac:dyDescent="0.25">
      <c r="A49" s="297"/>
      <c r="B49" s="143" t="s">
        <v>159</v>
      </c>
      <c r="C49" s="149"/>
      <c r="D49" s="131"/>
      <c r="E49" s="149"/>
      <c r="F49" s="131"/>
      <c r="G49" s="131"/>
      <c r="H49" s="131"/>
      <c r="I49" s="131"/>
      <c r="J49" s="155">
        <v>2.5000000000000001E-2</v>
      </c>
      <c r="K49" s="147"/>
      <c r="L49" s="147">
        <v>2.5000000000000001E-2</v>
      </c>
      <c r="M49" s="147">
        <v>2.5000000000000001E-2</v>
      </c>
      <c r="N49" s="131"/>
    </row>
    <row r="50" spans="1:14" x14ac:dyDescent="0.25">
      <c r="A50" s="297"/>
      <c r="B50" s="143" t="s">
        <v>160</v>
      </c>
      <c r="C50" s="149"/>
      <c r="D50" s="131"/>
      <c r="E50" s="149"/>
      <c r="F50" s="131"/>
      <c r="G50" s="131"/>
      <c r="H50" s="131"/>
      <c r="I50" s="131"/>
      <c r="J50" s="155">
        <v>1.4999999999999999E-2</v>
      </c>
      <c r="K50" s="147"/>
      <c r="L50" s="147">
        <v>1.4999999999999999E-2</v>
      </c>
      <c r="M50" s="147">
        <v>1.4999999999999999E-2</v>
      </c>
      <c r="N50" s="131"/>
    </row>
    <row r="51" spans="1:14" x14ac:dyDescent="0.25">
      <c r="A51" s="297"/>
      <c r="B51" s="143" t="s">
        <v>161</v>
      </c>
      <c r="C51" s="149"/>
      <c r="D51" s="131"/>
      <c r="E51" s="149"/>
      <c r="F51" s="131"/>
      <c r="G51" s="131"/>
      <c r="H51" s="131"/>
      <c r="I51" s="131"/>
      <c r="J51" s="149"/>
      <c r="K51" s="131"/>
      <c r="L51" s="131"/>
      <c r="M51" s="131"/>
      <c r="N51" s="131"/>
    </row>
    <row r="52" spans="1:14" x14ac:dyDescent="0.25">
      <c r="A52" s="297"/>
      <c r="B52" s="143" t="s">
        <v>162</v>
      </c>
      <c r="C52" s="149"/>
      <c r="D52" s="131"/>
      <c r="E52" s="149"/>
      <c r="F52" s="131"/>
      <c r="G52" s="131"/>
      <c r="H52" s="131"/>
      <c r="I52" s="131"/>
      <c r="J52" s="149"/>
      <c r="K52" s="131"/>
      <c r="L52" s="131"/>
      <c r="M52" s="131"/>
      <c r="N52" s="131"/>
    </row>
    <row r="53" spans="1:14" x14ac:dyDescent="0.25">
      <c r="A53" s="297"/>
      <c r="B53" s="143" t="s">
        <v>163</v>
      </c>
      <c r="C53" s="149"/>
      <c r="D53" s="131"/>
      <c r="E53" s="149"/>
      <c r="F53" s="131"/>
      <c r="G53" s="131"/>
      <c r="H53" s="131"/>
      <c r="I53" s="131"/>
      <c r="J53" s="149"/>
      <c r="K53" s="131"/>
      <c r="L53" s="131"/>
      <c r="M53" s="131"/>
      <c r="N53" s="131"/>
    </row>
    <row r="54" spans="1:14" x14ac:dyDescent="0.25">
      <c r="A54" s="297"/>
      <c r="B54" s="133"/>
      <c r="C54" s="149"/>
      <c r="D54" s="131"/>
      <c r="E54" s="149"/>
      <c r="F54" s="131"/>
      <c r="G54" s="131"/>
      <c r="H54" s="131"/>
      <c r="I54" s="131"/>
      <c r="J54" s="149"/>
      <c r="K54" s="131"/>
      <c r="L54" s="131"/>
      <c r="M54" s="131"/>
      <c r="N54" s="131"/>
    </row>
    <row r="55" spans="1:14" x14ac:dyDescent="0.25">
      <c r="A55" s="132"/>
      <c r="B55" s="133"/>
      <c r="C55" s="149"/>
      <c r="D55" s="131"/>
      <c r="E55" s="149"/>
      <c r="F55" s="131"/>
      <c r="G55" s="131"/>
      <c r="H55" s="131"/>
      <c r="I55" s="131"/>
      <c r="J55" s="149"/>
      <c r="K55" s="131"/>
      <c r="L55" s="77"/>
      <c r="M55" s="77"/>
      <c r="N55" s="77"/>
    </row>
    <row r="56" spans="1:14" x14ac:dyDescent="0.25">
      <c r="A56" s="297" t="s">
        <v>164</v>
      </c>
      <c r="B56" s="77" t="s">
        <v>165</v>
      </c>
      <c r="C56" s="149"/>
      <c r="D56" s="131"/>
      <c r="E56" s="149"/>
      <c r="F56" s="131"/>
      <c r="G56" s="131"/>
      <c r="H56" s="131"/>
      <c r="I56" s="131"/>
      <c r="J56" s="144">
        <v>1.235E-3</v>
      </c>
      <c r="K56" s="77"/>
      <c r="L56" s="77">
        <v>1.235E-3</v>
      </c>
      <c r="M56" s="77">
        <v>1.235E-3</v>
      </c>
      <c r="N56" s="77"/>
    </row>
    <row r="57" spans="1:14" x14ac:dyDescent="0.25">
      <c r="A57" s="297"/>
      <c r="B57" s="77" t="s">
        <v>165</v>
      </c>
      <c r="C57" s="149"/>
      <c r="D57" s="131"/>
      <c r="E57" s="149"/>
      <c r="F57" s="131"/>
      <c r="G57" s="131"/>
      <c r="H57" s="131"/>
      <c r="I57" s="131"/>
      <c r="J57" s="144">
        <v>2E-3</v>
      </c>
      <c r="K57" s="77"/>
      <c r="L57" s="77">
        <v>2E-3</v>
      </c>
      <c r="M57" s="77">
        <v>2E-3</v>
      </c>
      <c r="N57" s="77"/>
    </row>
    <row r="58" spans="1:14" x14ac:dyDescent="0.25">
      <c r="A58" s="297"/>
      <c r="B58" s="77" t="s">
        <v>166</v>
      </c>
      <c r="C58" s="149"/>
      <c r="D58" s="131"/>
      <c r="E58" s="149"/>
      <c r="F58" s="131"/>
      <c r="G58" s="131"/>
      <c r="H58" s="131"/>
      <c r="I58" s="131"/>
      <c r="J58" s="144">
        <v>0.5</v>
      </c>
      <c r="K58" s="77"/>
      <c r="L58" s="77">
        <v>0.5</v>
      </c>
      <c r="M58" s="77">
        <v>0.5</v>
      </c>
      <c r="N58" s="77"/>
    </row>
    <row r="59" spans="1:14" x14ac:dyDescent="0.25">
      <c r="A59" s="297"/>
      <c r="B59" s="77" t="s">
        <v>167</v>
      </c>
      <c r="C59" s="149"/>
      <c r="D59" s="131"/>
      <c r="E59" s="149"/>
      <c r="F59" s="131"/>
      <c r="G59" s="131"/>
      <c r="H59" s="131"/>
      <c r="I59" s="131"/>
      <c r="J59" s="144">
        <v>0.25</v>
      </c>
      <c r="K59" s="77"/>
      <c r="L59" s="77">
        <v>0.25</v>
      </c>
      <c r="M59" s="77">
        <v>0.25</v>
      </c>
      <c r="N59" s="77"/>
    </row>
    <row r="60" spans="1:14" x14ac:dyDescent="0.25">
      <c r="A60" s="297"/>
      <c r="B60" s="133" t="s">
        <v>168</v>
      </c>
      <c r="C60" s="149"/>
      <c r="D60" s="131"/>
      <c r="E60" s="149"/>
      <c r="F60" s="131"/>
      <c r="G60" s="131"/>
      <c r="H60" s="131"/>
      <c r="I60" s="131"/>
      <c r="J60" s="149"/>
      <c r="K60" s="131"/>
      <c r="L60" s="131"/>
      <c r="M60" s="131"/>
      <c r="N60" s="131"/>
    </row>
    <row r="61" spans="1:14" x14ac:dyDescent="0.25">
      <c r="A61" s="297"/>
      <c r="B61" s="133"/>
      <c r="C61" s="149"/>
      <c r="D61" s="131"/>
      <c r="E61" s="149"/>
      <c r="F61" s="131"/>
      <c r="G61" s="131"/>
      <c r="H61" s="131"/>
      <c r="I61" s="131"/>
      <c r="J61" s="149"/>
      <c r="K61" s="131"/>
      <c r="L61" s="131"/>
      <c r="M61" s="131"/>
      <c r="N61" s="131"/>
    </row>
    <row r="62" spans="1:14" x14ac:dyDescent="0.25">
      <c r="A62" s="297"/>
      <c r="B62" s="133"/>
      <c r="C62" s="149"/>
      <c r="D62" s="131"/>
      <c r="E62" s="149"/>
      <c r="F62" s="131"/>
      <c r="G62" s="131"/>
      <c r="H62" s="131"/>
      <c r="I62" s="131"/>
      <c r="J62" s="149"/>
      <c r="K62" s="131"/>
      <c r="L62" s="131"/>
      <c r="M62" s="131"/>
      <c r="N62" s="131"/>
    </row>
    <row r="63" spans="1:14" x14ac:dyDescent="0.25">
      <c r="A63" s="132"/>
      <c r="B63" s="133"/>
      <c r="C63" s="149"/>
      <c r="D63" s="131"/>
      <c r="E63" s="149"/>
      <c r="F63" s="131"/>
      <c r="G63" s="131"/>
      <c r="H63" s="131"/>
      <c r="I63" s="131"/>
      <c r="J63" s="149"/>
      <c r="K63" s="131"/>
      <c r="L63" s="131"/>
      <c r="M63" s="131"/>
      <c r="N63" s="131"/>
    </row>
    <row r="64" spans="1:14" x14ac:dyDescent="0.25">
      <c r="A64" s="132"/>
      <c r="B64" s="133"/>
      <c r="C64" s="149"/>
      <c r="D64" s="131"/>
      <c r="E64" s="149"/>
      <c r="F64" s="131"/>
      <c r="G64" s="131"/>
      <c r="H64" s="131"/>
      <c r="I64" s="131"/>
      <c r="J64" s="149"/>
      <c r="K64" s="131"/>
      <c r="L64" s="131"/>
      <c r="M64" s="131"/>
      <c r="N64" s="131"/>
    </row>
    <row r="65" spans="1:14" x14ac:dyDescent="0.25">
      <c r="A65" s="132"/>
      <c r="B65" s="133"/>
      <c r="C65" s="149"/>
      <c r="D65" s="131"/>
      <c r="E65" s="149"/>
      <c r="F65" s="131"/>
      <c r="G65" s="131"/>
      <c r="H65" s="131"/>
      <c r="I65" s="131"/>
      <c r="J65" s="149"/>
      <c r="K65" s="131"/>
      <c r="L65" s="131"/>
      <c r="M65" s="131"/>
      <c r="N65" s="131"/>
    </row>
    <row r="66" spans="1:14" x14ac:dyDescent="0.25">
      <c r="A66" s="132"/>
      <c r="B66" s="133"/>
      <c r="C66" s="149"/>
      <c r="D66" s="131"/>
      <c r="E66" s="149"/>
      <c r="F66" s="131"/>
      <c r="G66" s="131"/>
      <c r="H66" s="131"/>
      <c r="I66" s="131"/>
      <c r="J66" s="149"/>
      <c r="K66" s="131"/>
      <c r="L66" s="131"/>
      <c r="M66" s="131"/>
      <c r="N66" s="131"/>
    </row>
    <row r="67" spans="1:14" x14ac:dyDescent="0.25">
      <c r="A67" s="132"/>
      <c r="B67" s="133"/>
      <c r="C67" s="149"/>
      <c r="D67" s="131"/>
      <c r="E67" s="149"/>
      <c r="F67" s="131"/>
      <c r="G67" s="131"/>
      <c r="H67" s="131"/>
      <c r="I67" s="131"/>
      <c r="J67" s="149"/>
      <c r="K67" s="131"/>
      <c r="L67" s="131"/>
      <c r="M67" s="131"/>
      <c r="N67" s="131"/>
    </row>
  </sheetData>
  <mergeCells count="7">
    <mergeCell ref="A56:A62"/>
    <mergeCell ref="E1:I2"/>
    <mergeCell ref="C1:D2"/>
    <mergeCell ref="J1:N2"/>
    <mergeCell ref="A9:A31"/>
    <mergeCell ref="A38:A43"/>
    <mergeCell ref="A47:A54"/>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28B89-3909-43E3-8DB2-4824FAA87E62}">
  <dimension ref="A1:M67"/>
  <sheetViews>
    <sheetView workbookViewId="0">
      <selection activeCell="C64" sqref="C64"/>
    </sheetView>
  </sheetViews>
  <sheetFormatPr defaultColWidth="11.42578125" defaultRowHeight="15" x14ac:dyDescent="0.25"/>
  <cols>
    <col min="1" max="1" width="11.42578125" style="114"/>
    <col min="2" max="2" width="47" style="114" customWidth="1"/>
    <col min="3" max="3" width="9.140625" style="115"/>
    <col min="4" max="7" width="9.140625" style="114"/>
    <col min="8" max="12" width="11.42578125" style="114"/>
    <col min="13" max="13" width="11.42578125" style="115"/>
    <col min="14" max="16384" width="11.42578125" style="114"/>
  </cols>
  <sheetData>
    <row r="1" spans="1:13" s="109" customFormat="1" ht="15" customHeight="1" x14ac:dyDescent="0.25">
      <c r="A1" s="106"/>
      <c r="B1" s="107"/>
      <c r="C1" s="331" t="s">
        <v>189</v>
      </c>
      <c r="D1" s="332"/>
      <c r="E1" s="332"/>
      <c r="F1" s="332"/>
      <c r="G1" s="333"/>
      <c r="H1" s="331" t="s">
        <v>190</v>
      </c>
      <c r="I1" s="332"/>
      <c r="J1" s="332"/>
      <c r="K1" s="332"/>
      <c r="L1" s="333"/>
      <c r="M1" s="108"/>
    </row>
    <row r="2" spans="1:13" s="109" customFormat="1" x14ac:dyDescent="0.25">
      <c r="A2" s="106"/>
      <c r="B2" s="107"/>
      <c r="C2" s="334"/>
      <c r="D2" s="335"/>
      <c r="E2" s="335"/>
      <c r="F2" s="335"/>
      <c r="G2" s="336"/>
      <c r="H2" s="334"/>
      <c r="I2" s="335"/>
      <c r="J2" s="335"/>
      <c r="K2" s="335"/>
      <c r="L2" s="336"/>
      <c r="M2" s="108"/>
    </row>
    <row r="3" spans="1:13" s="109" customFormat="1" x14ac:dyDescent="0.25">
      <c r="A3" s="110"/>
      <c r="B3" s="111"/>
      <c r="C3" s="112">
        <v>2030</v>
      </c>
      <c r="D3" s="113">
        <v>2035</v>
      </c>
      <c r="E3" s="113">
        <v>2040</v>
      </c>
      <c r="F3" s="113">
        <v>2050</v>
      </c>
      <c r="G3" s="113" t="s">
        <v>5</v>
      </c>
      <c r="H3" s="112">
        <v>2030</v>
      </c>
      <c r="I3" s="113">
        <v>2035</v>
      </c>
      <c r="J3" s="113">
        <v>2040</v>
      </c>
      <c r="K3" s="113">
        <v>2050</v>
      </c>
      <c r="L3" s="122" t="s">
        <v>5</v>
      </c>
      <c r="M3" s="123"/>
    </row>
    <row r="4" spans="1:13" x14ac:dyDescent="0.25">
      <c r="A4" s="132"/>
      <c r="B4" s="133" t="s">
        <v>124</v>
      </c>
      <c r="C4" s="149">
        <f t="shared" ref="C4:F4" si="0">SUM(C9,C28,C23,C16,C21)</f>
        <v>2.6500000000000004</v>
      </c>
      <c r="D4" s="149">
        <f t="shared" si="0"/>
        <v>2.48</v>
      </c>
      <c r="E4" s="149">
        <f t="shared" si="0"/>
        <v>2.37</v>
      </c>
      <c r="F4" s="149">
        <f t="shared" si="0"/>
        <v>2.2000000000000002</v>
      </c>
      <c r="G4" s="131" t="s">
        <v>188</v>
      </c>
      <c r="H4" s="149">
        <f t="shared" ref="H4:K4" si="1">SUM(H9,H28,H23,H16,H21)</f>
        <v>3.4600000000000004</v>
      </c>
      <c r="I4" s="131">
        <f t="shared" si="1"/>
        <v>2.81</v>
      </c>
      <c r="J4" s="131">
        <f t="shared" si="1"/>
        <v>2.41</v>
      </c>
      <c r="K4" s="131">
        <f t="shared" si="1"/>
        <v>2.1800000000000002</v>
      </c>
      <c r="L4" s="131" t="s">
        <v>188</v>
      </c>
      <c r="M4" s="150"/>
    </row>
    <row r="5" spans="1:13" x14ac:dyDescent="0.25">
      <c r="A5" s="132"/>
      <c r="B5" s="133" t="s">
        <v>125</v>
      </c>
      <c r="C5" s="157">
        <f t="shared" ref="C5:F5" si="2">(C39*C47+C38)/1000000</f>
        <v>4.9869999999999998E-2</v>
      </c>
      <c r="D5" s="157">
        <f t="shared" si="2"/>
        <v>4.6693999999999999E-2</v>
      </c>
      <c r="E5" s="157">
        <f t="shared" si="2"/>
        <v>4.4053000000000002E-2</v>
      </c>
      <c r="F5" s="157">
        <f t="shared" si="2"/>
        <v>4.1065999999999998E-2</v>
      </c>
      <c r="G5" s="131"/>
      <c r="H5" s="157">
        <f t="shared" ref="H5:K5" si="3">(H39*H47+H38)/1000000</f>
        <v>9.0611999999999998E-2</v>
      </c>
      <c r="I5" s="158">
        <f t="shared" si="3"/>
        <v>6.1576499999999999E-2</v>
      </c>
      <c r="J5" s="158">
        <f t="shared" si="3"/>
        <v>4.8228E-2</v>
      </c>
      <c r="K5" s="158">
        <f t="shared" si="3"/>
        <v>4.1112999999999997E-2</v>
      </c>
      <c r="L5" s="142"/>
      <c r="M5" s="150"/>
    </row>
    <row r="6" spans="1:13" x14ac:dyDescent="0.25">
      <c r="A6" s="132"/>
      <c r="B6" s="133" t="s">
        <v>183</v>
      </c>
      <c r="C6" s="149"/>
      <c r="D6" s="131"/>
      <c r="E6" s="131"/>
      <c r="F6" s="131"/>
      <c r="G6" s="131"/>
      <c r="H6" s="149"/>
      <c r="I6" s="131"/>
      <c r="J6" s="131"/>
      <c r="K6" s="131"/>
      <c r="L6" s="142"/>
      <c r="M6" s="150"/>
    </row>
    <row r="7" spans="1:13" x14ac:dyDescent="0.25">
      <c r="A7" s="134"/>
      <c r="B7" s="135" t="s">
        <v>184</v>
      </c>
      <c r="C7" s="151"/>
      <c r="D7" s="138"/>
      <c r="E7" s="138"/>
      <c r="F7" s="138"/>
      <c r="G7" s="138"/>
      <c r="H7" s="151"/>
      <c r="I7" s="138"/>
      <c r="J7" s="138"/>
      <c r="K7" s="138"/>
      <c r="L7" s="161"/>
      <c r="M7" s="150"/>
    </row>
    <row r="8" spans="1:13" x14ac:dyDescent="0.25">
      <c r="A8" s="139"/>
      <c r="B8" s="140"/>
      <c r="C8" s="152"/>
      <c r="D8" s="141"/>
      <c r="E8" s="141"/>
      <c r="F8" s="141"/>
      <c r="G8" s="141"/>
      <c r="H8" s="152"/>
      <c r="I8" s="141"/>
      <c r="J8" s="141"/>
      <c r="K8" s="141"/>
      <c r="L8" s="139"/>
      <c r="M8" s="149"/>
    </row>
    <row r="9" spans="1:13" x14ac:dyDescent="0.25">
      <c r="A9" s="300" t="s">
        <v>124</v>
      </c>
      <c r="B9" s="133" t="s">
        <v>126</v>
      </c>
      <c r="C9" s="150">
        <f t="shared" ref="C9:F9" si="4">SUM(C10:C14)</f>
        <v>1.59</v>
      </c>
      <c r="D9" s="150">
        <f t="shared" si="4"/>
        <v>1.47</v>
      </c>
      <c r="E9" s="150">
        <f t="shared" si="4"/>
        <v>1.4000000000000001</v>
      </c>
      <c r="F9" s="150">
        <f t="shared" si="4"/>
        <v>1.31</v>
      </c>
      <c r="G9" s="131"/>
      <c r="H9" s="150">
        <f t="shared" ref="H9:K9" si="5">SUM(H10:H14)</f>
        <v>2.8000000000000003</v>
      </c>
      <c r="I9" s="131">
        <f t="shared" si="5"/>
        <v>2.17</v>
      </c>
      <c r="J9" s="131">
        <f t="shared" si="5"/>
        <v>1.8000000000000003</v>
      </c>
      <c r="K9" s="131">
        <f t="shared" si="5"/>
        <v>1.6300000000000001</v>
      </c>
      <c r="L9" s="142"/>
      <c r="M9" s="149"/>
    </row>
    <row r="10" spans="1:13" x14ac:dyDescent="0.25">
      <c r="A10" s="300"/>
      <c r="B10" s="143" t="s">
        <v>127</v>
      </c>
      <c r="C10" s="117">
        <v>0.17</v>
      </c>
      <c r="D10" s="117">
        <v>0.17</v>
      </c>
      <c r="E10" s="117">
        <v>0.16</v>
      </c>
      <c r="F10" s="117">
        <v>0.16</v>
      </c>
      <c r="G10" s="131"/>
      <c r="H10" s="118">
        <v>0.23</v>
      </c>
      <c r="I10" s="117">
        <v>0.23</v>
      </c>
      <c r="J10" s="117">
        <v>0.16</v>
      </c>
      <c r="K10" s="117">
        <v>0.16</v>
      </c>
      <c r="L10" s="142"/>
      <c r="M10" s="149"/>
    </row>
    <row r="11" spans="1:13" x14ac:dyDescent="0.25">
      <c r="A11" s="300"/>
      <c r="B11" s="143" t="s">
        <v>128</v>
      </c>
      <c r="C11" s="117">
        <v>0.93</v>
      </c>
      <c r="D11" s="117">
        <v>0.85</v>
      </c>
      <c r="E11" s="117">
        <v>0.81</v>
      </c>
      <c r="F11" s="117">
        <v>0.75</v>
      </c>
      <c r="G11" s="131"/>
      <c r="H11" s="118">
        <v>0.93</v>
      </c>
      <c r="I11" s="117">
        <v>0.85</v>
      </c>
      <c r="J11" s="117">
        <v>0.81</v>
      </c>
      <c r="K11" s="117">
        <v>0.75</v>
      </c>
      <c r="L11" s="142"/>
      <c r="M11" s="149"/>
    </row>
    <row r="12" spans="1:13" x14ac:dyDescent="0.25">
      <c r="A12" s="300"/>
      <c r="B12" s="143" t="s">
        <v>129</v>
      </c>
      <c r="C12" s="117">
        <v>0.45</v>
      </c>
      <c r="D12" s="117">
        <v>0.41</v>
      </c>
      <c r="E12" s="117">
        <v>0.39</v>
      </c>
      <c r="F12" s="117">
        <v>0.36</v>
      </c>
      <c r="G12" s="131"/>
      <c r="H12" s="118">
        <v>1.6</v>
      </c>
      <c r="I12" s="117">
        <v>1.05</v>
      </c>
      <c r="J12" s="117">
        <v>0.79</v>
      </c>
      <c r="K12" s="117">
        <v>0.68</v>
      </c>
      <c r="L12" s="142"/>
      <c r="M12" s="149"/>
    </row>
    <row r="13" spans="1:13" x14ac:dyDescent="0.25">
      <c r="A13" s="300"/>
      <c r="B13" s="143" t="s">
        <v>130</v>
      </c>
      <c r="C13" s="117">
        <v>0.04</v>
      </c>
      <c r="D13" s="117">
        <v>0.04</v>
      </c>
      <c r="E13" s="117">
        <v>0.04</v>
      </c>
      <c r="F13" s="117">
        <v>0.04</v>
      </c>
      <c r="G13" s="131"/>
      <c r="H13" s="118">
        <v>0.04</v>
      </c>
      <c r="I13" s="117">
        <v>0.04</v>
      </c>
      <c r="J13" s="117">
        <v>0.04</v>
      </c>
      <c r="K13" s="117">
        <v>0.04</v>
      </c>
      <c r="L13" s="142"/>
      <c r="M13" s="149"/>
    </row>
    <row r="14" spans="1:13" x14ac:dyDescent="0.25">
      <c r="A14" s="300"/>
      <c r="B14" s="143" t="s">
        <v>131</v>
      </c>
      <c r="C14" s="149"/>
      <c r="D14" s="131"/>
      <c r="E14" s="131"/>
      <c r="F14" s="131"/>
      <c r="G14" s="131"/>
      <c r="H14" s="149"/>
      <c r="I14" s="131"/>
      <c r="J14" s="131"/>
      <c r="K14" s="131"/>
      <c r="L14" s="142"/>
      <c r="M14" s="149"/>
    </row>
    <row r="15" spans="1:13" x14ac:dyDescent="0.25">
      <c r="A15" s="300"/>
      <c r="B15" s="133"/>
      <c r="C15" s="149"/>
      <c r="D15" s="131"/>
      <c r="E15" s="131"/>
      <c r="F15" s="131"/>
      <c r="G15" s="131"/>
      <c r="H15" s="149"/>
      <c r="I15" s="131"/>
      <c r="J15" s="131"/>
      <c r="K15" s="131"/>
      <c r="L15" s="142"/>
      <c r="M15" s="149"/>
    </row>
    <row r="16" spans="1:13" x14ac:dyDescent="0.25">
      <c r="A16" s="300"/>
      <c r="B16" s="133" t="s">
        <v>132</v>
      </c>
      <c r="C16" s="149"/>
      <c r="D16" s="131"/>
      <c r="E16" s="131"/>
      <c r="F16" s="131"/>
      <c r="G16" s="131"/>
      <c r="H16" s="149"/>
      <c r="I16" s="131"/>
      <c r="J16" s="131"/>
      <c r="K16" s="131"/>
      <c r="L16" s="142"/>
      <c r="M16" s="149"/>
    </row>
    <row r="17" spans="1:13" x14ac:dyDescent="0.25">
      <c r="A17" s="300"/>
      <c r="B17" s="143" t="s">
        <v>133</v>
      </c>
      <c r="C17" s="149"/>
      <c r="D17" s="131"/>
      <c r="E17" s="131"/>
      <c r="F17" s="131"/>
      <c r="G17" s="131"/>
      <c r="H17" s="149"/>
      <c r="I17" s="131"/>
      <c r="J17" s="131"/>
      <c r="K17" s="131"/>
      <c r="L17" s="142"/>
      <c r="M17" s="149"/>
    </row>
    <row r="18" spans="1:13" x14ac:dyDescent="0.25">
      <c r="A18" s="300"/>
      <c r="B18" s="143" t="s">
        <v>135</v>
      </c>
      <c r="C18" s="149"/>
      <c r="D18" s="131"/>
      <c r="E18" s="131"/>
      <c r="F18" s="131"/>
      <c r="G18" s="131"/>
      <c r="H18" s="149"/>
      <c r="I18" s="131"/>
      <c r="J18" s="131"/>
      <c r="K18" s="131"/>
      <c r="L18" s="142"/>
      <c r="M18" s="149"/>
    </row>
    <row r="19" spans="1:13" x14ac:dyDescent="0.25">
      <c r="A19" s="300"/>
      <c r="B19" s="143" t="s">
        <v>136</v>
      </c>
      <c r="C19" s="149"/>
      <c r="D19" s="131"/>
      <c r="E19" s="131"/>
      <c r="F19" s="131"/>
      <c r="G19" s="131"/>
      <c r="H19" s="149"/>
      <c r="I19" s="131"/>
      <c r="J19" s="131"/>
      <c r="K19" s="131"/>
      <c r="L19" s="142"/>
      <c r="M19" s="149"/>
    </row>
    <row r="20" spans="1:13" x14ac:dyDescent="0.25">
      <c r="A20" s="300"/>
      <c r="B20" s="143" t="s">
        <v>137</v>
      </c>
      <c r="C20" s="149"/>
      <c r="D20" s="131"/>
      <c r="E20" s="131"/>
      <c r="F20" s="131"/>
      <c r="G20" s="131"/>
      <c r="H20" s="149"/>
      <c r="I20" s="131"/>
      <c r="J20" s="131"/>
      <c r="K20" s="131"/>
      <c r="L20" s="142"/>
      <c r="M20" s="149"/>
    </row>
    <row r="21" spans="1:13" x14ac:dyDescent="0.25">
      <c r="A21" s="300"/>
      <c r="B21" s="77" t="s">
        <v>138</v>
      </c>
      <c r="C21" s="149"/>
      <c r="D21" s="131"/>
      <c r="E21" s="131"/>
      <c r="F21" s="131"/>
      <c r="G21" s="131"/>
      <c r="H21" s="149"/>
      <c r="I21" s="131"/>
      <c r="J21" s="131"/>
      <c r="K21" s="131"/>
      <c r="L21" s="142"/>
      <c r="M21" s="149"/>
    </row>
    <row r="22" spans="1:13" x14ac:dyDescent="0.25">
      <c r="A22" s="300"/>
      <c r="B22" s="133"/>
      <c r="C22" s="149"/>
      <c r="D22" s="131"/>
      <c r="E22" s="131"/>
      <c r="F22" s="131"/>
      <c r="G22" s="131"/>
      <c r="H22" s="149"/>
      <c r="I22" s="131"/>
      <c r="J22" s="131"/>
      <c r="K22" s="131"/>
      <c r="L22" s="142"/>
      <c r="M22" s="149"/>
    </row>
    <row r="23" spans="1:13" x14ac:dyDescent="0.25">
      <c r="A23" s="300"/>
      <c r="B23" s="133" t="s">
        <v>139</v>
      </c>
      <c r="C23" s="149"/>
      <c r="D23" s="131"/>
      <c r="E23" s="131"/>
      <c r="F23" s="131"/>
      <c r="G23" s="131"/>
      <c r="H23" s="149"/>
      <c r="I23" s="131"/>
      <c r="J23" s="131"/>
      <c r="K23" s="131"/>
      <c r="L23" s="142"/>
      <c r="M23" s="149"/>
    </row>
    <row r="24" spans="1:13" x14ac:dyDescent="0.25">
      <c r="A24" s="300"/>
      <c r="B24" s="143" t="s">
        <v>140</v>
      </c>
      <c r="C24" s="149"/>
      <c r="D24" s="131"/>
      <c r="E24" s="131"/>
      <c r="F24" s="131"/>
      <c r="G24" s="131"/>
      <c r="H24" s="149"/>
      <c r="I24" s="131"/>
      <c r="J24" s="131"/>
      <c r="K24" s="131"/>
      <c r="L24" s="142"/>
      <c r="M24" s="149"/>
    </row>
    <row r="25" spans="1:13" x14ac:dyDescent="0.25">
      <c r="A25" s="300"/>
      <c r="B25" s="143" t="s">
        <v>141</v>
      </c>
      <c r="C25" s="149"/>
      <c r="D25" s="131"/>
      <c r="E25" s="131"/>
      <c r="F25" s="131"/>
      <c r="G25" s="131"/>
      <c r="H25" s="149"/>
      <c r="I25" s="131"/>
      <c r="J25" s="131"/>
      <c r="K25" s="131"/>
      <c r="L25" s="142"/>
      <c r="M25" s="149"/>
    </row>
    <row r="26" spans="1:13" x14ac:dyDescent="0.25">
      <c r="A26" s="300"/>
      <c r="B26" s="143" t="s">
        <v>142</v>
      </c>
      <c r="C26" s="149"/>
      <c r="D26" s="131"/>
      <c r="E26" s="131"/>
      <c r="F26" s="131"/>
      <c r="G26" s="131"/>
      <c r="H26" s="149"/>
      <c r="I26" s="131"/>
      <c r="J26" s="131"/>
      <c r="K26" s="131"/>
      <c r="L26" s="142"/>
      <c r="M26" s="149"/>
    </row>
    <row r="27" spans="1:13" x14ac:dyDescent="0.25">
      <c r="A27" s="300"/>
      <c r="B27" s="133"/>
      <c r="C27" s="149"/>
      <c r="D27" s="131"/>
      <c r="E27" s="131"/>
      <c r="F27" s="131"/>
      <c r="G27" s="131"/>
      <c r="H27" s="149"/>
      <c r="I27" s="131"/>
      <c r="J27" s="131"/>
      <c r="K27" s="131"/>
      <c r="L27" s="142"/>
      <c r="M27" s="149"/>
    </row>
    <row r="28" spans="1:13" x14ac:dyDescent="0.25">
      <c r="A28" s="300"/>
      <c r="B28" s="133" t="s">
        <v>143</v>
      </c>
      <c r="C28" s="150">
        <f t="shared" ref="C28:F28" si="6">SUM(C29:C32)</f>
        <v>1.06</v>
      </c>
      <c r="D28" s="131">
        <f t="shared" si="6"/>
        <v>1.01</v>
      </c>
      <c r="E28" s="131">
        <f t="shared" si="6"/>
        <v>0.97</v>
      </c>
      <c r="F28" s="131">
        <f t="shared" si="6"/>
        <v>0.89</v>
      </c>
      <c r="G28" s="131"/>
      <c r="H28" s="150">
        <f t="shared" ref="H28:K28" si="7">SUM(H29:H32)</f>
        <v>0.66</v>
      </c>
      <c r="I28" s="131">
        <f t="shared" si="7"/>
        <v>0.64</v>
      </c>
      <c r="J28" s="131">
        <f t="shared" si="7"/>
        <v>0.61</v>
      </c>
      <c r="K28" s="131">
        <f t="shared" si="7"/>
        <v>0.55000000000000004</v>
      </c>
      <c r="L28" s="142"/>
      <c r="M28" s="149"/>
    </row>
    <row r="29" spans="1:13" x14ac:dyDescent="0.25">
      <c r="A29" s="300"/>
      <c r="B29" s="143" t="s">
        <v>144</v>
      </c>
      <c r="C29" s="117"/>
      <c r="D29" s="117"/>
      <c r="E29" s="117"/>
      <c r="F29" s="117"/>
      <c r="G29" s="131"/>
      <c r="H29" s="118"/>
      <c r="I29" s="117"/>
      <c r="J29" s="117"/>
      <c r="K29" s="117"/>
      <c r="L29" s="142"/>
      <c r="M29" s="149"/>
    </row>
    <row r="30" spans="1:13" x14ac:dyDescent="0.25">
      <c r="A30" s="300"/>
      <c r="B30" s="143" t="s">
        <v>145</v>
      </c>
      <c r="C30" s="117">
        <v>1.06</v>
      </c>
      <c r="D30" s="117">
        <v>1.01</v>
      </c>
      <c r="E30" s="117">
        <v>0.97</v>
      </c>
      <c r="F30" s="117">
        <v>0.89</v>
      </c>
      <c r="G30" s="131"/>
      <c r="H30" s="118">
        <v>0.66</v>
      </c>
      <c r="I30" s="117">
        <v>0.64</v>
      </c>
      <c r="J30" s="117">
        <v>0.61</v>
      </c>
      <c r="K30" s="117">
        <v>0.55000000000000004</v>
      </c>
      <c r="L30" s="142"/>
      <c r="M30" s="149"/>
    </row>
    <row r="31" spans="1:13" x14ac:dyDescent="0.25">
      <c r="A31" s="300"/>
      <c r="B31" s="143" t="s">
        <v>146</v>
      </c>
      <c r="C31" s="149"/>
      <c r="D31" s="131"/>
      <c r="E31" s="131"/>
      <c r="F31" s="131"/>
      <c r="G31" s="131"/>
      <c r="H31" s="149"/>
      <c r="I31" s="131"/>
      <c r="J31" s="131"/>
      <c r="K31" s="131"/>
      <c r="L31" s="142"/>
      <c r="M31" s="149"/>
    </row>
    <row r="32" spans="1:13" x14ac:dyDescent="0.25">
      <c r="A32" s="132"/>
      <c r="B32" s="143" t="s">
        <v>147</v>
      </c>
      <c r="C32" s="149"/>
      <c r="D32" s="131"/>
      <c r="E32" s="131"/>
      <c r="F32" s="131"/>
      <c r="G32" s="131"/>
      <c r="H32" s="149"/>
      <c r="I32" s="131"/>
      <c r="J32" s="131"/>
      <c r="K32" s="131"/>
      <c r="L32" s="142"/>
      <c r="M32" s="149"/>
    </row>
    <row r="33" spans="1:13" x14ac:dyDescent="0.25">
      <c r="A33" s="132"/>
      <c r="B33" s="133"/>
      <c r="C33" s="149"/>
      <c r="D33" s="131"/>
      <c r="E33" s="131"/>
      <c r="F33" s="131"/>
      <c r="G33" s="131"/>
      <c r="H33" s="149"/>
      <c r="I33" s="131"/>
      <c r="J33" s="131"/>
      <c r="K33" s="131"/>
      <c r="L33" s="142"/>
      <c r="M33" s="149"/>
    </row>
    <row r="34" spans="1:13" x14ac:dyDescent="0.25">
      <c r="A34" s="116"/>
      <c r="B34" s="133"/>
      <c r="C34" s="149"/>
      <c r="D34" s="131"/>
      <c r="E34" s="131"/>
      <c r="F34" s="131"/>
      <c r="G34" s="131"/>
      <c r="H34" s="149"/>
      <c r="I34" s="131"/>
      <c r="J34" s="131"/>
      <c r="K34" s="131"/>
      <c r="L34" s="142"/>
      <c r="M34" s="149"/>
    </row>
    <row r="35" spans="1:13" x14ac:dyDescent="0.25">
      <c r="A35" s="132"/>
      <c r="B35" s="133"/>
      <c r="C35" s="149"/>
      <c r="D35" s="131"/>
      <c r="E35" s="131"/>
      <c r="F35" s="131"/>
      <c r="G35" s="131"/>
      <c r="H35" s="149"/>
      <c r="I35" s="131"/>
      <c r="J35" s="131"/>
      <c r="K35" s="131"/>
      <c r="L35" s="142"/>
      <c r="M35" s="149"/>
    </row>
    <row r="36" spans="1:13" x14ac:dyDescent="0.25">
      <c r="A36" s="132"/>
      <c r="B36" s="133"/>
      <c r="C36" s="149"/>
      <c r="D36" s="131"/>
      <c r="E36" s="131"/>
      <c r="F36" s="131"/>
      <c r="G36" s="131"/>
      <c r="H36" s="149"/>
      <c r="I36" s="131"/>
      <c r="J36" s="131"/>
      <c r="K36" s="131"/>
      <c r="L36" s="142"/>
      <c r="M36" s="149"/>
    </row>
    <row r="37" spans="1:13" x14ac:dyDescent="0.25">
      <c r="A37" s="132"/>
      <c r="B37" s="77"/>
      <c r="C37" s="149"/>
      <c r="D37" s="131"/>
      <c r="E37" s="131"/>
      <c r="F37" s="131"/>
      <c r="G37" s="131"/>
      <c r="H37" s="149"/>
      <c r="I37" s="131"/>
      <c r="J37" s="131"/>
      <c r="K37" s="131"/>
      <c r="L37" s="142"/>
      <c r="M37" s="149"/>
    </row>
    <row r="38" spans="1:13" x14ac:dyDescent="0.25">
      <c r="A38" s="301" t="s">
        <v>18</v>
      </c>
      <c r="B38" s="143" t="s">
        <v>148</v>
      </c>
      <c r="C38" s="31">
        <v>34000</v>
      </c>
      <c r="D38" s="31">
        <v>32000</v>
      </c>
      <c r="E38" s="31">
        <v>30000</v>
      </c>
      <c r="F38" s="31">
        <v>28000</v>
      </c>
      <c r="G38" s="131"/>
      <c r="H38" s="119">
        <v>62000</v>
      </c>
      <c r="I38" s="31">
        <v>42000</v>
      </c>
      <c r="J38" s="31">
        <v>33000</v>
      </c>
      <c r="K38" s="31">
        <v>28000</v>
      </c>
      <c r="L38" s="142"/>
      <c r="M38" s="149"/>
    </row>
    <row r="39" spans="1:13" x14ac:dyDescent="0.25">
      <c r="A39" s="301"/>
      <c r="B39" s="143" t="s">
        <v>149</v>
      </c>
      <c r="C39" s="117">
        <v>3.45</v>
      </c>
      <c r="D39" s="117">
        <v>3.16</v>
      </c>
      <c r="E39" s="117">
        <v>2.99</v>
      </c>
      <c r="F39" s="117">
        <v>2.78</v>
      </c>
      <c r="G39" s="131"/>
      <c r="H39" s="118">
        <v>6.22</v>
      </c>
      <c r="I39" s="117">
        <v>4.21</v>
      </c>
      <c r="J39" s="117">
        <v>3.24</v>
      </c>
      <c r="K39" s="117">
        <v>2.79</v>
      </c>
      <c r="L39" s="142"/>
      <c r="M39" s="149"/>
    </row>
    <row r="40" spans="1:13" x14ac:dyDescent="0.25">
      <c r="A40" s="301"/>
      <c r="B40" s="143" t="s">
        <v>150</v>
      </c>
      <c r="C40" s="149"/>
      <c r="D40" s="131"/>
      <c r="E40" s="131"/>
      <c r="F40" s="131"/>
      <c r="G40" s="131"/>
      <c r="H40" s="149"/>
      <c r="I40" s="131"/>
      <c r="J40" s="131"/>
      <c r="K40" s="131"/>
      <c r="L40" s="142"/>
      <c r="M40" s="149"/>
    </row>
    <row r="41" spans="1:13" x14ac:dyDescent="0.25">
      <c r="A41" s="301"/>
      <c r="B41" s="143" t="s">
        <v>151</v>
      </c>
      <c r="C41" s="149"/>
      <c r="D41" s="131"/>
      <c r="E41" s="131"/>
      <c r="F41" s="131"/>
      <c r="G41" s="131"/>
      <c r="H41" s="149"/>
      <c r="I41" s="131"/>
      <c r="J41" s="131"/>
      <c r="K41" s="131"/>
      <c r="L41" s="142"/>
      <c r="M41" s="149"/>
    </row>
    <row r="42" spans="1:13" x14ac:dyDescent="0.25">
      <c r="A42" s="301"/>
      <c r="B42" s="143" t="s">
        <v>152</v>
      </c>
      <c r="C42" s="149"/>
      <c r="D42" s="131"/>
      <c r="E42" s="131"/>
      <c r="F42" s="131"/>
      <c r="G42" s="131"/>
      <c r="H42" s="149"/>
      <c r="I42" s="131"/>
      <c r="J42" s="131"/>
      <c r="K42" s="131"/>
      <c r="L42" s="142"/>
      <c r="M42" s="149"/>
    </row>
    <row r="43" spans="1:13" x14ac:dyDescent="0.25">
      <c r="A43" s="301"/>
      <c r="B43" s="143" t="s">
        <v>153</v>
      </c>
      <c r="C43" s="149"/>
      <c r="D43" s="131"/>
      <c r="E43" s="131"/>
      <c r="F43" s="131"/>
      <c r="G43" s="131"/>
      <c r="H43" s="149"/>
      <c r="I43" s="131"/>
      <c r="J43" s="131"/>
      <c r="K43" s="131"/>
      <c r="L43" s="142"/>
      <c r="M43" s="149"/>
    </row>
    <row r="44" spans="1:13" x14ac:dyDescent="0.25">
      <c r="A44" s="132"/>
      <c r="B44" s="143" t="s">
        <v>154</v>
      </c>
      <c r="C44" s="149"/>
      <c r="D44" s="131"/>
      <c r="E44" s="131"/>
      <c r="F44" s="131"/>
      <c r="G44" s="131"/>
      <c r="H44" s="149"/>
      <c r="I44" s="131"/>
      <c r="J44" s="131"/>
      <c r="K44" s="131"/>
      <c r="L44" s="142"/>
      <c r="M44" s="149"/>
    </row>
    <row r="45" spans="1:13" x14ac:dyDescent="0.25">
      <c r="A45" s="132"/>
      <c r="B45" s="133" t="s">
        <v>155</v>
      </c>
      <c r="C45" s="149"/>
      <c r="D45" s="131"/>
      <c r="E45" s="131"/>
      <c r="F45" s="131"/>
      <c r="G45" s="131"/>
      <c r="H45" s="149"/>
      <c r="I45" s="131"/>
      <c r="J45" s="131"/>
      <c r="K45" s="131"/>
      <c r="L45" s="142"/>
      <c r="M45" s="149"/>
    </row>
    <row r="46" spans="1:13" x14ac:dyDescent="0.25">
      <c r="A46" s="132"/>
      <c r="B46" s="143"/>
      <c r="C46" s="149"/>
      <c r="D46" s="131"/>
      <c r="E46" s="131"/>
      <c r="F46" s="131"/>
      <c r="G46" s="131"/>
      <c r="H46" s="149"/>
      <c r="I46" s="131"/>
      <c r="J46" s="131"/>
      <c r="K46" s="131"/>
      <c r="L46" s="142"/>
      <c r="M46" s="149"/>
    </row>
    <row r="47" spans="1:13" x14ac:dyDescent="0.25">
      <c r="A47" s="297" t="s">
        <v>156</v>
      </c>
      <c r="B47" s="143" t="s">
        <v>157</v>
      </c>
      <c r="C47" s="31">
        <v>4600</v>
      </c>
      <c r="D47" s="31">
        <v>4650</v>
      </c>
      <c r="E47" s="31">
        <v>4700</v>
      </c>
      <c r="F47" s="31">
        <v>4700</v>
      </c>
      <c r="G47" s="131"/>
      <c r="H47" s="119">
        <v>4600</v>
      </c>
      <c r="I47" s="31">
        <v>4650</v>
      </c>
      <c r="J47" s="31">
        <v>4700</v>
      </c>
      <c r="K47" s="31">
        <v>4700</v>
      </c>
      <c r="L47" s="142"/>
      <c r="M47" s="149"/>
    </row>
    <row r="48" spans="1:13" x14ac:dyDescent="0.25">
      <c r="A48" s="297"/>
      <c r="B48" s="143" t="s">
        <v>158</v>
      </c>
      <c r="C48" s="149"/>
      <c r="D48" s="131"/>
      <c r="E48" s="131"/>
      <c r="F48" s="131"/>
      <c r="G48" s="131"/>
      <c r="H48" s="120">
        <v>150</v>
      </c>
      <c r="I48" s="2">
        <v>150</v>
      </c>
      <c r="J48" s="2">
        <v>150</v>
      </c>
      <c r="K48" s="2">
        <v>150</v>
      </c>
      <c r="L48" s="142"/>
      <c r="M48" s="149"/>
    </row>
    <row r="49" spans="1:13" x14ac:dyDescent="0.25">
      <c r="A49" s="297"/>
      <c r="B49" s="143" t="s">
        <v>159</v>
      </c>
      <c r="C49" s="155"/>
      <c r="D49" s="147"/>
      <c r="E49" s="147"/>
      <c r="F49" s="147"/>
      <c r="G49" s="131"/>
      <c r="H49" s="155"/>
      <c r="I49" s="147"/>
      <c r="J49" s="147"/>
      <c r="K49" s="147"/>
      <c r="L49" s="142"/>
      <c r="M49" s="149"/>
    </row>
    <row r="50" spans="1:13" x14ac:dyDescent="0.25">
      <c r="A50" s="297"/>
      <c r="B50" s="143" t="s">
        <v>160</v>
      </c>
      <c r="C50" s="155"/>
      <c r="D50" s="147"/>
      <c r="E50" s="147"/>
      <c r="F50" s="147"/>
      <c r="G50" s="131"/>
      <c r="H50" s="155"/>
      <c r="I50" s="147"/>
      <c r="J50" s="147"/>
      <c r="K50" s="147"/>
      <c r="L50" s="142"/>
      <c r="M50" s="149"/>
    </row>
    <row r="51" spans="1:13" x14ac:dyDescent="0.25">
      <c r="A51" s="297"/>
      <c r="B51" s="143" t="s">
        <v>161</v>
      </c>
      <c r="C51" s="149"/>
      <c r="D51" s="131"/>
      <c r="E51" s="131"/>
      <c r="F51" s="131"/>
      <c r="G51" s="131"/>
      <c r="H51" s="149"/>
      <c r="I51" s="131"/>
      <c r="J51" s="131"/>
      <c r="K51" s="131"/>
      <c r="L51" s="142"/>
      <c r="M51" s="149"/>
    </row>
    <row r="52" spans="1:13" x14ac:dyDescent="0.25">
      <c r="A52" s="297"/>
      <c r="B52" s="143" t="s">
        <v>162</v>
      </c>
      <c r="C52" s="149"/>
      <c r="D52" s="131"/>
      <c r="E52" s="131"/>
      <c r="F52" s="131"/>
      <c r="G52" s="131"/>
      <c r="H52" s="149"/>
      <c r="I52" s="131"/>
      <c r="J52" s="131"/>
      <c r="K52" s="131"/>
      <c r="L52" s="142"/>
      <c r="M52" s="149"/>
    </row>
    <row r="53" spans="1:13" x14ac:dyDescent="0.25">
      <c r="A53" s="297"/>
      <c r="B53" s="143" t="s">
        <v>163</v>
      </c>
      <c r="C53" s="149"/>
      <c r="D53" s="131"/>
      <c r="E53" s="131"/>
      <c r="F53" s="131"/>
      <c r="G53" s="131"/>
      <c r="H53" s="149"/>
      <c r="I53" s="131"/>
      <c r="J53" s="131"/>
      <c r="K53" s="131"/>
      <c r="L53" s="142"/>
      <c r="M53" s="149"/>
    </row>
    <row r="54" spans="1:13" x14ac:dyDescent="0.25">
      <c r="A54" s="297"/>
      <c r="B54" s="133"/>
      <c r="C54" s="149"/>
      <c r="D54" s="131"/>
      <c r="E54" s="131"/>
      <c r="F54" s="131"/>
      <c r="G54" s="131"/>
      <c r="H54" s="149"/>
      <c r="I54" s="131"/>
      <c r="J54" s="131"/>
      <c r="K54" s="131"/>
      <c r="L54" s="142"/>
      <c r="M54" s="149"/>
    </row>
    <row r="55" spans="1:13" x14ac:dyDescent="0.25">
      <c r="A55" s="132"/>
      <c r="B55" s="133"/>
      <c r="C55" s="149"/>
      <c r="D55" s="131"/>
      <c r="E55" s="77"/>
      <c r="F55" s="77"/>
      <c r="G55" s="77"/>
      <c r="H55" s="149"/>
      <c r="I55" s="131"/>
      <c r="J55" s="77"/>
      <c r="K55" s="77"/>
      <c r="L55" s="163"/>
      <c r="M55" s="149"/>
    </row>
    <row r="56" spans="1:13" x14ac:dyDescent="0.25">
      <c r="A56" s="297" t="s">
        <v>164</v>
      </c>
      <c r="B56" s="77" t="s">
        <v>165</v>
      </c>
      <c r="C56" s="144"/>
      <c r="D56" s="77"/>
      <c r="E56" s="77"/>
      <c r="F56" s="77"/>
      <c r="G56" s="77"/>
      <c r="H56" s="144"/>
      <c r="I56" s="77"/>
      <c r="J56" s="77"/>
      <c r="K56" s="77"/>
      <c r="L56" s="163"/>
      <c r="M56" s="149"/>
    </row>
    <row r="57" spans="1:13" x14ac:dyDescent="0.25">
      <c r="A57" s="297"/>
      <c r="B57" s="77" t="s">
        <v>165</v>
      </c>
      <c r="C57" s="144"/>
      <c r="D57" s="77"/>
      <c r="E57" s="77"/>
      <c r="F57" s="77"/>
      <c r="G57" s="77"/>
      <c r="H57" s="144"/>
      <c r="I57" s="77"/>
      <c r="J57" s="77"/>
      <c r="K57" s="77"/>
      <c r="L57" s="163"/>
      <c r="M57" s="149"/>
    </row>
    <row r="58" spans="1:13" x14ac:dyDescent="0.25">
      <c r="A58" s="297"/>
      <c r="B58" s="77" t="s">
        <v>166</v>
      </c>
      <c r="C58" s="144"/>
      <c r="D58" s="77"/>
      <c r="E58" s="77"/>
      <c r="F58" s="77"/>
      <c r="G58" s="77"/>
      <c r="H58" s="144"/>
      <c r="I58" s="77"/>
      <c r="J58" s="77"/>
      <c r="K58" s="77"/>
      <c r="L58" s="163"/>
      <c r="M58" s="149"/>
    </row>
    <row r="59" spans="1:13" x14ac:dyDescent="0.25">
      <c r="A59" s="297"/>
      <c r="B59" s="77" t="s">
        <v>167</v>
      </c>
      <c r="C59" s="144"/>
      <c r="D59" s="77"/>
      <c r="E59" s="77"/>
      <c r="F59" s="77"/>
      <c r="G59" s="77"/>
      <c r="H59" s="144"/>
      <c r="I59" s="77"/>
      <c r="J59" s="77"/>
      <c r="K59" s="77"/>
      <c r="L59" s="163"/>
      <c r="M59" s="149"/>
    </row>
    <row r="60" spans="1:13" x14ac:dyDescent="0.25">
      <c r="A60" s="297"/>
      <c r="B60" s="133" t="s">
        <v>168</v>
      </c>
      <c r="C60" s="149"/>
      <c r="D60" s="131"/>
      <c r="E60" s="131"/>
      <c r="F60" s="131"/>
      <c r="G60" s="131"/>
      <c r="H60" s="149"/>
      <c r="I60" s="131"/>
      <c r="J60" s="131"/>
      <c r="K60" s="131"/>
      <c r="L60" s="142"/>
      <c r="M60" s="149"/>
    </row>
    <row r="61" spans="1:13" x14ac:dyDescent="0.25">
      <c r="A61" s="297"/>
      <c r="B61" s="133"/>
      <c r="C61" s="149"/>
      <c r="D61" s="131"/>
      <c r="E61" s="131"/>
      <c r="F61" s="131"/>
      <c r="G61" s="131"/>
      <c r="H61" s="149"/>
      <c r="I61" s="131"/>
      <c r="J61" s="131"/>
      <c r="K61" s="131"/>
      <c r="L61" s="142"/>
      <c r="M61" s="149"/>
    </row>
    <row r="62" spans="1:13" x14ac:dyDescent="0.25">
      <c r="A62" s="297"/>
      <c r="B62" s="133"/>
      <c r="C62" s="149"/>
      <c r="D62" s="131"/>
      <c r="E62" s="131"/>
      <c r="F62" s="131"/>
      <c r="G62" s="131"/>
      <c r="H62" s="149"/>
      <c r="I62" s="131"/>
      <c r="J62" s="131"/>
      <c r="K62" s="131"/>
      <c r="L62" s="131"/>
      <c r="M62" s="149"/>
    </row>
    <row r="63" spans="1:13" x14ac:dyDescent="0.25">
      <c r="A63" s="132"/>
      <c r="B63" s="133"/>
      <c r="C63" s="149"/>
      <c r="D63" s="131"/>
      <c r="E63" s="131"/>
      <c r="F63" s="131"/>
      <c r="G63" s="131"/>
      <c r="H63" s="149"/>
      <c r="I63" s="131"/>
      <c r="J63" s="131"/>
      <c r="K63" s="131"/>
      <c r="L63" s="131"/>
      <c r="M63" s="149"/>
    </row>
    <row r="64" spans="1:13" x14ac:dyDescent="0.25">
      <c r="A64" s="132" t="s">
        <v>77</v>
      </c>
      <c r="B64" s="133"/>
      <c r="C64" s="89" t="s">
        <v>191</v>
      </c>
      <c r="D64" s="131"/>
      <c r="E64" s="131"/>
      <c r="F64" s="131"/>
      <c r="G64" s="131"/>
      <c r="H64" s="89" t="s">
        <v>192</v>
      </c>
      <c r="I64" s="131"/>
      <c r="J64" s="131"/>
      <c r="K64" s="131"/>
      <c r="L64" s="131"/>
      <c r="M64" s="149"/>
    </row>
    <row r="65" spans="1:13" x14ac:dyDescent="0.25">
      <c r="A65" s="132"/>
      <c r="B65" s="133"/>
      <c r="C65" s="149"/>
      <c r="D65" s="131"/>
      <c r="E65" s="131"/>
      <c r="F65" s="131"/>
      <c r="G65" s="131"/>
      <c r="H65" s="149"/>
      <c r="I65" s="131"/>
      <c r="J65" s="131"/>
      <c r="K65" s="131"/>
      <c r="L65" s="131"/>
      <c r="M65" s="149"/>
    </row>
    <row r="66" spans="1:13" x14ac:dyDescent="0.25">
      <c r="A66" s="132"/>
      <c r="B66" s="133"/>
      <c r="C66" s="149"/>
      <c r="D66" s="131"/>
      <c r="E66" s="131"/>
      <c r="F66" s="131"/>
      <c r="G66" s="131"/>
      <c r="H66" s="149"/>
      <c r="I66" s="131"/>
      <c r="J66" s="131"/>
      <c r="K66" s="131"/>
      <c r="L66" s="131"/>
      <c r="M66" s="149"/>
    </row>
    <row r="67" spans="1:13" x14ac:dyDescent="0.25">
      <c r="A67" s="132"/>
      <c r="B67" s="133"/>
      <c r="C67" s="149"/>
      <c r="D67" s="131"/>
      <c r="E67" s="131"/>
      <c r="F67" s="131"/>
      <c r="G67" s="131"/>
      <c r="H67" s="149"/>
      <c r="I67" s="131"/>
      <c r="J67" s="131"/>
      <c r="K67" s="131"/>
      <c r="L67" s="131"/>
      <c r="M67" s="149"/>
    </row>
  </sheetData>
  <mergeCells count="6">
    <mergeCell ref="H1:L2"/>
    <mergeCell ref="A56:A62"/>
    <mergeCell ref="A9:A31"/>
    <mergeCell ref="A38:A43"/>
    <mergeCell ref="A47:A54"/>
    <mergeCell ref="C1:G2"/>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8157E-A559-430A-B20B-54800E3F5320}">
  <dimension ref="A1:L67"/>
  <sheetViews>
    <sheetView workbookViewId="0">
      <selection activeCell="H3" sqref="H3"/>
    </sheetView>
  </sheetViews>
  <sheetFormatPr defaultColWidth="11.42578125" defaultRowHeight="15" x14ac:dyDescent="0.25"/>
  <cols>
    <col min="1" max="1" width="11.42578125" style="114"/>
    <col min="2" max="2" width="47" style="114" customWidth="1"/>
    <col min="3" max="7" width="9.140625" style="114"/>
    <col min="8" max="8" width="9.140625" style="115"/>
    <col min="9" max="12" width="9.140625" style="114"/>
    <col min="13" max="16384" width="11.42578125" style="114"/>
  </cols>
  <sheetData>
    <row r="1" spans="1:12" s="109" customFormat="1" ht="15" customHeight="1" x14ac:dyDescent="0.25">
      <c r="A1" s="106"/>
      <c r="B1" s="107"/>
      <c r="C1" s="328" t="s">
        <v>193</v>
      </c>
      <c r="D1" s="329"/>
      <c r="E1" s="329"/>
      <c r="F1" s="329"/>
      <c r="G1" s="330"/>
      <c r="H1" s="331" t="s">
        <v>194</v>
      </c>
      <c r="I1" s="332"/>
      <c r="J1" s="332"/>
      <c r="K1" s="332"/>
      <c r="L1" s="337"/>
    </row>
    <row r="2" spans="1:12" s="109" customFormat="1" x14ac:dyDescent="0.25">
      <c r="A2" s="106"/>
      <c r="B2" s="107"/>
      <c r="C2" s="325"/>
      <c r="D2" s="326"/>
      <c r="E2" s="326"/>
      <c r="F2" s="326"/>
      <c r="G2" s="327"/>
      <c r="H2" s="334"/>
      <c r="I2" s="335"/>
      <c r="J2" s="335"/>
      <c r="K2" s="335"/>
      <c r="L2" s="338"/>
    </row>
    <row r="3" spans="1:12" s="109" customFormat="1" x14ac:dyDescent="0.25">
      <c r="A3" s="110"/>
      <c r="B3" s="111"/>
      <c r="C3" s="112">
        <v>2030</v>
      </c>
      <c r="D3" s="113">
        <v>2035</v>
      </c>
      <c r="E3" s="113">
        <v>2040</v>
      </c>
      <c r="F3" s="113">
        <v>2050</v>
      </c>
      <c r="G3" s="113" t="s">
        <v>5</v>
      </c>
      <c r="H3" s="112">
        <v>2030</v>
      </c>
      <c r="I3" s="113">
        <v>2035</v>
      </c>
      <c r="J3" s="113">
        <v>2040</v>
      </c>
      <c r="K3" s="113">
        <v>2050</v>
      </c>
      <c r="L3" s="122" t="s">
        <v>5</v>
      </c>
    </row>
    <row r="4" spans="1:12" x14ac:dyDescent="0.25">
      <c r="A4" s="132"/>
      <c r="B4" s="133" t="s">
        <v>124</v>
      </c>
      <c r="C4" s="149">
        <f>SUM(C9,C28,C23,C16,C21)</f>
        <v>3.5500000000000003</v>
      </c>
      <c r="D4" s="131">
        <f t="shared" ref="D4:F4" si="0">SUM(D9,D28,D23,D16,D21)</f>
        <v>2.89</v>
      </c>
      <c r="E4" s="131">
        <f t="shared" si="0"/>
        <v>2.4900000000000002</v>
      </c>
      <c r="F4" s="131">
        <f t="shared" si="0"/>
        <v>2.2600000000000002</v>
      </c>
      <c r="G4" s="131" t="s">
        <v>188</v>
      </c>
      <c r="H4" s="149">
        <f t="shared" ref="H4:K4" si="1">SUM(H9,H28,H23,H16,H21)</f>
        <v>4.5200000000000005</v>
      </c>
      <c r="I4" s="131">
        <f t="shared" si="1"/>
        <v>3.82</v>
      </c>
      <c r="J4" s="131">
        <f t="shared" si="1"/>
        <v>3.3800000000000003</v>
      </c>
      <c r="K4" s="131">
        <f t="shared" si="1"/>
        <v>3.0700000000000003</v>
      </c>
      <c r="L4" s="131" t="s">
        <v>188</v>
      </c>
    </row>
    <row r="5" spans="1:12" x14ac:dyDescent="0.25">
      <c r="A5" s="132"/>
      <c r="B5" s="133" t="s">
        <v>125</v>
      </c>
      <c r="C5" s="157">
        <f>(C39*C47+C38)/1000000</f>
        <v>8.7501999999999996E-2</v>
      </c>
      <c r="D5" s="158">
        <f t="shared" ref="D5:F5" si="2">(D39*D47+D38)/1000000</f>
        <v>5.9471499999999997E-2</v>
      </c>
      <c r="E5" s="158">
        <f t="shared" si="2"/>
        <v>4.6607999999999997E-2</v>
      </c>
      <c r="F5" s="158">
        <f t="shared" si="2"/>
        <v>3.9718000000000003E-2</v>
      </c>
      <c r="G5" s="158"/>
      <c r="H5" s="157">
        <f t="shared" ref="H5:K5" si="3">(H39*H47+H38)/1000000</f>
        <v>9.0611999999999998E-2</v>
      </c>
      <c r="I5" s="158">
        <f t="shared" si="3"/>
        <v>6.1576499999999999E-2</v>
      </c>
      <c r="J5" s="158">
        <f t="shared" si="3"/>
        <v>4.8228E-2</v>
      </c>
      <c r="K5" s="158">
        <f t="shared" si="3"/>
        <v>4.1112999999999997E-2</v>
      </c>
      <c r="L5" s="142"/>
    </row>
    <row r="6" spans="1:12" x14ac:dyDescent="0.25">
      <c r="A6" s="132"/>
      <c r="B6" s="133" t="s">
        <v>183</v>
      </c>
      <c r="C6" s="149"/>
      <c r="D6" s="131"/>
      <c r="E6" s="131"/>
      <c r="F6" s="131"/>
      <c r="G6" s="131"/>
      <c r="H6" s="149"/>
      <c r="I6" s="131"/>
      <c r="J6" s="131"/>
      <c r="K6" s="131"/>
      <c r="L6" s="142"/>
    </row>
    <row r="7" spans="1:12" x14ac:dyDescent="0.25">
      <c r="A7" s="134"/>
      <c r="B7" s="135" t="s">
        <v>184</v>
      </c>
      <c r="C7" s="151"/>
      <c r="D7" s="138"/>
      <c r="E7" s="138"/>
      <c r="F7" s="138"/>
      <c r="G7" s="138"/>
      <c r="H7" s="151"/>
      <c r="I7" s="138"/>
      <c r="J7" s="138"/>
      <c r="K7" s="138"/>
      <c r="L7" s="161"/>
    </row>
    <row r="8" spans="1:12" x14ac:dyDescent="0.25">
      <c r="A8" s="139"/>
      <c r="B8" s="140"/>
      <c r="C8" s="160"/>
      <c r="D8" s="141"/>
      <c r="E8" s="141"/>
      <c r="F8" s="141"/>
      <c r="G8" s="141"/>
      <c r="H8" s="152"/>
      <c r="I8" s="141"/>
      <c r="J8" s="141"/>
      <c r="K8" s="141"/>
      <c r="L8" s="139"/>
    </row>
    <row r="9" spans="1:12" x14ac:dyDescent="0.25">
      <c r="A9" s="300" t="s">
        <v>124</v>
      </c>
      <c r="B9" s="133" t="s">
        <v>126</v>
      </c>
      <c r="C9" s="150">
        <f>SUM(C10:C14)</f>
        <v>2.8000000000000003</v>
      </c>
      <c r="D9" s="131">
        <f t="shared" ref="D9:F9" si="4">SUM(D10:D14)</f>
        <v>2.17</v>
      </c>
      <c r="E9" s="131">
        <f t="shared" si="4"/>
        <v>1.8000000000000003</v>
      </c>
      <c r="F9" s="131">
        <f t="shared" si="4"/>
        <v>1.6300000000000001</v>
      </c>
      <c r="G9" s="131"/>
      <c r="H9" s="150">
        <f t="shared" ref="H9:K9" si="5">SUM(H10:H14)</f>
        <v>2.8000000000000003</v>
      </c>
      <c r="I9" s="131">
        <f t="shared" si="5"/>
        <v>2.17</v>
      </c>
      <c r="J9" s="131">
        <f t="shared" si="5"/>
        <v>1.8000000000000003</v>
      </c>
      <c r="K9" s="131">
        <f t="shared" si="5"/>
        <v>1.6300000000000001</v>
      </c>
      <c r="L9" s="142"/>
    </row>
    <row r="10" spans="1:12" x14ac:dyDescent="0.25">
      <c r="A10" s="300"/>
      <c r="B10" s="143" t="s">
        <v>127</v>
      </c>
      <c r="C10" s="118">
        <v>0.23</v>
      </c>
      <c r="D10" s="117">
        <v>0.23</v>
      </c>
      <c r="E10" s="117">
        <v>0.16</v>
      </c>
      <c r="F10" s="117">
        <v>0.16</v>
      </c>
      <c r="G10" s="131"/>
      <c r="H10" s="118">
        <v>0.23</v>
      </c>
      <c r="I10" s="117">
        <v>0.23</v>
      </c>
      <c r="J10" s="117">
        <v>0.16</v>
      </c>
      <c r="K10" s="117">
        <v>0.16</v>
      </c>
      <c r="L10" s="142"/>
    </row>
    <row r="11" spans="1:12" x14ac:dyDescent="0.25">
      <c r="A11" s="300"/>
      <c r="B11" s="143" t="s">
        <v>128</v>
      </c>
      <c r="C11" s="118">
        <v>0.93</v>
      </c>
      <c r="D11" s="117">
        <v>0.85</v>
      </c>
      <c r="E11" s="117">
        <v>0.81</v>
      </c>
      <c r="F11" s="117">
        <v>0.75</v>
      </c>
      <c r="G11" s="131"/>
      <c r="H11" s="118">
        <v>0.93</v>
      </c>
      <c r="I11" s="117">
        <v>0.85</v>
      </c>
      <c r="J11" s="117">
        <v>0.81</v>
      </c>
      <c r="K11" s="117">
        <v>0.75</v>
      </c>
      <c r="L11" s="142"/>
    </row>
    <row r="12" spans="1:12" x14ac:dyDescent="0.25">
      <c r="A12" s="300"/>
      <c r="B12" s="143" t="s">
        <v>129</v>
      </c>
      <c r="C12" s="118">
        <v>1.6</v>
      </c>
      <c r="D12" s="117">
        <v>1.05</v>
      </c>
      <c r="E12" s="117">
        <v>0.79</v>
      </c>
      <c r="F12" s="117">
        <v>0.68</v>
      </c>
      <c r="G12" s="131"/>
      <c r="H12" s="118">
        <v>1.6</v>
      </c>
      <c r="I12" s="117">
        <v>1.05</v>
      </c>
      <c r="J12" s="117">
        <v>0.79</v>
      </c>
      <c r="K12" s="117">
        <v>0.68</v>
      </c>
      <c r="L12" s="142"/>
    </row>
    <row r="13" spans="1:12" x14ac:dyDescent="0.25">
      <c r="A13" s="300"/>
      <c r="B13" s="143" t="s">
        <v>130</v>
      </c>
      <c r="C13" s="118">
        <v>0.04</v>
      </c>
      <c r="D13" s="117">
        <v>0.04</v>
      </c>
      <c r="E13" s="117">
        <v>0.04</v>
      </c>
      <c r="F13" s="117">
        <v>0.04</v>
      </c>
      <c r="G13" s="131"/>
      <c r="H13" s="118">
        <v>0.04</v>
      </c>
      <c r="I13" s="117">
        <v>0.04</v>
      </c>
      <c r="J13" s="117">
        <v>0.04</v>
      </c>
      <c r="K13" s="117">
        <v>0.04</v>
      </c>
      <c r="L13" s="142"/>
    </row>
    <row r="14" spans="1:12" x14ac:dyDescent="0.25">
      <c r="A14" s="300"/>
      <c r="B14" s="143" t="s">
        <v>131</v>
      </c>
      <c r="C14" s="150"/>
      <c r="D14" s="131"/>
      <c r="E14" s="131"/>
      <c r="F14" s="131"/>
      <c r="G14" s="131"/>
      <c r="H14" s="149"/>
      <c r="I14" s="131"/>
      <c r="J14" s="131"/>
      <c r="K14" s="131"/>
      <c r="L14" s="142"/>
    </row>
    <row r="15" spans="1:12" x14ac:dyDescent="0.25">
      <c r="A15" s="300"/>
      <c r="B15" s="133"/>
      <c r="C15" s="150"/>
      <c r="D15" s="131"/>
      <c r="E15" s="131"/>
      <c r="F15" s="131"/>
      <c r="G15" s="131"/>
      <c r="H15" s="149"/>
      <c r="I15" s="131"/>
      <c r="J15" s="131"/>
      <c r="K15" s="131"/>
      <c r="L15" s="142"/>
    </row>
    <row r="16" spans="1:12" x14ac:dyDescent="0.25">
      <c r="A16" s="300"/>
      <c r="B16" s="133" t="s">
        <v>132</v>
      </c>
      <c r="C16" s="150"/>
      <c r="D16" s="131"/>
      <c r="E16" s="131"/>
      <c r="F16" s="131"/>
      <c r="G16" s="131"/>
      <c r="H16" s="149"/>
      <c r="I16" s="131"/>
      <c r="J16" s="131"/>
      <c r="K16" s="131"/>
      <c r="L16" s="142"/>
    </row>
    <row r="17" spans="1:12" x14ac:dyDescent="0.25">
      <c r="A17" s="300"/>
      <c r="B17" s="143" t="s">
        <v>133</v>
      </c>
      <c r="C17" s="150"/>
      <c r="D17" s="131"/>
      <c r="E17" s="131"/>
      <c r="F17" s="131"/>
      <c r="G17" s="131"/>
      <c r="H17" s="149"/>
      <c r="I17" s="131"/>
      <c r="J17" s="131"/>
      <c r="K17" s="131"/>
      <c r="L17" s="142"/>
    </row>
    <row r="18" spans="1:12" x14ac:dyDescent="0.25">
      <c r="A18" s="300"/>
      <c r="B18" s="143" t="s">
        <v>135</v>
      </c>
      <c r="C18" s="150"/>
      <c r="D18" s="131"/>
      <c r="E18" s="131"/>
      <c r="F18" s="131"/>
      <c r="G18" s="131"/>
      <c r="H18" s="149"/>
      <c r="I18" s="131"/>
      <c r="J18" s="131"/>
      <c r="K18" s="131"/>
      <c r="L18" s="142"/>
    </row>
    <row r="19" spans="1:12" x14ac:dyDescent="0.25">
      <c r="A19" s="300"/>
      <c r="B19" s="143" t="s">
        <v>136</v>
      </c>
      <c r="C19" s="150"/>
      <c r="D19" s="131"/>
      <c r="E19" s="131"/>
      <c r="F19" s="131"/>
      <c r="G19" s="131"/>
      <c r="H19" s="149"/>
      <c r="I19" s="131"/>
      <c r="J19" s="131"/>
      <c r="K19" s="131"/>
      <c r="L19" s="142"/>
    </row>
    <row r="20" spans="1:12" x14ac:dyDescent="0.25">
      <c r="A20" s="300"/>
      <c r="B20" s="143" t="s">
        <v>137</v>
      </c>
      <c r="C20" s="150"/>
      <c r="D20" s="131"/>
      <c r="E20" s="131"/>
      <c r="F20" s="131"/>
      <c r="G20" s="131"/>
      <c r="H20" s="149"/>
      <c r="I20" s="131"/>
      <c r="J20" s="131"/>
      <c r="K20" s="131"/>
      <c r="L20" s="142"/>
    </row>
    <row r="21" spans="1:12" x14ac:dyDescent="0.25">
      <c r="A21" s="300"/>
      <c r="B21" s="77" t="s">
        <v>138</v>
      </c>
      <c r="C21" s="150"/>
      <c r="D21" s="131"/>
      <c r="E21" s="131"/>
      <c r="F21" s="131"/>
      <c r="G21" s="131"/>
      <c r="H21" s="149"/>
      <c r="I21" s="131"/>
      <c r="J21" s="131"/>
      <c r="K21" s="131"/>
      <c r="L21" s="142"/>
    </row>
    <row r="22" spans="1:12" x14ac:dyDescent="0.25">
      <c r="A22" s="300"/>
      <c r="B22" s="133"/>
      <c r="C22" s="150"/>
      <c r="D22" s="131"/>
      <c r="E22" s="131"/>
      <c r="F22" s="131"/>
      <c r="G22" s="131"/>
      <c r="H22" s="149"/>
      <c r="I22" s="131"/>
      <c r="J22" s="131"/>
      <c r="K22" s="131"/>
      <c r="L22" s="142"/>
    </row>
    <row r="23" spans="1:12" x14ac:dyDescent="0.25">
      <c r="A23" s="300"/>
      <c r="B23" s="133" t="s">
        <v>139</v>
      </c>
      <c r="C23" s="150"/>
      <c r="D23" s="131"/>
      <c r="E23" s="131"/>
      <c r="F23" s="131"/>
      <c r="G23" s="131"/>
      <c r="H23" s="149"/>
      <c r="I23" s="131"/>
      <c r="J23" s="131"/>
      <c r="K23" s="131"/>
      <c r="L23" s="142"/>
    </row>
    <row r="24" spans="1:12" x14ac:dyDescent="0.25">
      <c r="A24" s="300"/>
      <c r="B24" s="143" t="s">
        <v>140</v>
      </c>
      <c r="C24" s="150"/>
      <c r="D24" s="131"/>
      <c r="E24" s="131"/>
      <c r="F24" s="131"/>
      <c r="G24" s="131"/>
      <c r="H24" s="149"/>
      <c r="I24" s="131"/>
      <c r="J24" s="131"/>
      <c r="K24" s="131"/>
      <c r="L24" s="142"/>
    </row>
    <row r="25" spans="1:12" x14ac:dyDescent="0.25">
      <c r="A25" s="300"/>
      <c r="B25" s="143" t="s">
        <v>141</v>
      </c>
      <c r="C25" s="150"/>
      <c r="D25" s="131"/>
      <c r="E25" s="131"/>
      <c r="F25" s="131"/>
      <c r="G25" s="131"/>
      <c r="H25" s="149"/>
      <c r="I25" s="131"/>
      <c r="J25" s="131"/>
      <c r="K25" s="131"/>
      <c r="L25" s="142"/>
    </row>
    <row r="26" spans="1:12" x14ac:dyDescent="0.25">
      <c r="A26" s="300"/>
      <c r="B26" s="143" t="s">
        <v>142</v>
      </c>
      <c r="C26" s="150"/>
      <c r="D26" s="131"/>
      <c r="E26" s="131"/>
      <c r="F26" s="131"/>
      <c r="G26" s="131"/>
      <c r="H26" s="149"/>
      <c r="I26" s="131"/>
      <c r="J26" s="131"/>
      <c r="K26" s="131"/>
      <c r="L26" s="142"/>
    </row>
    <row r="27" spans="1:12" x14ac:dyDescent="0.25">
      <c r="A27" s="300"/>
      <c r="B27" s="133"/>
      <c r="C27" s="150"/>
      <c r="D27" s="131"/>
      <c r="E27" s="131"/>
      <c r="F27" s="131"/>
      <c r="G27" s="131"/>
      <c r="H27" s="149"/>
      <c r="I27" s="131"/>
      <c r="J27" s="131"/>
      <c r="K27" s="131"/>
      <c r="L27" s="142"/>
    </row>
    <row r="28" spans="1:12" x14ac:dyDescent="0.25">
      <c r="A28" s="300"/>
      <c r="B28" s="133" t="s">
        <v>143</v>
      </c>
      <c r="C28" s="150">
        <f>SUM(C29:C32)</f>
        <v>0.75</v>
      </c>
      <c r="D28" s="131">
        <f t="shared" ref="D28:F28" si="6">SUM(D29:D32)</f>
        <v>0.72000000000000008</v>
      </c>
      <c r="E28" s="131">
        <f t="shared" si="6"/>
        <v>0.69000000000000006</v>
      </c>
      <c r="F28" s="131">
        <f t="shared" si="6"/>
        <v>0.63</v>
      </c>
      <c r="G28" s="131"/>
      <c r="H28" s="150">
        <f t="shared" ref="H28:K28" si="7">SUM(H29:H32)</f>
        <v>1.7200000000000002</v>
      </c>
      <c r="I28" s="131">
        <f t="shared" si="7"/>
        <v>1.65</v>
      </c>
      <c r="J28" s="131">
        <f t="shared" si="7"/>
        <v>1.58</v>
      </c>
      <c r="K28" s="131">
        <f t="shared" si="7"/>
        <v>1.44</v>
      </c>
      <c r="L28" s="142"/>
    </row>
    <row r="29" spans="1:12" x14ac:dyDescent="0.25">
      <c r="A29" s="300"/>
      <c r="B29" s="143" t="s">
        <v>144</v>
      </c>
      <c r="C29" s="118">
        <v>0.56999999999999995</v>
      </c>
      <c r="D29" s="117">
        <v>0.55000000000000004</v>
      </c>
      <c r="E29" s="117">
        <v>0.53</v>
      </c>
      <c r="F29" s="117">
        <v>0.48</v>
      </c>
      <c r="G29" s="131"/>
      <c r="H29" s="118">
        <v>1.06</v>
      </c>
      <c r="I29" s="117">
        <v>1.01</v>
      </c>
      <c r="J29" s="117">
        <v>0.97</v>
      </c>
      <c r="K29" s="117">
        <v>0.89</v>
      </c>
      <c r="L29" s="142"/>
    </row>
    <row r="30" spans="1:12" x14ac:dyDescent="0.25">
      <c r="A30" s="300"/>
      <c r="B30" s="143" t="s">
        <v>145</v>
      </c>
      <c r="C30" s="118">
        <v>0.18</v>
      </c>
      <c r="D30" s="117">
        <v>0.17</v>
      </c>
      <c r="E30" s="117">
        <v>0.16</v>
      </c>
      <c r="F30" s="117">
        <v>0.15</v>
      </c>
      <c r="G30" s="131"/>
      <c r="H30" s="118">
        <v>0.66</v>
      </c>
      <c r="I30" s="117">
        <v>0.64</v>
      </c>
      <c r="J30" s="117">
        <v>0.61</v>
      </c>
      <c r="K30" s="117">
        <v>0.55000000000000004</v>
      </c>
      <c r="L30" s="142"/>
    </row>
    <row r="31" spans="1:12" x14ac:dyDescent="0.25">
      <c r="A31" s="300"/>
      <c r="B31" s="143" t="s">
        <v>146</v>
      </c>
      <c r="C31" s="150"/>
      <c r="D31" s="131"/>
      <c r="E31" s="131"/>
      <c r="F31" s="131"/>
      <c r="G31" s="131"/>
      <c r="H31" s="149"/>
      <c r="I31" s="131"/>
      <c r="J31" s="131"/>
      <c r="K31" s="131"/>
      <c r="L31" s="142"/>
    </row>
    <row r="32" spans="1:12" x14ac:dyDescent="0.25">
      <c r="A32" s="132"/>
      <c r="B32" s="143" t="s">
        <v>147</v>
      </c>
      <c r="C32" s="150"/>
      <c r="D32" s="131"/>
      <c r="E32" s="131"/>
      <c r="F32" s="131"/>
      <c r="G32" s="131"/>
      <c r="H32" s="149"/>
      <c r="I32" s="131"/>
      <c r="J32" s="131"/>
      <c r="K32" s="131"/>
      <c r="L32" s="142"/>
    </row>
    <row r="33" spans="1:12" x14ac:dyDescent="0.25">
      <c r="A33" s="132"/>
      <c r="B33" s="133"/>
      <c r="C33" s="150"/>
      <c r="D33" s="131"/>
      <c r="E33" s="131"/>
      <c r="F33" s="131"/>
      <c r="G33" s="131"/>
      <c r="H33" s="149"/>
      <c r="I33" s="131"/>
      <c r="J33" s="131"/>
      <c r="K33" s="131"/>
      <c r="L33" s="142"/>
    </row>
    <row r="34" spans="1:12" x14ac:dyDescent="0.25">
      <c r="A34" s="116"/>
      <c r="B34" s="133"/>
      <c r="C34" s="149"/>
      <c r="D34" s="131"/>
      <c r="E34" s="131"/>
      <c r="F34" s="131"/>
      <c r="G34" s="131"/>
      <c r="H34" s="149"/>
      <c r="I34" s="131"/>
      <c r="J34" s="131"/>
      <c r="K34" s="131"/>
      <c r="L34" s="142"/>
    </row>
    <row r="35" spans="1:12" x14ac:dyDescent="0.25">
      <c r="A35" s="132"/>
      <c r="B35" s="133"/>
      <c r="C35" s="149"/>
      <c r="D35" s="131"/>
      <c r="E35" s="131"/>
      <c r="F35" s="131"/>
      <c r="G35" s="131"/>
      <c r="H35" s="149"/>
      <c r="I35" s="131"/>
      <c r="J35" s="131"/>
      <c r="K35" s="131"/>
      <c r="L35" s="142"/>
    </row>
    <row r="36" spans="1:12" x14ac:dyDescent="0.25">
      <c r="A36" s="132"/>
      <c r="B36" s="133"/>
      <c r="C36" s="149"/>
      <c r="D36" s="131"/>
      <c r="E36" s="131"/>
      <c r="F36" s="131"/>
      <c r="G36" s="131"/>
      <c r="H36" s="149"/>
      <c r="I36" s="131"/>
      <c r="J36" s="131"/>
      <c r="K36" s="131"/>
      <c r="L36" s="142"/>
    </row>
    <row r="37" spans="1:12" x14ac:dyDescent="0.25">
      <c r="A37" s="132"/>
      <c r="B37" s="77"/>
      <c r="C37" s="149"/>
      <c r="D37" s="131"/>
      <c r="E37" s="131"/>
      <c r="F37" s="131"/>
      <c r="G37" s="131"/>
      <c r="H37" s="149"/>
      <c r="I37" s="131"/>
      <c r="J37" s="131"/>
      <c r="K37" s="131"/>
      <c r="L37" s="142"/>
    </row>
    <row r="38" spans="1:12" x14ac:dyDescent="0.25">
      <c r="A38" s="301" t="s">
        <v>18</v>
      </c>
      <c r="B38" s="143" t="s">
        <v>148</v>
      </c>
      <c r="C38" s="119">
        <v>62000</v>
      </c>
      <c r="D38" s="31">
        <v>42000</v>
      </c>
      <c r="E38" s="31">
        <v>33000</v>
      </c>
      <c r="F38" s="31">
        <v>28000</v>
      </c>
      <c r="G38" s="131"/>
      <c r="H38" s="119">
        <v>62000</v>
      </c>
      <c r="I38" s="31">
        <v>42000</v>
      </c>
      <c r="J38" s="31">
        <v>33000</v>
      </c>
      <c r="K38" s="31">
        <v>28000</v>
      </c>
      <c r="L38" s="142"/>
    </row>
    <row r="39" spans="1:12" x14ac:dyDescent="0.25">
      <c r="A39" s="301"/>
      <c r="B39" s="143" t="s">
        <v>149</v>
      </c>
      <c r="C39" s="118">
        <v>6.22</v>
      </c>
      <c r="D39" s="117">
        <v>4.21</v>
      </c>
      <c r="E39" s="117">
        <v>3.24</v>
      </c>
      <c r="F39" s="117">
        <v>2.79</v>
      </c>
      <c r="G39" s="131"/>
      <c r="H39" s="118">
        <v>6.22</v>
      </c>
      <c r="I39" s="117">
        <v>4.21</v>
      </c>
      <c r="J39" s="117">
        <v>3.24</v>
      </c>
      <c r="K39" s="117">
        <v>2.79</v>
      </c>
      <c r="L39" s="142"/>
    </row>
    <row r="40" spans="1:12" x14ac:dyDescent="0.25">
      <c r="A40" s="301"/>
      <c r="B40" s="143" t="s">
        <v>150</v>
      </c>
      <c r="C40" s="149"/>
      <c r="D40" s="131"/>
      <c r="E40" s="131"/>
      <c r="F40" s="131"/>
      <c r="G40" s="131"/>
      <c r="H40" s="149"/>
      <c r="I40" s="131"/>
      <c r="J40" s="131"/>
      <c r="K40" s="131"/>
      <c r="L40" s="142"/>
    </row>
    <row r="41" spans="1:12" x14ac:dyDescent="0.25">
      <c r="A41" s="301"/>
      <c r="B41" s="143" t="s">
        <v>151</v>
      </c>
      <c r="C41" s="149"/>
      <c r="D41" s="131"/>
      <c r="E41" s="131"/>
      <c r="F41" s="131"/>
      <c r="G41" s="131"/>
      <c r="H41" s="149"/>
      <c r="I41" s="131"/>
      <c r="J41" s="131"/>
      <c r="K41" s="131"/>
      <c r="L41" s="142"/>
    </row>
    <row r="42" spans="1:12" x14ac:dyDescent="0.25">
      <c r="A42" s="301"/>
      <c r="B42" s="143" t="s">
        <v>152</v>
      </c>
      <c r="C42" s="149"/>
      <c r="D42" s="131"/>
      <c r="E42" s="131"/>
      <c r="F42" s="131"/>
      <c r="G42" s="131"/>
      <c r="H42" s="149"/>
      <c r="I42" s="131"/>
      <c r="J42" s="131"/>
      <c r="K42" s="131"/>
      <c r="L42" s="142"/>
    </row>
    <row r="43" spans="1:12" x14ac:dyDescent="0.25">
      <c r="A43" s="301"/>
      <c r="B43" s="143" t="s">
        <v>153</v>
      </c>
      <c r="C43" s="149"/>
      <c r="D43" s="131"/>
      <c r="E43" s="131"/>
      <c r="F43" s="131"/>
      <c r="G43" s="131"/>
      <c r="H43" s="149"/>
      <c r="I43" s="131"/>
      <c r="J43" s="131"/>
      <c r="K43" s="131"/>
      <c r="L43" s="142"/>
    </row>
    <row r="44" spans="1:12" x14ac:dyDescent="0.25">
      <c r="A44" s="132"/>
      <c r="B44" s="143" t="s">
        <v>154</v>
      </c>
      <c r="C44" s="149"/>
      <c r="D44" s="131"/>
      <c r="E44" s="131"/>
      <c r="F44" s="131"/>
      <c r="G44" s="131"/>
      <c r="H44" s="149"/>
      <c r="I44" s="131"/>
      <c r="J44" s="131"/>
      <c r="K44" s="131"/>
      <c r="L44" s="142"/>
    </row>
    <row r="45" spans="1:12" x14ac:dyDescent="0.25">
      <c r="A45" s="132"/>
      <c r="B45" s="133" t="s">
        <v>155</v>
      </c>
      <c r="C45" s="149"/>
      <c r="D45" s="131"/>
      <c r="E45" s="131"/>
      <c r="F45" s="131"/>
      <c r="G45" s="131"/>
      <c r="H45" s="149"/>
      <c r="I45" s="131"/>
      <c r="J45" s="131"/>
      <c r="K45" s="131"/>
      <c r="L45" s="142"/>
    </row>
    <row r="46" spans="1:12" x14ac:dyDescent="0.25">
      <c r="A46" s="132"/>
      <c r="B46" s="143"/>
      <c r="C46" s="149"/>
      <c r="D46" s="131"/>
      <c r="E46" s="131"/>
      <c r="F46" s="131"/>
      <c r="G46" s="131"/>
      <c r="H46" s="149"/>
      <c r="I46" s="131"/>
      <c r="J46" s="131"/>
      <c r="K46" s="131"/>
      <c r="L46" s="142"/>
    </row>
    <row r="47" spans="1:12" x14ac:dyDescent="0.25">
      <c r="A47" s="297" t="s">
        <v>156</v>
      </c>
      <c r="B47" s="143" t="s">
        <v>157</v>
      </c>
      <c r="C47" s="119">
        <v>4100</v>
      </c>
      <c r="D47" s="31">
        <v>4150</v>
      </c>
      <c r="E47" s="31">
        <v>4200</v>
      </c>
      <c r="F47" s="31">
        <v>4200</v>
      </c>
      <c r="G47" s="162" t="s">
        <v>195</v>
      </c>
      <c r="H47" s="119">
        <v>4600</v>
      </c>
      <c r="I47" s="31">
        <v>4650</v>
      </c>
      <c r="J47" s="31">
        <v>4700</v>
      </c>
      <c r="K47" s="31">
        <v>4700</v>
      </c>
      <c r="L47" s="142"/>
    </row>
    <row r="48" spans="1:12" x14ac:dyDescent="0.25">
      <c r="A48" s="297"/>
      <c r="B48" s="143" t="s">
        <v>158</v>
      </c>
      <c r="C48" s="149">
        <v>35</v>
      </c>
      <c r="D48" s="131">
        <v>35</v>
      </c>
      <c r="E48" s="131">
        <v>35</v>
      </c>
      <c r="F48" s="131">
        <v>35</v>
      </c>
      <c r="G48" s="131"/>
      <c r="H48" s="120">
        <v>150</v>
      </c>
      <c r="I48" s="2">
        <v>150</v>
      </c>
      <c r="J48" s="2">
        <v>150</v>
      </c>
      <c r="K48" s="2">
        <v>150</v>
      </c>
      <c r="L48" s="142"/>
    </row>
    <row r="49" spans="1:12" x14ac:dyDescent="0.25">
      <c r="A49" s="297"/>
      <c r="B49" s="143" t="s">
        <v>159</v>
      </c>
      <c r="C49" s="149"/>
      <c r="D49" s="131"/>
      <c r="E49" s="131"/>
      <c r="F49" s="131"/>
      <c r="G49" s="131"/>
      <c r="H49" s="155"/>
      <c r="I49" s="147"/>
      <c r="J49" s="147"/>
      <c r="K49" s="147"/>
      <c r="L49" s="142"/>
    </row>
    <row r="50" spans="1:12" x14ac:dyDescent="0.25">
      <c r="A50" s="297"/>
      <c r="B50" s="143" t="s">
        <v>160</v>
      </c>
      <c r="C50" s="149"/>
      <c r="D50" s="131"/>
      <c r="E50" s="131"/>
      <c r="F50" s="131"/>
      <c r="G50" s="131"/>
      <c r="H50" s="155"/>
      <c r="I50" s="147"/>
      <c r="J50" s="147"/>
      <c r="K50" s="147"/>
      <c r="L50" s="142"/>
    </row>
    <row r="51" spans="1:12" x14ac:dyDescent="0.25">
      <c r="A51" s="297"/>
      <c r="B51" s="143" t="s">
        <v>161</v>
      </c>
      <c r="C51" s="149"/>
      <c r="D51" s="131"/>
      <c r="E51" s="131"/>
      <c r="F51" s="131"/>
      <c r="G51" s="131"/>
      <c r="H51" s="149"/>
      <c r="I51" s="131"/>
      <c r="J51" s="131"/>
      <c r="K51" s="131"/>
      <c r="L51" s="142"/>
    </row>
    <row r="52" spans="1:12" x14ac:dyDescent="0.25">
      <c r="A52" s="297"/>
      <c r="B52" s="143" t="s">
        <v>162</v>
      </c>
      <c r="C52" s="149"/>
      <c r="D52" s="131"/>
      <c r="E52" s="131"/>
      <c r="F52" s="131"/>
      <c r="G52" s="131"/>
      <c r="H52" s="149"/>
      <c r="I52" s="131"/>
      <c r="J52" s="131"/>
      <c r="K52" s="131"/>
      <c r="L52" s="142"/>
    </row>
    <row r="53" spans="1:12" x14ac:dyDescent="0.25">
      <c r="A53" s="297"/>
      <c r="B53" s="143" t="s">
        <v>163</v>
      </c>
      <c r="C53" s="149"/>
      <c r="D53" s="131"/>
      <c r="E53" s="131"/>
      <c r="F53" s="131"/>
      <c r="G53" s="131"/>
      <c r="H53" s="149"/>
      <c r="I53" s="131"/>
      <c r="J53" s="131"/>
      <c r="K53" s="131"/>
      <c r="L53" s="142"/>
    </row>
    <row r="54" spans="1:12" x14ac:dyDescent="0.25">
      <c r="A54" s="297"/>
      <c r="B54" s="133"/>
      <c r="C54" s="149"/>
      <c r="D54" s="131"/>
      <c r="E54" s="131"/>
      <c r="F54" s="131"/>
      <c r="G54" s="131"/>
      <c r="H54" s="149"/>
      <c r="I54" s="131"/>
      <c r="J54" s="131"/>
      <c r="K54" s="131"/>
      <c r="L54" s="142"/>
    </row>
    <row r="55" spans="1:12" x14ac:dyDescent="0.25">
      <c r="A55" s="132"/>
      <c r="B55" s="133"/>
      <c r="C55" s="149"/>
      <c r="D55" s="131"/>
      <c r="E55" s="131"/>
      <c r="F55" s="131"/>
      <c r="G55" s="131"/>
      <c r="H55" s="149"/>
      <c r="I55" s="131"/>
      <c r="J55" s="77"/>
      <c r="K55" s="77"/>
      <c r="L55" s="163"/>
    </row>
    <row r="56" spans="1:12" x14ac:dyDescent="0.25">
      <c r="A56" s="297" t="s">
        <v>164</v>
      </c>
      <c r="B56" s="77" t="s">
        <v>165</v>
      </c>
      <c r="C56" s="149"/>
      <c r="D56" s="131"/>
      <c r="E56" s="131"/>
      <c r="F56" s="131"/>
      <c r="G56" s="131"/>
      <c r="H56" s="144"/>
      <c r="I56" s="77"/>
      <c r="J56" s="77"/>
      <c r="K56" s="77"/>
      <c r="L56" s="163"/>
    </row>
    <row r="57" spans="1:12" x14ac:dyDescent="0.25">
      <c r="A57" s="297"/>
      <c r="B57" s="77" t="s">
        <v>165</v>
      </c>
      <c r="C57" s="149"/>
      <c r="D57" s="131"/>
      <c r="E57" s="131"/>
      <c r="F57" s="131"/>
      <c r="G57" s="131"/>
      <c r="H57" s="144"/>
      <c r="I57" s="77"/>
      <c r="J57" s="77"/>
      <c r="K57" s="77"/>
      <c r="L57" s="163"/>
    </row>
    <row r="58" spans="1:12" x14ac:dyDescent="0.25">
      <c r="A58" s="297"/>
      <c r="B58" s="77" t="s">
        <v>166</v>
      </c>
      <c r="C58" s="149"/>
      <c r="D58" s="131"/>
      <c r="E58" s="131"/>
      <c r="F58" s="131"/>
      <c r="G58" s="131"/>
      <c r="H58" s="144"/>
      <c r="I58" s="77"/>
      <c r="J58" s="77"/>
      <c r="K58" s="77"/>
      <c r="L58" s="163"/>
    </row>
    <row r="59" spans="1:12" x14ac:dyDescent="0.25">
      <c r="A59" s="297"/>
      <c r="B59" s="77" t="s">
        <v>167</v>
      </c>
      <c r="C59" s="149"/>
      <c r="D59" s="131"/>
      <c r="E59" s="131"/>
      <c r="F59" s="131"/>
      <c r="G59" s="131"/>
      <c r="H59" s="144"/>
      <c r="I59" s="77"/>
      <c r="J59" s="77"/>
      <c r="K59" s="77"/>
      <c r="L59" s="163"/>
    </row>
    <row r="60" spans="1:12" x14ac:dyDescent="0.25">
      <c r="A60" s="297"/>
      <c r="B60" s="133" t="s">
        <v>168</v>
      </c>
      <c r="C60" s="149"/>
      <c r="D60" s="131"/>
      <c r="E60" s="131"/>
      <c r="F60" s="131"/>
      <c r="G60" s="131"/>
      <c r="H60" s="149"/>
      <c r="I60" s="131"/>
      <c r="J60" s="131"/>
      <c r="K60" s="131"/>
      <c r="L60" s="142"/>
    </row>
    <row r="61" spans="1:12" x14ac:dyDescent="0.25">
      <c r="A61" s="297"/>
      <c r="B61" s="133"/>
      <c r="C61" s="149"/>
      <c r="D61" s="131"/>
      <c r="E61" s="131"/>
      <c r="F61" s="131"/>
      <c r="G61" s="131"/>
      <c r="H61" s="149"/>
      <c r="I61" s="131"/>
      <c r="J61" s="131"/>
      <c r="K61" s="131"/>
      <c r="L61" s="142"/>
    </row>
    <row r="62" spans="1:12" x14ac:dyDescent="0.25">
      <c r="A62" s="297"/>
      <c r="B62" s="133"/>
      <c r="C62" s="149"/>
      <c r="D62" s="131"/>
      <c r="E62" s="131"/>
      <c r="F62" s="131"/>
      <c r="G62" s="131"/>
      <c r="H62" s="149"/>
      <c r="I62" s="131"/>
      <c r="J62" s="131"/>
      <c r="K62" s="131"/>
      <c r="L62" s="142"/>
    </row>
    <row r="63" spans="1:12" x14ac:dyDescent="0.25">
      <c r="A63" s="132"/>
      <c r="B63" s="133"/>
      <c r="C63" s="149"/>
      <c r="D63" s="131"/>
      <c r="E63" s="131"/>
      <c r="F63" s="131"/>
      <c r="G63" s="131"/>
      <c r="H63" s="149"/>
      <c r="I63" s="131"/>
      <c r="J63" s="131"/>
      <c r="K63" s="131"/>
      <c r="L63" s="131"/>
    </row>
    <row r="64" spans="1:12" x14ac:dyDescent="0.25">
      <c r="A64" s="132"/>
      <c r="B64" s="133"/>
      <c r="C64" s="149"/>
      <c r="D64" s="131"/>
      <c r="E64" s="131"/>
      <c r="F64" s="131"/>
      <c r="G64" s="131"/>
      <c r="H64" s="149"/>
      <c r="I64" s="131"/>
      <c r="J64" s="131"/>
      <c r="K64" s="131"/>
      <c r="L64" s="131"/>
    </row>
    <row r="65" spans="1:12" x14ac:dyDescent="0.25">
      <c r="A65" s="132"/>
      <c r="B65" s="133"/>
      <c r="C65" s="149"/>
      <c r="D65" s="131"/>
      <c r="E65" s="131"/>
      <c r="F65" s="131"/>
      <c r="G65" s="131"/>
      <c r="H65" s="149"/>
      <c r="I65" s="131"/>
      <c r="J65" s="131"/>
      <c r="K65" s="131"/>
      <c r="L65" s="131"/>
    </row>
    <row r="66" spans="1:12" x14ac:dyDescent="0.25">
      <c r="A66" s="132"/>
      <c r="B66" s="133"/>
      <c r="C66" s="149"/>
      <c r="D66" s="131"/>
      <c r="E66" s="131"/>
      <c r="F66" s="131"/>
      <c r="G66" s="131"/>
      <c r="H66" s="149"/>
      <c r="I66" s="131"/>
      <c r="J66" s="131"/>
      <c r="K66" s="131"/>
      <c r="L66" s="131"/>
    </row>
    <row r="67" spans="1:12" x14ac:dyDescent="0.25">
      <c r="A67" s="132"/>
      <c r="B67" s="133"/>
      <c r="C67" s="149"/>
      <c r="D67" s="131"/>
      <c r="E67" s="131"/>
      <c r="F67" s="131"/>
      <c r="G67" s="131"/>
      <c r="H67" s="149"/>
      <c r="I67" s="131"/>
      <c r="J67" s="131"/>
      <c r="K67" s="131"/>
      <c r="L67" s="131"/>
    </row>
  </sheetData>
  <mergeCells count="6">
    <mergeCell ref="H1:L2"/>
    <mergeCell ref="A56:A62"/>
    <mergeCell ref="A9:A31"/>
    <mergeCell ref="A38:A43"/>
    <mergeCell ref="A47:A54"/>
    <mergeCell ref="C1:G2"/>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081F4-FA21-4D94-B1EA-E1D1E71D7BEA}">
  <dimension ref="A1:Q168"/>
  <sheetViews>
    <sheetView workbookViewId="0">
      <pane ySplit="3" topLeftCell="A124" activePane="bottomLeft" state="frozen"/>
      <selection pane="bottomLeft" activeCell="J124" sqref="J124"/>
    </sheetView>
  </sheetViews>
  <sheetFormatPr defaultColWidth="8.7109375" defaultRowHeight="15" x14ac:dyDescent="0.25"/>
  <cols>
    <col min="3" max="3" width="34.140625" customWidth="1"/>
  </cols>
  <sheetData>
    <row r="1" spans="1:17" ht="23.25" x14ac:dyDescent="0.35">
      <c r="A1" s="3"/>
      <c r="B1" s="3"/>
      <c r="C1" s="4" t="s">
        <v>196</v>
      </c>
      <c r="D1" s="2"/>
      <c r="E1" s="2"/>
      <c r="F1" s="2"/>
      <c r="G1" s="2"/>
      <c r="H1" s="3"/>
      <c r="I1" s="2"/>
      <c r="J1" s="2"/>
      <c r="K1" s="2"/>
      <c r="L1" s="284"/>
      <c r="M1" s="284"/>
      <c r="N1" s="2"/>
      <c r="O1" s="2"/>
      <c r="P1" s="2"/>
      <c r="Q1" s="2"/>
    </row>
    <row r="2" spans="1:17" x14ac:dyDescent="0.25">
      <c r="A2" s="6"/>
      <c r="B2" s="3"/>
      <c r="C2" s="5"/>
      <c r="D2" s="5"/>
      <c r="E2" s="282" t="s">
        <v>197</v>
      </c>
      <c r="F2" s="282"/>
      <c r="G2" s="282"/>
      <c r="H2" s="6" t="s">
        <v>198</v>
      </c>
      <c r="I2" s="282" t="s">
        <v>199</v>
      </c>
      <c r="J2" s="282"/>
      <c r="K2" s="282"/>
      <c r="L2" s="6" t="s">
        <v>200</v>
      </c>
      <c r="M2" s="282" t="s">
        <v>201</v>
      </c>
      <c r="N2" s="282"/>
      <c r="O2" s="282"/>
      <c r="P2" s="2"/>
      <c r="Q2" s="2"/>
    </row>
    <row r="3" spans="1:17" x14ac:dyDescent="0.25">
      <c r="A3" s="6" t="s">
        <v>4</v>
      </c>
      <c r="B3" s="6" t="s">
        <v>5</v>
      </c>
      <c r="C3" s="5" t="s">
        <v>7</v>
      </c>
      <c r="D3" s="5"/>
      <c r="E3" s="6">
        <v>2030</v>
      </c>
      <c r="F3" s="6">
        <v>2040</v>
      </c>
      <c r="G3" s="6">
        <v>2050</v>
      </c>
      <c r="H3" s="6"/>
      <c r="I3" s="6">
        <v>2030</v>
      </c>
      <c r="J3" s="6">
        <v>2040</v>
      </c>
      <c r="K3" s="6">
        <v>2050</v>
      </c>
      <c r="L3" s="6"/>
      <c r="M3" s="6">
        <v>2030</v>
      </c>
      <c r="N3" s="6">
        <v>2040</v>
      </c>
      <c r="O3" s="6">
        <v>2050</v>
      </c>
      <c r="P3" s="2"/>
      <c r="Q3" s="2"/>
    </row>
    <row r="4" spans="1:17" x14ac:dyDescent="0.25">
      <c r="A4" s="3"/>
      <c r="B4" s="3"/>
      <c r="C4" s="2"/>
      <c r="D4" s="2"/>
      <c r="E4" s="2"/>
      <c r="F4" s="2"/>
      <c r="G4" s="2"/>
      <c r="H4" s="3"/>
      <c r="I4" s="7">
        <v>0.01</v>
      </c>
      <c r="J4" s="7">
        <v>0.15</v>
      </c>
      <c r="K4" s="7">
        <v>0.2</v>
      </c>
      <c r="L4" s="8"/>
      <c r="M4" s="7">
        <v>0.01</v>
      </c>
      <c r="N4" s="7">
        <v>0.15</v>
      </c>
      <c r="O4" s="7">
        <v>0.2</v>
      </c>
      <c r="P4" s="2"/>
      <c r="Q4" s="2"/>
    </row>
    <row r="5" spans="1:17" x14ac:dyDescent="0.25">
      <c r="A5" s="6">
        <v>1</v>
      </c>
      <c r="B5" s="3">
        <v>1</v>
      </c>
      <c r="C5" s="9" t="s">
        <v>14</v>
      </c>
      <c r="D5" s="10"/>
      <c r="E5" s="10"/>
      <c r="F5" s="10"/>
      <c r="G5" s="10"/>
      <c r="H5" s="11"/>
      <c r="I5" s="10"/>
      <c r="J5" s="10"/>
      <c r="K5" s="10"/>
      <c r="L5" s="339"/>
      <c r="M5" s="339"/>
      <c r="N5" s="10"/>
      <c r="O5" s="10"/>
      <c r="P5" s="2"/>
      <c r="Q5" s="2"/>
    </row>
    <row r="6" spans="1:17" x14ac:dyDescent="0.25">
      <c r="A6" s="3"/>
      <c r="B6" s="3"/>
      <c r="C6" s="2" t="s">
        <v>15</v>
      </c>
      <c r="D6" s="2" t="s">
        <v>16</v>
      </c>
      <c r="E6" s="12">
        <v>720000</v>
      </c>
      <c r="F6" s="12">
        <v>580000</v>
      </c>
      <c r="G6" s="12">
        <v>520000</v>
      </c>
      <c r="H6" s="13" t="s">
        <v>202</v>
      </c>
      <c r="I6" s="12">
        <v>712800</v>
      </c>
      <c r="J6" s="12">
        <v>493000</v>
      </c>
      <c r="K6" s="12">
        <v>416000</v>
      </c>
      <c r="L6" s="14" t="s">
        <v>203</v>
      </c>
      <c r="M6" s="12">
        <v>727200</v>
      </c>
      <c r="N6" s="12">
        <v>667000</v>
      </c>
      <c r="O6" s="12">
        <v>624000</v>
      </c>
      <c r="P6" s="2"/>
      <c r="Q6" s="2"/>
    </row>
    <row r="7" spans="1:17" x14ac:dyDescent="0.25">
      <c r="A7" s="3"/>
      <c r="B7" s="3"/>
      <c r="C7" s="2" t="s">
        <v>18</v>
      </c>
      <c r="D7" s="2" t="s">
        <v>19</v>
      </c>
      <c r="E7" s="12">
        <v>10700</v>
      </c>
      <c r="F7" s="12">
        <v>9600</v>
      </c>
      <c r="G7" s="12">
        <v>8900</v>
      </c>
      <c r="H7" s="13" t="s">
        <v>202</v>
      </c>
      <c r="I7" s="12">
        <v>10593</v>
      </c>
      <c r="J7" s="12">
        <v>8160</v>
      </c>
      <c r="K7" s="12">
        <v>7120</v>
      </c>
      <c r="L7" s="14" t="s">
        <v>203</v>
      </c>
      <c r="M7" s="12">
        <v>10807</v>
      </c>
      <c r="N7" s="12">
        <v>11040</v>
      </c>
      <c r="O7" s="12">
        <v>10680</v>
      </c>
      <c r="P7" s="2"/>
      <c r="Q7" s="2"/>
    </row>
    <row r="8" spans="1:17" x14ac:dyDescent="0.25">
      <c r="A8" s="3"/>
      <c r="B8" s="3"/>
      <c r="C8" s="15" t="s">
        <v>20</v>
      </c>
      <c r="D8" s="15"/>
      <c r="E8" s="2"/>
      <c r="F8" s="2"/>
      <c r="G8" s="2"/>
      <c r="H8" s="3"/>
      <c r="I8" s="2"/>
      <c r="J8" s="2"/>
      <c r="K8" s="2"/>
      <c r="L8" s="284"/>
      <c r="M8" s="284"/>
      <c r="N8" s="2"/>
      <c r="O8" s="2"/>
      <c r="P8" s="2"/>
      <c r="Q8" s="2"/>
    </row>
    <row r="9" spans="1:17" x14ac:dyDescent="0.25">
      <c r="A9" s="3"/>
      <c r="B9" s="3"/>
      <c r="C9" s="16" t="s">
        <v>21</v>
      </c>
      <c r="D9" s="15" t="s">
        <v>16</v>
      </c>
      <c r="E9" s="12">
        <v>30000</v>
      </c>
      <c r="F9" s="12">
        <v>20000</v>
      </c>
      <c r="G9" s="12">
        <v>20000</v>
      </c>
      <c r="H9" s="3"/>
      <c r="I9" s="2"/>
      <c r="J9" s="2"/>
      <c r="K9" s="2"/>
      <c r="L9" s="284"/>
      <c r="M9" s="284"/>
      <c r="N9" s="2"/>
      <c r="O9" s="2"/>
      <c r="P9" s="2"/>
    </row>
    <row r="10" spans="1:17" x14ac:dyDescent="0.25">
      <c r="A10" s="3"/>
      <c r="B10" s="3"/>
      <c r="C10" s="16" t="s">
        <v>22</v>
      </c>
      <c r="D10" s="15" t="s">
        <v>16</v>
      </c>
      <c r="E10" s="12">
        <v>140000</v>
      </c>
      <c r="F10" s="12">
        <v>120000</v>
      </c>
      <c r="G10" s="12">
        <v>100000</v>
      </c>
      <c r="H10" s="3"/>
      <c r="I10" s="2"/>
      <c r="J10" s="2"/>
      <c r="K10" s="2"/>
      <c r="L10" s="284"/>
      <c r="M10" s="284"/>
      <c r="N10" s="2"/>
      <c r="O10" s="2"/>
      <c r="P10" s="2"/>
      <c r="Q10" s="2"/>
    </row>
    <row r="11" spans="1:17" x14ac:dyDescent="0.25">
      <c r="A11" s="3"/>
      <c r="B11" s="3"/>
      <c r="C11" s="16" t="s">
        <v>23</v>
      </c>
      <c r="D11" s="15" t="s">
        <v>16</v>
      </c>
      <c r="E11" s="12">
        <v>270000</v>
      </c>
      <c r="F11" s="12">
        <v>200000</v>
      </c>
      <c r="G11" s="12">
        <v>170000</v>
      </c>
      <c r="H11" s="3"/>
      <c r="I11" s="2"/>
      <c r="J11" s="2"/>
      <c r="K11" s="2"/>
      <c r="L11" s="284"/>
      <c r="M11" s="284"/>
      <c r="N11" s="2"/>
      <c r="O11" s="2"/>
      <c r="P11" s="2"/>
      <c r="Q11" s="2"/>
    </row>
    <row r="12" spans="1:17" x14ac:dyDescent="0.25">
      <c r="A12" s="3"/>
      <c r="B12" s="3"/>
      <c r="C12" s="16" t="s">
        <v>24</v>
      </c>
      <c r="D12" s="15" t="s">
        <v>16</v>
      </c>
      <c r="E12" s="12">
        <v>110000</v>
      </c>
      <c r="F12" s="12">
        <v>90000</v>
      </c>
      <c r="G12" s="12">
        <v>90000</v>
      </c>
      <c r="H12" s="3"/>
      <c r="I12" s="2"/>
      <c r="J12" s="2"/>
      <c r="K12" s="2"/>
      <c r="L12" s="284"/>
      <c r="M12" s="284"/>
      <c r="N12" s="2"/>
      <c r="O12" s="2"/>
      <c r="P12" s="2"/>
      <c r="Q12" s="2"/>
    </row>
    <row r="13" spans="1:17" x14ac:dyDescent="0.25">
      <c r="A13" s="3"/>
      <c r="B13" s="3"/>
      <c r="C13" s="16" t="s">
        <v>25</v>
      </c>
      <c r="D13" s="15" t="s">
        <v>16</v>
      </c>
      <c r="E13" s="12">
        <v>170000</v>
      </c>
      <c r="F13" s="12">
        <v>150000</v>
      </c>
      <c r="G13" s="12">
        <v>140000</v>
      </c>
      <c r="H13" s="3"/>
      <c r="I13" s="2"/>
      <c r="J13" s="2"/>
      <c r="K13" s="2"/>
      <c r="L13" s="284"/>
      <c r="M13" s="284"/>
      <c r="N13" s="2"/>
      <c r="O13" s="2"/>
      <c r="P13" s="2"/>
      <c r="Q13" s="2"/>
    </row>
    <row r="14" spans="1:17" x14ac:dyDescent="0.25">
      <c r="A14" s="3"/>
      <c r="B14" s="3"/>
      <c r="C14" s="15" t="s">
        <v>26</v>
      </c>
      <c r="D14" s="15" t="s">
        <v>19</v>
      </c>
      <c r="E14" s="12">
        <v>10700</v>
      </c>
      <c r="F14" s="12">
        <v>9600</v>
      </c>
      <c r="G14" s="12">
        <v>8900</v>
      </c>
      <c r="H14" s="3"/>
      <c r="I14" s="2"/>
      <c r="J14" s="2"/>
      <c r="K14" s="2"/>
      <c r="L14" s="284"/>
      <c r="M14" s="284"/>
      <c r="N14" s="2"/>
      <c r="O14" s="2"/>
      <c r="P14" s="2"/>
      <c r="Q14" s="2"/>
    </row>
    <row r="15" spans="1:17" x14ac:dyDescent="0.25">
      <c r="A15" s="3"/>
      <c r="B15" s="3"/>
      <c r="C15" s="15" t="s">
        <v>27</v>
      </c>
      <c r="D15" s="15" t="s">
        <v>28</v>
      </c>
      <c r="E15" s="2">
        <v>40</v>
      </c>
      <c r="F15" s="2">
        <v>40</v>
      </c>
      <c r="G15" s="2">
        <v>40</v>
      </c>
      <c r="H15" s="3"/>
      <c r="I15" s="2"/>
      <c r="J15" s="2"/>
      <c r="K15" s="2"/>
      <c r="L15" s="284"/>
      <c r="M15" s="284"/>
      <c r="N15" s="2"/>
      <c r="O15" s="2"/>
      <c r="P15" s="2"/>
      <c r="Q15" s="2"/>
    </row>
    <row r="16" spans="1:17" x14ac:dyDescent="0.25">
      <c r="A16" s="3"/>
      <c r="B16" s="3"/>
      <c r="C16" s="2"/>
      <c r="D16" s="2"/>
      <c r="E16" s="2"/>
      <c r="F16" s="2"/>
      <c r="G16" s="2"/>
      <c r="H16" s="3"/>
      <c r="I16" s="2"/>
      <c r="J16" s="2"/>
      <c r="K16" s="2"/>
      <c r="L16" s="284"/>
      <c r="M16" s="284"/>
      <c r="N16" s="2"/>
      <c r="O16" s="2"/>
      <c r="P16" s="2"/>
      <c r="Q16" s="2"/>
    </row>
    <row r="17" spans="1:17" x14ac:dyDescent="0.25">
      <c r="A17" s="6">
        <v>2</v>
      </c>
      <c r="B17" s="3">
        <v>1</v>
      </c>
      <c r="C17" s="17" t="s">
        <v>29</v>
      </c>
      <c r="D17" s="18"/>
      <c r="E17" s="18"/>
      <c r="F17" s="18"/>
      <c r="G17" s="18"/>
      <c r="H17" s="19"/>
      <c r="I17" s="18"/>
      <c r="J17" s="18"/>
      <c r="K17" s="18"/>
      <c r="L17" s="340"/>
      <c r="M17" s="340"/>
      <c r="N17" s="18"/>
      <c r="O17" s="18"/>
      <c r="P17" s="2"/>
      <c r="Q17" s="2"/>
    </row>
    <row r="18" spans="1:17" x14ac:dyDescent="0.25">
      <c r="A18" s="3"/>
      <c r="B18" s="3"/>
      <c r="C18" s="2" t="s">
        <v>15</v>
      </c>
      <c r="D18" s="2" t="s">
        <v>16</v>
      </c>
      <c r="E18" s="12">
        <v>380000</v>
      </c>
      <c r="F18" s="12">
        <v>330000</v>
      </c>
      <c r="G18" s="12">
        <v>290000</v>
      </c>
      <c r="H18" s="13" t="s">
        <v>202</v>
      </c>
      <c r="I18" s="12">
        <v>376200</v>
      </c>
      <c r="J18" s="12">
        <v>280500</v>
      </c>
      <c r="K18" s="12">
        <v>232000</v>
      </c>
      <c r="L18" s="14" t="s">
        <v>203</v>
      </c>
      <c r="M18" s="12">
        <v>383800</v>
      </c>
      <c r="N18" s="12">
        <v>379500</v>
      </c>
      <c r="O18" s="12">
        <v>348000</v>
      </c>
      <c r="P18" s="2"/>
      <c r="Q18" s="2"/>
    </row>
    <row r="19" spans="1:17" x14ac:dyDescent="0.25">
      <c r="A19" s="3"/>
      <c r="B19" s="3"/>
      <c r="C19" s="2" t="s">
        <v>18</v>
      </c>
      <c r="D19" s="2" t="s">
        <v>19</v>
      </c>
      <c r="E19" s="12">
        <v>9500</v>
      </c>
      <c r="F19" s="12">
        <v>8100</v>
      </c>
      <c r="G19" s="12">
        <v>7400</v>
      </c>
      <c r="H19" s="13" t="s">
        <v>202</v>
      </c>
      <c r="I19" s="12">
        <v>9405</v>
      </c>
      <c r="J19" s="12">
        <v>6885</v>
      </c>
      <c r="K19" s="12">
        <v>5920</v>
      </c>
      <c r="L19" s="14" t="s">
        <v>203</v>
      </c>
      <c r="M19" s="12">
        <v>9595</v>
      </c>
      <c r="N19" s="12">
        <v>9315</v>
      </c>
      <c r="O19" s="12">
        <v>8880</v>
      </c>
      <c r="P19" s="2"/>
      <c r="Q19" s="2"/>
    </row>
    <row r="20" spans="1:17" x14ac:dyDescent="0.25">
      <c r="A20" s="3"/>
      <c r="B20" s="3"/>
      <c r="C20" s="15" t="s">
        <v>20</v>
      </c>
      <c r="D20" s="15"/>
      <c r="E20" s="2"/>
      <c r="F20" s="2"/>
      <c r="G20" s="2"/>
      <c r="H20" s="3"/>
      <c r="I20" s="2"/>
      <c r="J20" s="2"/>
      <c r="K20" s="2"/>
      <c r="L20" s="284"/>
      <c r="M20" s="284"/>
      <c r="N20" s="2"/>
      <c r="O20" s="2"/>
      <c r="P20" s="2"/>
      <c r="Q20" s="2"/>
    </row>
    <row r="21" spans="1:17" x14ac:dyDescent="0.25">
      <c r="A21" s="3"/>
      <c r="B21" s="3"/>
      <c r="C21" s="16" t="s">
        <v>21</v>
      </c>
      <c r="D21" s="15" t="s">
        <v>16</v>
      </c>
      <c r="E21" s="12">
        <v>50000</v>
      </c>
      <c r="F21" s="12">
        <v>40000</v>
      </c>
      <c r="G21" s="12">
        <v>40000</v>
      </c>
      <c r="H21" s="3"/>
      <c r="I21" s="2"/>
      <c r="J21" s="2"/>
      <c r="K21" s="2"/>
      <c r="L21" s="284"/>
      <c r="M21" s="284"/>
      <c r="N21" s="2"/>
      <c r="O21" s="2"/>
      <c r="P21" s="2"/>
      <c r="Q21" s="2"/>
    </row>
    <row r="22" spans="1:17" x14ac:dyDescent="0.25">
      <c r="A22" s="3"/>
      <c r="B22" s="3"/>
      <c r="C22" s="16" t="s">
        <v>22</v>
      </c>
      <c r="D22" s="15" t="s">
        <v>16</v>
      </c>
      <c r="E22" s="12">
        <v>20000</v>
      </c>
      <c r="F22" s="12">
        <v>20000</v>
      </c>
      <c r="G22" s="12">
        <v>10000</v>
      </c>
      <c r="H22" s="3"/>
      <c r="I22" s="2"/>
      <c r="J22" s="2"/>
      <c r="K22" s="2"/>
      <c r="L22" s="284"/>
      <c r="M22" s="284"/>
      <c r="N22" s="2"/>
      <c r="O22" s="2"/>
      <c r="P22" s="2"/>
      <c r="Q22" s="2"/>
    </row>
    <row r="23" spans="1:17" x14ac:dyDescent="0.25">
      <c r="A23" s="3"/>
      <c r="B23" s="3"/>
      <c r="C23" s="16" t="s">
        <v>23</v>
      </c>
      <c r="D23" s="15" t="s">
        <v>16</v>
      </c>
      <c r="E23" s="12">
        <v>140000</v>
      </c>
      <c r="F23" s="12">
        <v>110000</v>
      </c>
      <c r="G23" s="12">
        <v>90000</v>
      </c>
      <c r="H23" s="3"/>
      <c r="I23" s="2"/>
      <c r="J23" s="2"/>
      <c r="K23" s="2"/>
      <c r="L23" s="284"/>
      <c r="M23" s="284"/>
      <c r="N23" s="2"/>
      <c r="O23" s="2"/>
      <c r="P23" s="2"/>
      <c r="Q23" s="2"/>
    </row>
    <row r="24" spans="1:17" x14ac:dyDescent="0.25">
      <c r="A24" s="3"/>
      <c r="B24" s="3"/>
      <c r="C24" s="16" t="s">
        <v>24</v>
      </c>
      <c r="D24" s="15" t="s">
        <v>16</v>
      </c>
      <c r="E24" s="12">
        <v>100000</v>
      </c>
      <c r="F24" s="12">
        <v>90000</v>
      </c>
      <c r="G24" s="12">
        <v>90000</v>
      </c>
      <c r="H24" s="3"/>
      <c r="I24" s="2"/>
      <c r="J24" s="2"/>
      <c r="K24" s="2"/>
      <c r="L24" s="284"/>
      <c r="M24" s="284"/>
      <c r="N24" s="2"/>
      <c r="O24" s="2"/>
      <c r="P24" s="2"/>
      <c r="Q24" s="2"/>
    </row>
    <row r="25" spans="1:17" x14ac:dyDescent="0.25">
      <c r="A25" s="3"/>
      <c r="B25" s="3"/>
      <c r="C25" s="16" t="s">
        <v>25</v>
      </c>
      <c r="D25" s="15" t="s">
        <v>16</v>
      </c>
      <c r="E25" s="12">
        <v>40000</v>
      </c>
      <c r="F25" s="12">
        <v>40000</v>
      </c>
      <c r="G25" s="12">
        <v>30000</v>
      </c>
      <c r="H25" s="3"/>
      <c r="I25" s="2"/>
      <c r="J25" s="2"/>
      <c r="K25" s="2"/>
      <c r="L25" s="284"/>
      <c r="M25" s="284"/>
      <c r="N25" s="2"/>
      <c r="O25" s="2"/>
      <c r="P25" s="2"/>
      <c r="Q25" s="2"/>
    </row>
    <row r="26" spans="1:17" x14ac:dyDescent="0.25">
      <c r="A26" s="3"/>
      <c r="B26" s="3"/>
      <c r="C26" s="16" t="s">
        <v>30</v>
      </c>
      <c r="D26" s="15" t="s">
        <v>16</v>
      </c>
      <c r="E26" s="12">
        <v>30000</v>
      </c>
      <c r="F26" s="12">
        <v>30000</v>
      </c>
      <c r="G26" s="12">
        <v>30000</v>
      </c>
      <c r="H26" s="3"/>
      <c r="I26" s="2"/>
      <c r="J26" s="2"/>
      <c r="K26" s="2"/>
      <c r="L26" s="284"/>
      <c r="M26" s="284"/>
      <c r="N26" s="2"/>
      <c r="O26" s="2"/>
      <c r="P26" s="2"/>
      <c r="Q26" s="2"/>
    </row>
    <row r="27" spans="1:17" x14ac:dyDescent="0.25">
      <c r="A27" s="3"/>
      <c r="B27" s="3"/>
      <c r="C27" s="15" t="s">
        <v>26</v>
      </c>
      <c r="D27" s="15" t="s">
        <v>19</v>
      </c>
      <c r="E27" s="12">
        <v>9500</v>
      </c>
      <c r="F27" s="12">
        <v>8100</v>
      </c>
      <c r="G27" s="12">
        <v>7400</v>
      </c>
      <c r="H27" s="3"/>
      <c r="I27" s="2"/>
      <c r="J27" s="2"/>
      <c r="K27" s="2"/>
      <c r="L27" s="284"/>
      <c r="M27" s="284"/>
      <c r="N27" s="2"/>
      <c r="O27" s="2"/>
      <c r="P27" s="2"/>
      <c r="Q27" s="2"/>
    </row>
    <row r="28" spans="1:17" x14ac:dyDescent="0.25">
      <c r="A28" s="3"/>
      <c r="B28" s="3"/>
      <c r="C28" s="15" t="s">
        <v>27</v>
      </c>
      <c r="D28" s="15" t="s">
        <v>28</v>
      </c>
      <c r="E28" s="2">
        <v>40</v>
      </c>
      <c r="F28" s="2">
        <v>40</v>
      </c>
      <c r="G28" s="2">
        <v>40</v>
      </c>
      <c r="H28" s="3"/>
      <c r="I28" s="2"/>
      <c r="J28" s="2"/>
      <c r="K28" s="2"/>
      <c r="L28" s="284"/>
      <c r="M28" s="284"/>
      <c r="N28" s="2"/>
      <c r="O28" s="2"/>
      <c r="P28" s="2"/>
      <c r="Q28" s="2"/>
    </row>
    <row r="29" spans="1:17" x14ac:dyDescent="0.25">
      <c r="A29" s="3"/>
      <c r="B29" s="3"/>
      <c r="C29" s="2"/>
      <c r="D29" s="2"/>
      <c r="E29" s="2"/>
      <c r="F29" s="2"/>
      <c r="G29" s="2"/>
      <c r="H29" s="3"/>
      <c r="I29" s="2"/>
      <c r="J29" s="2"/>
      <c r="K29" s="2"/>
      <c r="L29" s="284"/>
      <c r="M29" s="284"/>
      <c r="N29" s="2"/>
      <c r="O29" s="2"/>
      <c r="P29" s="2"/>
      <c r="Q29" s="2"/>
    </row>
    <row r="30" spans="1:17" x14ac:dyDescent="0.25">
      <c r="A30" s="6">
        <v>3</v>
      </c>
      <c r="B30" s="3">
        <v>1</v>
      </c>
      <c r="C30" s="17" t="s">
        <v>31</v>
      </c>
      <c r="D30" s="18"/>
      <c r="E30" s="18"/>
      <c r="F30" s="18"/>
      <c r="G30" s="18"/>
      <c r="H30" s="19"/>
      <c r="I30" s="18"/>
      <c r="J30" s="18"/>
      <c r="K30" s="18"/>
      <c r="L30" s="340"/>
      <c r="M30" s="340"/>
      <c r="N30" s="18"/>
      <c r="O30" s="18"/>
      <c r="P30" s="2"/>
      <c r="Q30" s="2"/>
    </row>
    <row r="31" spans="1:17" x14ac:dyDescent="0.25">
      <c r="A31" s="3"/>
      <c r="B31" s="3"/>
      <c r="C31" s="2" t="s">
        <v>15</v>
      </c>
      <c r="D31" s="2" t="s">
        <v>16</v>
      </c>
      <c r="E31" s="12">
        <v>450000</v>
      </c>
      <c r="F31" s="12">
        <v>390000</v>
      </c>
      <c r="G31" s="12">
        <v>350000</v>
      </c>
      <c r="H31" s="13" t="s">
        <v>202</v>
      </c>
      <c r="I31" s="12">
        <v>445500</v>
      </c>
      <c r="J31" s="12">
        <v>331500</v>
      </c>
      <c r="K31" s="12">
        <v>280000</v>
      </c>
      <c r="L31" s="14" t="s">
        <v>203</v>
      </c>
      <c r="M31" s="12">
        <v>454500</v>
      </c>
      <c r="N31" s="12">
        <v>448500</v>
      </c>
      <c r="O31" s="12">
        <v>420000</v>
      </c>
      <c r="P31" s="2"/>
      <c r="Q31" s="2"/>
    </row>
    <row r="32" spans="1:17" x14ac:dyDescent="0.25">
      <c r="A32" s="3"/>
      <c r="B32" s="3"/>
      <c r="C32" s="2" t="s">
        <v>18</v>
      </c>
      <c r="D32" s="2" t="s">
        <v>19</v>
      </c>
      <c r="E32" s="12">
        <v>10400</v>
      </c>
      <c r="F32" s="12">
        <v>9400</v>
      </c>
      <c r="G32" s="12">
        <v>9000</v>
      </c>
      <c r="H32" s="13" t="s">
        <v>202</v>
      </c>
      <c r="I32" s="12">
        <v>10296</v>
      </c>
      <c r="J32" s="12">
        <v>7990</v>
      </c>
      <c r="K32" s="12">
        <v>7200</v>
      </c>
      <c r="L32" s="14" t="s">
        <v>203</v>
      </c>
      <c r="M32" s="12">
        <v>10504</v>
      </c>
      <c r="N32" s="12">
        <v>10810</v>
      </c>
      <c r="O32" s="12">
        <v>10800</v>
      </c>
      <c r="P32" s="2"/>
      <c r="Q32" s="2"/>
    </row>
    <row r="33" spans="1:17" x14ac:dyDescent="0.25">
      <c r="A33" s="3"/>
      <c r="B33" s="3"/>
      <c r="C33" s="15" t="s">
        <v>20</v>
      </c>
      <c r="D33" s="15"/>
      <c r="E33" s="2"/>
      <c r="F33" s="2"/>
      <c r="G33" s="2"/>
      <c r="H33" s="3"/>
      <c r="I33" s="2"/>
      <c r="J33" s="2"/>
      <c r="K33" s="2"/>
      <c r="L33" s="284"/>
      <c r="M33" s="284"/>
      <c r="N33" s="2"/>
      <c r="O33" s="2"/>
      <c r="P33" s="2"/>
      <c r="Q33" s="2"/>
    </row>
    <row r="34" spans="1:17" x14ac:dyDescent="0.25">
      <c r="A34" s="3"/>
      <c r="B34" s="3"/>
      <c r="C34" s="16" t="s">
        <v>21</v>
      </c>
      <c r="D34" s="15" t="s">
        <v>16</v>
      </c>
      <c r="E34" s="12">
        <v>50000</v>
      </c>
      <c r="F34" s="12">
        <v>40000</v>
      </c>
      <c r="G34" s="12">
        <v>40000</v>
      </c>
      <c r="H34" s="3"/>
      <c r="I34" s="2"/>
      <c r="J34" s="2"/>
      <c r="K34" s="2"/>
      <c r="L34" s="284"/>
      <c r="M34" s="284"/>
      <c r="N34" s="2"/>
      <c r="O34" s="2"/>
      <c r="P34" s="2"/>
      <c r="Q34" s="2"/>
    </row>
    <row r="35" spans="1:17" x14ac:dyDescent="0.25">
      <c r="A35" s="3"/>
      <c r="B35" s="3"/>
      <c r="C35" s="16" t="s">
        <v>22</v>
      </c>
      <c r="D35" s="15" t="s">
        <v>16</v>
      </c>
      <c r="E35" s="12">
        <v>20000</v>
      </c>
      <c r="F35" s="12">
        <v>20000</v>
      </c>
      <c r="G35" s="12">
        <v>10000</v>
      </c>
      <c r="H35" s="3"/>
      <c r="I35" s="2"/>
      <c r="J35" s="2"/>
      <c r="K35" s="2"/>
      <c r="L35" s="284"/>
      <c r="M35" s="284"/>
      <c r="N35" s="2"/>
      <c r="O35" s="2"/>
      <c r="P35" s="2"/>
      <c r="Q35" s="2"/>
    </row>
    <row r="36" spans="1:17" x14ac:dyDescent="0.25">
      <c r="A36" s="3"/>
      <c r="B36" s="3"/>
      <c r="C36" s="16" t="s">
        <v>23</v>
      </c>
      <c r="D36" s="15" t="s">
        <v>16</v>
      </c>
      <c r="E36" s="12">
        <v>140000</v>
      </c>
      <c r="F36" s="12">
        <v>110000</v>
      </c>
      <c r="G36" s="12">
        <v>90000</v>
      </c>
      <c r="H36" s="3"/>
      <c r="I36" s="2"/>
      <c r="J36" s="2"/>
      <c r="K36" s="2"/>
      <c r="L36" s="284"/>
      <c r="M36" s="284"/>
      <c r="N36" s="2"/>
      <c r="O36" s="2"/>
      <c r="P36" s="2"/>
      <c r="Q36" s="2"/>
    </row>
    <row r="37" spans="1:17" x14ac:dyDescent="0.25">
      <c r="A37" s="3"/>
      <c r="B37" s="3"/>
      <c r="C37" s="16" t="s">
        <v>32</v>
      </c>
      <c r="D37" s="15" t="s">
        <v>16</v>
      </c>
      <c r="E37" s="12">
        <v>70000</v>
      </c>
      <c r="F37" s="12">
        <v>60000</v>
      </c>
      <c r="G37" s="12">
        <v>60000</v>
      </c>
      <c r="H37" s="3"/>
      <c r="I37" s="2"/>
      <c r="J37" s="2"/>
      <c r="K37" s="2"/>
      <c r="L37" s="284"/>
      <c r="M37" s="284"/>
      <c r="N37" s="2"/>
      <c r="O37" s="2"/>
      <c r="P37" s="2"/>
      <c r="Q37" s="2"/>
    </row>
    <row r="38" spans="1:17" x14ac:dyDescent="0.25">
      <c r="A38" s="3"/>
      <c r="B38" s="3"/>
      <c r="C38" s="16" t="s">
        <v>24</v>
      </c>
      <c r="D38" s="15" t="s">
        <v>16</v>
      </c>
      <c r="E38" s="12">
        <v>100000</v>
      </c>
      <c r="F38" s="12">
        <v>90000</v>
      </c>
      <c r="G38" s="12">
        <v>90000</v>
      </c>
      <c r="H38" s="3"/>
      <c r="I38" s="2"/>
      <c r="J38" s="2"/>
      <c r="K38" s="2"/>
      <c r="L38" s="284"/>
      <c r="M38" s="284"/>
      <c r="N38" s="2"/>
      <c r="O38" s="2"/>
      <c r="P38" s="2"/>
      <c r="Q38" s="2"/>
    </row>
    <row r="39" spans="1:17" x14ac:dyDescent="0.25">
      <c r="A39" s="3"/>
      <c r="B39" s="3"/>
      <c r="C39" s="16" t="s">
        <v>25</v>
      </c>
      <c r="D39" s="15" t="s">
        <v>16</v>
      </c>
      <c r="E39" s="12">
        <v>30000</v>
      </c>
      <c r="F39" s="12">
        <v>30000</v>
      </c>
      <c r="G39" s="12">
        <v>30000</v>
      </c>
      <c r="H39" s="3"/>
      <c r="I39" s="2"/>
      <c r="J39" s="2"/>
      <c r="K39" s="2"/>
      <c r="L39" s="284"/>
      <c r="M39" s="284"/>
      <c r="N39" s="2"/>
      <c r="O39" s="2"/>
      <c r="P39" s="2"/>
      <c r="Q39" s="2"/>
    </row>
    <row r="40" spans="1:17" x14ac:dyDescent="0.25">
      <c r="A40" s="3"/>
      <c r="B40" s="3"/>
      <c r="C40" s="16" t="s">
        <v>30</v>
      </c>
      <c r="D40" s="15" t="s">
        <v>16</v>
      </c>
      <c r="E40" s="12">
        <v>40000</v>
      </c>
      <c r="F40" s="12">
        <v>40000</v>
      </c>
      <c r="G40" s="12">
        <v>30000</v>
      </c>
      <c r="H40" s="3"/>
      <c r="I40" s="2"/>
      <c r="J40" s="2"/>
      <c r="K40" s="2"/>
      <c r="L40" s="284"/>
      <c r="M40" s="284"/>
      <c r="N40" s="2"/>
      <c r="O40" s="2"/>
      <c r="P40" s="2"/>
      <c r="Q40" s="2"/>
    </row>
    <row r="41" spans="1:17" x14ac:dyDescent="0.25">
      <c r="A41" s="3"/>
      <c r="B41" s="3"/>
      <c r="C41" s="15" t="s">
        <v>26</v>
      </c>
      <c r="D41" s="15" t="s">
        <v>19</v>
      </c>
      <c r="E41" s="12">
        <v>10400</v>
      </c>
      <c r="F41" s="12">
        <v>9400</v>
      </c>
      <c r="G41" s="12">
        <v>9000</v>
      </c>
      <c r="H41" s="3"/>
      <c r="I41" s="2"/>
      <c r="J41" s="2"/>
      <c r="K41" s="2"/>
      <c r="L41" s="284"/>
      <c r="M41" s="284"/>
      <c r="N41" s="2"/>
      <c r="O41" s="2"/>
      <c r="P41" s="2"/>
      <c r="Q41" s="2"/>
    </row>
    <row r="42" spans="1:17" x14ac:dyDescent="0.25">
      <c r="A42" s="3"/>
      <c r="B42" s="3"/>
      <c r="C42" s="15" t="s">
        <v>27</v>
      </c>
      <c r="D42" s="15" t="s">
        <v>28</v>
      </c>
      <c r="E42" s="2">
        <v>40</v>
      </c>
      <c r="F42" s="2">
        <v>40</v>
      </c>
      <c r="G42" s="2">
        <v>40</v>
      </c>
      <c r="H42" s="3"/>
      <c r="I42" s="2"/>
      <c r="J42" s="2"/>
      <c r="K42" s="2"/>
      <c r="L42" s="284"/>
      <c r="M42" s="284"/>
      <c r="N42" s="2"/>
      <c r="O42" s="2"/>
      <c r="P42" s="2"/>
      <c r="Q42" s="2"/>
    </row>
    <row r="43" spans="1:17" x14ac:dyDescent="0.25">
      <c r="A43" s="3"/>
      <c r="B43" s="3"/>
      <c r="C43" s="2"/>
      <c r="D43" s="2"/>
      <c r="E43" s="2"/>
      <c r="F43" s="2"/>
      <c r="G43" s="2"/>
      <c r="H43" s="3"/>
      <c r="I43" s="2"/>
      <c r="J43" s="2"/>
      <c r="K43" s="2"/>
      <c r="L43" s="284"/>
      <c r="M43" s="284"/>
      <c r="N43" s="2"/>
      <c r="O43" s="2"/>
      <c r="P43" s="2"/>
      <c r="Q43" s="2"/>
    </row>
    <row r="44" spans="1:17" x14ac:dyDescent="0.25">
      <c r="A44" s="6">
        <v>4</v>
      </c>
      <c r="B44" s="3">
        <v>2</v>
      </c>
      <c r="C44" s="20" t="s">
        <v>204</v>
      </c>
      <c r="D44" s="21"/>
      <c r="E44" s="21"/>
      <c r="F44" s="21"/>
      <c r="G44" s="21"/>
      <c r="H44" s="22"/>
      <c r="I44" s="21"/>
      <c r="J44" s="21"/>
      <c r="K44" s="21"/>
      <c r="L44" s="343"/>
      <c r="M44" s="343"/>
      <c r="N44" s="21"/>
      <c r="O44" s="21"/>
      <c r="P44" s="2"/>
      <c r="Q44" s="2"/>
    </row>
    <row r="45" spans="1:17" x14ac:dyDescent="0.25">
      <c r="A45" s="3"/>
      <c r="B45" s="3"/>
      <c r="C45" s="2" t="s">
        <v>15</v>
      </c>
      <c r="D45" s="2" t="s">
        <v>16</v>
      </c>
      <c r="E45" s="12">
        <v>716480</v>
      </c>
      <c r="F45" s="12">
        <v>627122</v>
      </c>
      <c r="G45" s="12">
        <v>537562</v>
      </c>
      <c r="H45" s="13" t="s">
        <v>202</v>
      </c>
      <c r="I45" s="12">
        <v>709315</v>
      </c>
      <c r="J45" s="12">
        <v>533054</v>
      </c>
      <c r="K45" s="12">
        <v>430050</v>
      </c>
      <c r="L45" s="14" t="s">
        <v>203</v>
      </c>
      <c r="M45" s="12">
        <v>723645</v>
      </c>
      <c r="N45" s="12">
        <v>721190</v>
      </c>
      <c r="O45" s="12">
        <v>645074</v>
      </c>
      <c r="P45" s="2"/>
      <c r="Q45" s="2"/>
    </row>
    <row r="46" spans="1:17" x14ac:dyDescent="0.25">
      <c r="A46" s="3"/>
      <c r="B46" s="3"/>
      <c r="C46" s="2" t="s">
        <v>18</v>
      </c>
      <c r="D46" s="2" t="s">
        <v>19</v>
      </c>
      <c r="E46" s="12">
        <v>17912</v>
      </c>
      <c r="F46" s="12">
        <v>15678</v>
      </c>
      <c r="G46" s="12">
        <v>13439</v>
      </c>
      <c r="H46" s="13" t="s">
        <v>202</v>
      </c>
      <c r="I46" s="12">
        <v>17733</v>
      </c>
      <c r="J46" s="12">
        <v>13326</v>
      </c>
      <c r="K46" s="12">
        <v>10751</v>
      </c>
      <c r="L46" s="14" t="s">
        <v>203</v>
      </c>
      <c r="M46" s="12">
        <v>18091</v>
      </c>
      <c r="N46" s="12">
        <v>18030</v>
      </c>
      <c r="O46" s="12">
        <v>16127</v>
      </c>
      <c r="P46" s="2"/>
      <c r="Q46" s="2"/>
    </row>
    <row r="47" spans="1:17" x14ac:dyDescent="0.25">
      <c r="A47" s="3"/>
      <c r="B47" s="3"/>
      <c r="C47" s="15" t="s">
        <v>34</v>
      </c>
      <c r="D47" s="15" t="s">
        <v>16</v>
      </c>
      <c r="E47" s="12">
        <v>716480</v>
      </c>
      <c r="F47" s="12">
        <v>627122</v>
      </c>
      <c r="G47" s="12">
        <v>537562</v>
      </c>
      <c r="H47" s="3"/>
      <c r="I47" s="2"/>
      <c r="J47" s="2"/>
      <c r="K47" s="2"/>
      <c r="L47" s="284"/>
      <c r="M47" s="284"/>
      <c r="N47" s="2"/>
      <c r="O47" s="2"/>
      <c r="P47" s="2"/>
      <c r="Q47" s="2"/>
    </row>
    <row r="48" spans="1:17" x14ac:dyDescent="0.25">
      <c r="A48" s="3"/>
      <c r="B48" s="3"/>
      <c r="C48" s="15" t="s">
        <v>26</v>
      </c>
      <c r="D48" s="15" t="s">
        <v>19</v>
      </c>
      <c r="E48" s="12">
        <v>17912</v>
      </c>
      <c r="F48" s="12">
        <v>15678</v>
      </c>
      <c r="G48" s="12">
        <v>13439</v>
      </c>
      <c r="H48" s="3"/>
      <c r="I48" s="2"/>
      <c r="J48" s="2"/>
      <c r="K48" s="2"/>
      <c r="L48" s="284"/>
      <c r="M48" s="284"/>
      <c r="N48" s="2"/>
      <c r="O48" s="2"/>
      <c r="P48" s="2"/>
      <c r="Q48" s="2"/>
    </row>
    <row r="49" spans="1:17" x14ac:dyDescent="0.25">
      <c r="A49" s="3"/>
      <c r="B49" s="3"/>
      <c r="C49" s="15" t="s">
        <v>27</v>
      </c>
      <c r="D49" s="15" t="s">
        <v>35</v>
      </c>
      <c r="E49" s="2">
        <v>30</v>
      </c>
      <c r="F49" s="2">
        <v>30</v>
      </c>
      <c r="G49" s="2">
        <v>30</v>
      </c>
      <c r="H49" s="3"/>
      <c r="I49" s="2"/>
      <c r="J49" s="2"/>
      <c r="K49" s="2"/>
      <c r="L49" s="284"/>
      <c r="M49" s="284"/>
      <c r="N49" s="2"/>
      <c r="O49" s="2"/>
      <c r="P49" s="2"/>
      <c r="Q49" s="2"/>
    </row>
    <row r="50" spans="1:17" x14ac:dyDescent="0.25">
      <c r="A50" s="3"/>
      <c r="B50" s="3"/>
      <c r="C50" s="2"/>
      <c r="D50" s="2"/>
      <c r="E50" s="2"/>
      <c r="F50" s="2"/>
      <c r="G50" s="2"/>
      <c r="H50" s="3"/>
      <c r="I50" s="2"/>
      <c r="J50" s="2"/>
      <c r="K50" s="2"/>
      <c r="L50" s="284"/>
      <c r="M50" s="284"/>
      <c r="N50" s="2"/>
      <c r="O50" s="2"/>
      <c r="P50" s="2"/>
      <c r="Q50" s="2"/>
    </row>
    <row r="51" spans="1:17" x14ac:dyDescent="0.25">
      <c r="A51" s="6">
        <v>5</v>
      </c>
      <c r="B51" s="3">
        <v>2</v>
      </c>
      <c r="C51" s="23" t="s">
        <v>36</v>
      </c>
      <c r="D51" s="24"/>
      <c r="E51" s="24"/>
      <c r="F51" s="24"/>
      <c r="G51" s="24"/>
      <c r="H51" s="25"/>
      <c r="I51" s="24"/>
      <c r="J51" s="24"/>
      <c r="K51" s="24"/>
      <c r="L51" s="341"/>
      <c r="M51" s="341"/>
      <c r="N51" s="24"/>
      <c r="O51" s="24"/>
      <c r="P51" s="2"/>
      <c r="Q51" s="2"/>
    </row>
    <row r="52" spans="1:17" x14ac:dyDescent="0.25">
      <c r="A52" s="3"/>
      <c r="B52" s="3"/>
      <c r="C52" s="2" t="s">
        <v>15</v>
      </c>
      <c r="D52" s="2" t="s">
        <v>16</v>
      </c>
      <c r="E52" s="12">
        <v>1731283</v>
      </c>
      <c r="F52" s="12">
        <v>1515143</v>
      </c>
      <c r="G52" s="12">
        <v>1298463</v>
      </c>
      <c r="H52" s="13" t="s">
        <v>202</v>
      </c>
      <c r="I52" s="12">
        <v>1713970</v>
      </c>
      <c r="J52" s="12">
        <v>1287872</v>
      </c>
      <c r="K52" s="12">
        <v>1038770</v>
      </c>
      <c r="L52" s="14" t="s">
        <v>203</v>
      </c>
      <c r="M52" s="12">
        <v>1748596</v>
      </c>
      <c r="N52" s="12">
        <v>1742414</v>
      </c>
      <c r="O52" s="12">
        <v>1558156</v>
      </c>
      <c r="P52" s="2"/>
      <c r="Q52" s="2"/>
    </row>
    <row r="53" spans="1:17" x14ac:dyDescent="0.25">
      <c r="A53" s="3"/>
      <c r="B53" s="3"/>
      <c r="C53" s="2" t="s">
        <v>18</v>
      </c>
      <c r="D53" s="2" t="s">
        <v>19</v>
      </c>
      <c r="E53" s="12">
        <v>43282</v>
      </c>
      <c r="F53" s="12">
        <v>37879</v>
      </c>
      <c r="G53" s="12">
        <v>32462</v>
      </c>
      <c r="H53" s="13" t="s">
        <v>202</v>
      </c>
      <c r="I53" s="12">
        <v>42849</v>
      </c>
      <c r="J53" s="12">
        <v>32197</v>
      </c>
      <c r="K53" s="12">
        <v>25970</v>
      </c>
      <c r="L53" s="14" t="s">
        <v>203</v>
      </c>
      <c r="M53" s="12">
        <v>43715</v>
      </c>
      <c r="N53" s="12">
        <v>43561</v>
      </c>
      <c r="O53" s="12">
        <v>38954</v>
      </c>
      <c r="P53" s="2"/>
      <c r="Q53" s="2"/>
    </row>
    <row r="54" spans="1:17" x14ac:dyDescent="0.25">
      <c r="A54" s="3"/>
      <c r="B54" s="3"/>
      <c r="C54" s="15" t="s">
        <v>34</v>
      </c>
      <c r="D54" s="15" t="s">
        <v>16</v>
      </c>
      <c r="E54" s="12">
        <v>1731283</v>
      </c>
      <c r="F54" s="12">
        <v>1515143</v>
      </c>
      <c r="G54" s="12">
        <v>1298463</v>
      </c>
      <c r="H54" s="3"/>
      <c r="I54" s="2"/>
      <c r="J54" s="2"/>
      <c r="K54" s="2"/>
      <c r="L54" s="284"/>
      <c r="M54" s="284"/>
      <c r="N54" s="2"/>
      <c r="O54" s="2"/>
      <c r="P54" s="2"/>
      <c r="Q54" s="2"/>
    </row>
    <row r="55" spans="1:17" x14ac:dyDescent="0.25">
      <c r="A55" s="3"/>
      <c r="B55" s="3"/>
      <c r="C55" s="15" t="s">
        <v>26</v>
      </c>
      <c r="D55" s="15" t="s">
        <v>19</v>
      </c>
      <c r="E55" s="12">
        <v>43282</v>
      </c>
      <c r="F55" s="12">
        <v>37879</v>
      </c>
      <c r="G55" s="12">
        <v>32462</v>
      </c>
      <c r="H55" s="3"/>
      <c r="I55" s="2"/>
      <c r="J55" s="2"/>
      <c r="K55" s="2"/>
      <c r="L55" s="284"/>
      <c r="M55" s="284"/>
      <c r="N55" s="2"/>
      <c r="O55" s="2"/>
      <c r="P55" s="2"/>
      <c r="Q55" s="2"/>
    </row>
    <row r="56" spans="1:17" x14ac:dyDescent="0.25">
      <c r="A56" s="3"/>
      <c r="B56" s="3"/>
      <c r="C56" s="15" t="s">
        <v>27</v>
      </c>
      <c r="D56" s="15" t="s">
        <v>35</v>
      </c>
      <c r="E56" s="2">
        <v>30</v>
      </c>
      <c r="F56" s="2">
        <v>30</v>
      </c>
      <c r="G56" s="2">
        <v>30</v>
      </c>
      <c r="H56" s="3"/>
      <c r="I56" s="2"/>
      <c r="J56" s="2"/>
      <c r="K56" s="2"/>
      <c r="L56" s="284"/>
      <c r="M56" s="284"/>
      <c r="N56" s="2"/>
      <c r="O56" s="2"/>
      <c r="P56" s="2"/>
      <c r="Q56" s="2"/>
    </row>
    <row r="57" spans="1:17" x14ac:dyDescent="0.25">
      <c r="A57" s="3"/>
      <c r="B57" s="3"/>
      <c r="C57" s="2"/>
      <c r="D57" s="2"/>
      <c r="E57" s="2"/>
      <c r="F57" s="2"/>
      <c r="G57" s="2"/>
      <c r="H57" s="3"/>
      <c r="I57" s="2"/>
      <c r="J57" s="26">
        <v>0.04</v>
      </c>
      <c r="K57" s="26">
        <v>0.05</v>
      </c>
      <c r="L57" s="27"/>
      <c r="M57" s="27"/>
      <c r="N57" s="26">
        <v>0.04</v>
      </c>
      <c r="O57" s="26">
        <v>0.05</v>
      </c>
      <c r="P57" s="2"/>
      <c r="Q57" s="2"/>
    </row>
    <row r="58" spans="1:17" x14ac:dyDescent="0.25">
      <c r="A58" s="3">
        <v>6</v>
      </c>
      <c r="B58" s="3">
        <v>1</v>
      </c>
      <c r="C58" s="28" t="s">
        <v>119</v>
      </c>
      <c r="D58" s="29"/>
      <c r="E58" s="29"/>
      <c r="F58" s="29"/>
      <c r="G58" s="29"/>
      <c r="H58" s="30"/>
      <c r="I58" s="29"/>
      <c r="J58" s="29"/>
      <c r="K58" s="29"/>
      <c r="L58" s="342"/>
      <c r="M58" s="342"/>
      <c r="N58" s="29"/>
      <c r="O58" s="29"/>
      <c r="P58" s="2"/>
      <c r="Q58" s="2"/>
    </row>
    <row r="59" spans="1:17" x14ac:dyDescent="0.25">
      <c r="A59" s="3"/>
      <c r="B59" s="3"/>
      <c r="C59" s="2" t="s">
        <v>15</v>
      </c>
      <c r="D59" s="2" t="s">
        <v>16</v>
      </c>
      <c r="E59" s="12">
        <v>1040000</v>
      </c>
      <c r="F59" s="12">
        <v>990000</v>
      </c>
      <c r="G59" s="12">
        <v>970000</v>
      </c>
      <c r="H59" s="13" t="s">
        <v>202</v>
      </c>
      <c r="I59" s="12">
        <v>1029600</v>
      </c>
      <c r="J59" s="12">
        <v>955350</v>
      </c>
      <c r="K59" s="12">
        <v>920100</v>
      </c>
      <c r="L59" s="14" t="s">
        <v>203</v>
      </c>
      <c r="M59" s="12">
        <v>1050400</v>
      </c>
      <c r="N59" s="31">
        <v>1024650</v>
      </c>
      <c r="O59" s="31">
        <v>1019900</v>
      </c>
      <c r="P59" s="2"/>
      <c r="Q59" s="2"/>
    </row>
    <row r="60" spans="1:17" x14ac:dyDescent="0.25">
      <c r="A60" s="3"/>
      <c r="B60" s="3"/>
      <c r="C60" s="2" t="s">
        <v>18</v>
      </c>
      <c r="D60" s="2" t="s">
        <v>19</v>
      </c>
      <c r="E60" s="12">
        <v>12600</v>
      </c>
      <c r="F60" s="12">
        <v>11592</v>
      </c>
      <c r="G60" s="12">
        <v>11340</v>
      </c>
      <c r="H60" s="13" t="s">
        <v>202</v>
      </c>
      <c r="I60" s="12">
        <v>12474</v>
      </c>
      <c r="J60" s="12">
        <v>11186</v>
      </c>
      <c r="K60" s="12">
        <v>10757</v>
      </c>
      <c r="L60" s="14" t="s">
        <v>203</v>
      </c>
      <c r="M60" s="12">
        <v>12726</v>
      </c>
      <c r="N60" s="31">
        <v>11998</v>
      </c>
      <c r="O60" s="31">
        <v>11923</v>
      </c>
      <c r="P60" s="2"/>
      <c r="Q60" s="2"/>
    </row>
    <row r="61" spans="1:17" x14ac:dyDescent="0.25">
      <c r="A61" s="3"/>
      <c r="B61" s="3"/>
      <c r="C61" s="15" t="s">
        <v>34</v>
      </c>
      <c r="D61" s="15"/>
      <c r="E61" s="2"/>
      <c r="F61" s="2"/>
      <c r="G61" s="2"/>
      <c r="H61" s="3"/>
      <c r="I61" s="2"/>
      <c r="J61" s="2"/>
      <c r="K61" s="2"/>
      <c r="L61" s="284"/>
      <c r="M61" s="284"/>
      <c r="N61" s="2"/>
      <c r="O61" s="2"/>
      <c r="P61" s="2"/>
      <c r="Q61" s="2"/>
    </row>
    <row r="62" spans="1:17" x14ac:dyDescent="0.25">
      <c r="A62" s="3"/>
      <c r="B62" s="3"/>
      <c r="C62" s="16" t="s">
        <v>38</v>
      </c>
      <c r="D62" s="15" t="s">
        <v>16</v>
      </c>
      <c r="E62" s="12">
        <v>640000</v>
      </c>
      <c r="F62" s="12">
        <v>590000</v>
      </c>
      <c r="G62" s="12">
        <v>580000</v>
      </c>
      <c r="H62" s="3"/>
      <c r="I62" s="2"/>
      <c r="J62" s="2"/>
      <c r="K62" s="2"/>
      <c r="L62" s="284"/>
      <c r="M62" s="284"/>
      <c r="N62" s="2"/>
      <c r="O62" s="2"/>
      <c r="P62" s="2"/>
      <c r="Q62" s="2"/>
    </row>
    <row r="63" spans="1:17" x14ac:dyDescent="0.25">
      <c r="A63" s="3"/>
      <c r="B63" s="3"/>
      <c r="C63" s="16" t="s">
        <v>39</v>
      </c>
      <c r="D63" s="15" t="s">
        <v>16</v>
      </c>
      <c r="E63" s="12">
        <v>80000</v>
      </c>
      <c r="F63" s="12">
        <v>80000</v>
      </c>
      <c r="G63" s="12">
        <v>70000</v>
      </c>
      <c r="H63" s="3"/>
      <c r="I63" s="2"/>
      <c r="J63" s="2"/>
      <c r="K63" s="2"/>
      <c r="L63" s="284"/>
      <c r="M63" s="284"/>
      <c r="N63" s="2"/>
      <c r="O63" s="2"/>
      <c r="P63" s="2"/>
      <c r="Q63" s="2"/>
    </row>
    <row r="64" spans="1:17" x14ac:dyDescent="0.25">
      <c r="A64" s="3"/>
      <c r="B64" s="3"/>
      <c r="C64" s="16" t="s">
        <v>40</v>
      </c>
      <c r="D64" s="15" t="s">
        <v>16</v>
      </c>
      <c r="E64" s="12">
        <v>50000</v>
      </c>
      <c r="F64" s="12">
        <v>50000</v>
      </c>
      <c r="G64" s="12">
        <v>50000</v>
      </c>
      <c r="H64" s="3"/>
      <c r="I64" s="2"/>
      <c r="J64" s="2"/>
      <c r="K64" s="2"/>
      <c r="L64" s="284"/>
      <c r="M64" s="284"/>
      <c r="N64" s="2"/>
      <c r="O64" s="2"/>
      <c r="P64" s="2"/>
      <c r="Q64" s="2"/>
    </row>
    <row r="65" spans="1:17" x14ac:dyDescent="0.25">
      <c r="A65" s="3"/>
      <c r="B65" s="3"/>
      <c r="C65" s="16" t="s">
        <v>205</v>
      </c>
      <c r="D65" s="15" t="s">
        <v>16</v>
      </c>
      <c r="E65" s="12">
        <v>90000</v>
      </c>
      <c r="F65" s="12">
        <v>90000</v>
      </c>
      <c r="G65" s="12">
        <v>90000</v>
      </c>
      <c r="H65" s="3"/>
      <c r="I65" s="2"/>
      <c r="J65" s="2"/>
      <c r="K65" s="2"/>
      <c r="L65" s="284"/>
      <c r="M65" s="284"/>
      <c r="N65" s="2"/>
      <c r="O65" s="2"/>
      <c r="P65" s="2"/>
      <c r="Q65" s="2"/>
    </row>
    <row r="66" spans="1:17" x14ac:dyDescent="0.25">
      <c r="A66" s="3"/>
      <c r="B66" s="3"/>
      <c r="C66" s="16" t="s">
        <v>44</v>
      </c>
      <c r="D66" s="15" t="s">
        <v>16</v>
      </c>
      <c r="E66" s="12">
        <v>40000</v>
      </c>
      <c r="F66" s="12">
        <v>40000</v>
      </c>
      <c r="G66" s="12">
        <v>40000</v>
      </c>
      <c r="H66" s="3"/>
      <c r="I66" s="2"/>
      <c r="J66" s="2"/>
      <c r="K66" s="2"/>
      <c r="L66" s="284"/>
      <c r="M66" s="284"/>
      <c r="N66" s="2"/>
      <c r="O66" s="2"/>
      <c r="P66" s="2"/>
      <c r="Q66" s="2"/>
    </row>
    <row r="67" spans="1:17" x14ac:dyDescent="0.25">
      <c r="A67" s="3"/>
      <c r="B67" s="3"/>
      <c r="C67" s="16" t="s">
        <v>206</v>
      </c>
      <c r="D67" s="15" t="s">
        <v>16</v>
      </c>
      <c r="E67" s="12">
        <v>140000</v>
      </c>
      <c r="F67" s="12">
        <v>140000</v>
      </c>
      <c r="G67" s="12">
        <v>140000</v>
      </c>
      <c r="H67" s="3"/>
      <c r="I67" s="2"/>
      <c r="J67" s="2"/>
      <c r="K67" s="2"/>
      <c r="L67" s="284"/>
      <c r="M67" s="284"/>
      <c r="N67" s="2"/>
      <c r="O67" s="2"/>
      <c r="P67" s="2"/>
      <c r="Q67" s="2"/>
    </row>
    <row r="68" spans="1:17" x14ac:dyDescent="0.25">
      <c r="A68" s="3"/>
      <c r="B68" s="3"/>
      <c r="C68" s="15" t="s">
        <v>26</v>
      </c>
      <c r="D68" s="15" t="s">
        <v>19</v>
      </c>
      <c r="E68" s="12">
        <v>12600</v>
      </c>
      <c r="F68" s="12">
        <v>11592</v>
      </c>
      <c r="G68" s="12">
        <v>11340</v>
      </c>
      <c r="H68" s="3"/>
      <c r="I68" s="2"/>
      <c r="J68" s="2"/>
      <c r="K68" s="2"/>
      <c r="L68" s="284"/>
      <c r="M68" s="284"/>
      <c r="N68" s="2"/>
      <c r="O68" s="2"/>
      <c r="P68" s="2"/>
      <c r="Q68" s="2"/>
    </row>
    <row r="69" spans="1:17" x14ac:dyDescent="0.25">
      <c r="A69" s="3"/>
      <c r="B69" s="3"/>
      <c r="C69" s="15" t="s">
        <v>27</v>
      </c>
      <c r="D69" s="15" t="s">
        <v>28</v>
      </c>
      <c r="E69" s="2">
        <v>30</v>
      </c>
      <c r="F69" s="2">
        <v>30</v>
      </c>
      <c r="G69" s="2">
        <v>30</v>
      </c>
      <c r="H69" s="3"/>
      <c r="I69" s="2"/>
      <c r="J69" s="2"/>
      <c r="K69" s="2"/>
      <c r="L69" s="284"/>
      <c r="M69" s="284"/>
      <c r="N69" s="2"/>
      <c r="O69" s="2"/>
      <c r="P69" s="2"/>
      <c r="Q69" s="2"/>
    </row>
    <row r="70" spans="1:17" x14ac:dyDescent="0.25">
      <c r="A70" s="3"/>
      <c r="B70" s="3"/>
      <c r="C70" s="2"/>
      <c r="D70" s="2"/>
      <c r="E70" s="2"/>
      <c r="F70" s="2"/>
      <c r="G70" s="2"/>
      <c r="H70" s="3"/>
      <c r="I70" s="2"/>
      <c r="J70" s="26">
        <v>0.1</v>
      </c>
      <c r="K70" s="26">
        <v>0.1</v>
      </c>
      <c r="L70" s="27"/>
      <c r="M70" s="27"/>
      <c r="N70" s="26">
        <v>0.1</v>
      </c>
      <c r="O70" s="26">
        <v>0.1</v>
      </c>
      <c r="P70" s="2"/>
      <c r="Q70" s="2"/>
    </row>
    <row r="71" spans="1:17" x14ac:dyDescent="0.25">
      <c r="A71" s="3">
        <v>7</v>
      </c>
      <c r="B71" s="3">
        <v>1</v>
      </c>
      <c r="C71" s="32" t="s">
        <v>45</v>
      </c>
      <c r="D71" s="33"/>
      <c r="E71" s="33"/>
      <c r="F71" s="33"/>
      <c r="G71" s="33"/>
      <c r="H71" s="34"/>
      <c r="I71" s="33"/>
      <c r="J71" s="33"/>
      <c r="K71" s="33"/>
      <c r="L71" s="344"/>
      <c r="M71" s="344"/>
      <c r="N71" s="33"/>
      <c r="O71" s="33"/>
      <c r="P71" s="2"/>
      <c r="Q71" s="2"/>
    </row>
    <row r="72" spans="1:17" x14ac:dyDescent="0.25">
      <c r="A72" s="3"/>
      <c r="B72" s="3"/>
      <c r="C72" s="2" t="s">
        <v>15</v>
      </c>
      <c r="D72" s="2" t="s">
        <v>16</v>
      </c>
      <c r="E72" s="12">
        <v>1800000</v>
      </c>
      <c r="F72" s="12">
        <v>1650000</v>
      </c>
      <c r="G72" s="12">
        <v>1640000</v>
      </c>
      <c r="H72" s="14" t="s">
        <v>203</v>
      </c>
      <c r="I72" s="12">
        <v>1818000</v>
      </c>
      <c r="J72" s="12">
        <v>1809750</v>
      </c>
      <c r="K72" s="12">
        <v>1801600</v>
      </c>
      <c r="L72" s="13" t="s">
        <v>202</v>
      </c>
      <c r="M72" s="12">
        <v>1782000</v>
      </c>
      <c r="N72" s="31">
        <v>1490250</v>
      </c>
      <c r="O72" s="31">
        <v>1478400</v>
      </c>
      <c r="P72" s="2"/>
      <c r="Q72" s="2"/>
    </row>
    <row r="73" spans="1:17" x14ac:dyDescent="0.25">
      <c r="A73" s="3"/>
      <c r="B73" s="3"/>
      <c r="C73" s="2" t="s">
        <v>18</v>
      </c>
      <c r="D73" s="2" t="s">
        <v>19</v>
      </c>
      <c r="E73" s="12">
        <v>58000</v>
      </c>
      <c r="F73" s="12">
        <v>51000</v>
      </c>
      <c r="G73" s="12">
        <v>49000</v>
      </c>
      <c r="H73" s="14" t="s">
        <v>203</v>
      </c>
      <c r="I73" s="12">
        <v>58580</v>
      </c>
      <c r="J73" s="12">
        <v>55938</v>
      </c>
      <c r="K73" s="12">
        <v>53828</v>
      </c>
      <c r="L73" s="13" t="s">
        <v>202</v>
      </c>
      <c r="M73" s="12">
        <v>57420</v>
      </c>
      <c r="N73" s="31">
        <v>46062</v>
      </c>
      <c r="O73" s="31">
        <v>44172</v>
      </c>
      <c r="P73" s="2"/>
      <c r="Q73" s="2"/>
    </row>
    <row r="74" spans="1:17" x14ac:dyDescent="0.25">
      <c r="A74" s="3"/>
      <c r="B74" s="3"/>
      <c r="C74" s="15" t="s">
        <v>20</v>
      </c>
      <c r="D74" s="15" t="s">
        <v>16</v>
      </c>
      <c r="E74" s="12">
        <v>1800000</v>
      </c>
      <c r="F74" s="12">
        <v>1650000</v>
      </c>
      <c r="G74" s="12">
        <v>1640000</v>
      </c>
      <c r="H74" s="3"/>
      <c r="I74" s="2"/>
      <c r="J74" s="2"/>
      <c r="K74" s="2"/>
      <c r="L74" s="284"/>
      <c r="M74" s="284"/>
      <c r="N74" s="2"/>
      <c r="O74" s="2"/>
      <c r="P74" s="2"/>
      <c r="Q74" s="2"/>
    </row>
    <row r="75" spans="1:17" x14ac:dyDescent="0.25">
      <c r="A75" s="3"/>
      <c r="B75" s="3"/>
      <c r="C75" s="15" t="s">
        <v>26</v>
      </c>
      <c r="D75" s="15" t="s">
        <v>19</v>
      </c>
      <c r="E75" s="12">
        <v>58000</v>
      </c>
      <c r="F75" s="12">
        <v>51000</v>
      </c>
      <c r="G75" s="12">
        <v>49000</v>
      </c>
      <c r="H75" s="3"/>
      <c r="I75" s="2"/>
      <c r="J75" s="2"/>
      <c r="K75" s="2"/>
      <c r="L75" s="284"/>
      <c r="M75" s="284"/>
      <c r="N75" s="2"/>
      <c r="O75" s="2"/>
      <c r="P75" s="2"/>
      <c r="Q75" s="2"/>
    </row>
    <row r="76" spans="1:17" x14ac:dyDescent="0.25">
      <c r="A76" s="3"/>
      <c r="B76" s="3"/>
      <c r="C76" s="2"/>
      <c r="D76" s="2"/>
      <c r="E76" s="2"/>
      <c r="F76" s="2"/>
      <c r="G76" s="2"/>
      <c r="H76" s="3"/>
      <c r="I76" s="2"/>
      <c r="J76" s="26">
        <v>7.0000000000000007E-2</v>
      </c>
      <c r="K76" s="26">
        <v>0.08</v>
      </c>
      <c r="L76" s="27"/>
      <c r="M76" s="27"/>
      <c r="N76" s="26">
        <v>7.0000000000000007E-2</v>
      </c>
      <c r="O76" s="26">
        <v>0.08</v>
      </c>
      <c r="P76" s="2"/>
      <c r="Q76" s="2"/>
    </row>
    <row r="77" spans="1:17" x14ac:dyDescent="0.25">
      <c r="A77" s="3">
        <v>8</v>
      </c>
      <c r="B77" s="3" t="s">
        <v>207</v>
      </c>
      <c r="C77" s="35" t="s">
        <v>46</v>
      </c>
      <c r="D77" s="36"/>
      <c r="E77" s="36"/>
      <c r="F77" s="36"/>
      <c r="G77" s="36"/>
      <c r="H77" s="37"/>
      <c r="I77" s="36"/>
      <c r="J77" s="36"/>
      <c r="K77" s="36"/>
      <c r="L77" s="345"/>
      <c r="M77" s="345"/>
      <c r="N77" s="36"/>
      <c r="O77" s="36"/>
      <c r="P77" s="2"/>
      <c r="Q77" s="2"/>
    </row>
    <row r="78" spans="1:17" x14ac:dyDescent="0.25">
      <c r="A78" s="3"/>
      <c r="B78" s="3"/>
      <c r="C78" s="2" t="s">
        <v>15</v>
      </c>
      <c r="D78" s="2" t="s">
        <v>16</v>
      </c>
      <c r="E78" s="12">
        <v>2470000</v>
      </c>
      <c r="F78" s="12">
        <v>2310000</v>
      </c>
      <c r="G78" s="12">
        <v>2290000</v>
      </c>
      <c r="H78" s="14" t="s">
        <v>203</v>
      </c>
      <c r="I78" s="12">
        <v>2494700</v>
      </c>
      <c r="J78" s="12">
        <v>2483150</v>
      </c>
      <c r="K78" s="12">
        <v>2471800</v>
      </c>
      <c r="L78" s="13" t="s">
        <v>202</v>
      </c>
      <c r="M78" s="12">
        <v>2445300</v>
      </c>
      <c r="N78" s="31">
        <v>2136850</v>
      </c>
      <c r="O78" s="31">
        <v>2108200</v>
      </c>
      <c r="P78" s="2"/>
      <c r="Q78" s="2"/>
    </row>
    <row r="79" spans="1:17" x14ac:dyDescent="0.25">
      <c r="A79" s="3"/>
      <c r="B79" s="3"/>
      <c r="C79" s="2" t="s">
        <v>18</v>
      </c>
      <c r="D79" s="2" t="s">
        <v>19</v>
      </c>
      <c r="E79" s="12">
        <v>73000</v>
      </c>
      <c r="F79" s="12">
        <v>66000</v>
      </c>
      <c r="G79" s="12">
        <v>64000</v>
      </c>
      <c r="H79" s="14" t="s">
        <v>203</v>
      </c>
      <c r="I79" s="12">
        <v>73730</v>
      </c>
      <c r="J79" s="12">
        <v>70947</v>
      </c>
      <c r="K79" s="12">
        <v>69081</v>
      </c>
      <c r="L79" s="13" t="s">
        <v>202</v>
      </c>
      <c r="M79" s="12">
        <v>72270</v>
      </c>
      <c r="N79" s="31">
        <v>61053</v>
      </c>
      <c r="O79" s="31">
        <v>58919</v>
      </c>
      <c r="P79" s="2"/>
      <c r="Q79" s="2"/>
    </row>
    <row r="80" spans="1:17" x14ac:dyDescent="0.25">
      <c r="A80" s="3"/>
      <c r="B80" s="3"/>
      <c r="C80" s="15" t="s">
        <v>20</v>
      </c>
      <c r="D80" s="15" t="s">
        <v>16</v>
      </c>
      <c r="E80" s="2">
        <v>2470000</v>
      </c>
      <c r="F80" s="2">
        <v>2310000</v>
      </c>
      <c r="G80" s="12">
        <v>2290000</v>
      </c>
      <c r="H80" s="3"/>
      <c r="I80" s="2"/>
      <c r="J80" s="2"/>
      <c r="K80" s="2"/>
      <c r="L80" s="284"/>
      <c r="M80" s="284"/>
      <c r="N80" s="2"/>
      <c r="O80" s="2"/>
      <c r="P80" s="2"/>
      <c r="Q80" s="2"/>
    </row>
    <row r="81" spans="1:17" x14ac:dyDescent="0.25">
      <c r="A81" s="3"/>
      <c r="B81" s="3"/>
      <c r="C81" s="15" t="s">
        <v>26</v>
      </c>
      <c r="D81" s="15" t="s">
        <v>19</v>
      </c>
      <c r="E81" s="12">
        <v>73000</v>
      </c>
      <c r="F81" s="12">
        <v>66000</v>
      </c>
      <c r="G81" s="12">
        <v>64000</v>
      </c>
      <c r="H81" s="3"/>
      <c r="I81" s="2"/>
      <c r="J81" s="2"/>
      <c r="K81" s="2"/>
      <c r="L81" s="284"/>
      <c r="M81" s="284"/>
      <c r="N81" s="2"/>
      <c r="O81" s="2"/>
      <c r="P81" s="2"/>
      <c r="Q81" s="2"/>
    </row>
    <row r="82" spans="1:17" x14ac:dyDescent="0.25">
      <c r="A82" s="3"/>
      <c r="B82" s="3"/>
      <c r="C82" s="2"/>
      <c r="D82" s="2"/>
      <c r="E82" s="2"/>
      <c r="F82" s="2"/>
      <c r="G82" s="2"/>
      <c r="H82" s="3"/>
      <c r="I82" s="2"/>
      <c r="J82" s="26">
        <v>0.09</v>
      </c>
      <c r="K82" s="26">
        <v>0.1</v>
      </c>
      <c r="L82" s="27"/>
      <c r="M82" s="27"/>
      <c r="N82" s="26">
        <v>0.09</v>
      </c>
      <c r="O82" s="26">
        <v>0.1</v>
      </c>
      <c r="P82" s="2"/>
      <c r="Q82" s="2"/>
    </row>
    <row r="83" spans="1:17" x14ac:dyDescent="0.25">
      <c r="A83" s="3">
        <v>9</v>
      </c>
      <c r="B83" s="3" t="s">
        <v>208</v>
      </c>
      <c r="C83" s="38" t="s">
        <v>47</v>
      </c>
      <c r="D83" s="38"/>
      <c r="E83" s="38"/>
      <c r="F83" s="38"/>
      <c r="G83" s="38"/>
      <c r="H83" s="39"/>
      <c r="I83" s="38"/>
      <c r="J83" s="38"/>
      <c r="K83" s="38"/>
      <c r="L83" s="347"/>
      <c r="M83" s="347"/>
      <c r="N83" s="38"/>
      <c r="O83" s="38"/>
      <c r="P83" s="2"/>
      <c r="Q83" s="2"/>
    </row>
    <row r="84" spans="1:17" x14ac:dyDescent="0.25">
      <c r="A84" s="3"/>
      <c r="B84" s="3"/>
      <c r="C84" s="2" t="s">
        <v>15</v>
      </c>
      <c r="D84" s="2" t="s">
        <v>16</v>
      </c>
      <c r="E84" s="12">
        <v>2060000</v>
      </c>
      <c r="F84" s="12">
        <v>1900000</v>
      </c>
      <c r="G84" s="12">
        <v>1880000</v>
      </c>
      <c r="H84" s="14" t="s">
        <v>203</v>
      </c>
      <c r="I84" s="12">
        <v>2080600</v>
      </c>
      <c r="J84" s="12">
        <v>2071100</v>
      </c>
      <c r="K84" s="12">
        <v>2061800</v>
      </c>
      <c r="L84" s="13" t="s">
        <v>202</v>
      </c>
      <c r="M84" s="12">
        <v>2039400</v>
      </c>
      <c r="N84" s="31">
        <v>1728900</v>
      </c>
      <c r="O84" s="31">
        <v>1698200</v>
      </c>
      <c r="P84" s="2"/>
      <c r="Q84" s="2"/>
    </row>
    <row r="85" spans="1:17" x14ac:dyDescent="0.25">
      <c r="A85" s="3"/>
      <c r="B85" s="3"/>
      <c r="C85" s="2" t="s">
        <v>18</v>
      </c>
      <c r="D85" s="2" t="s">
        <v>19</v>
      </c>
      <c r="E85" s="12">
        <v>65000</v>
      </c>
      <c r="F85" s="12">
        <v>58000</v>
      </c>
      <c r="G85" s="12">
        <v>56000</v>
      </c>
      <c r="H85" s="14" t="s">
        <v>203</v>
      </c>
      <c r="I85" s="12">
        <v>65650</v>
      </c>
      <c r="J85" s="12">
        <v>63223</v>
      </c>
      <c r="K85" s="12">
        <v>61415</v>
      </c>
      <c r="L85" s="13" t="s">
        <v>202</v>
      </c>
      <c r="M85" s="12">
        <v>64350</v>
      </c>
      <c r="N85" s="31">
        <v>52777</v>
      </c>
      <c r="O85" s="31">
        <v>50585</v>
      </c>
      <c r="P85" s="2"/>
      <c r="Q85" s="2"/>
    </row>
    <row r="86" spans="1:17" x14ac:dyDescent="0.25">
      <c r="A86" s="3"/>
      <c r="B86" s="3"/>
      <c r="C86" s="15" t="s">
        <v>20</v>
      </c>
      <c r="D86" s="15" t="s">
        <v>16</v>
      </c>
      <c r="E86" s="2">
        <v>2060000</v>
      </c>
      <c r="F86" s="2">
        <v>1900000</v>
      </c>
      <c r="G86" s="12">
        <v>1880000</v>
      </c>
      <c r="H86" s="3"/>
      <c r="I86" s="2"/>
      <c r="J86" s="2"/>
      <c r="K86" s="2"/>
      <c r="L86" s="284"/>
      <c r="M86" s="284"/>
      <c r="N86" s="2"/>
      <c r="O86" s="2"/>
      <c r="P86" s="2"/>
      <c r="Q86" s="2"/>
    </row>
    <row r="87" spans="1:17" x14ac:dyDescent="0.25">
      <c r="A87" s="3"/>
      <c r="B87" s="3"/>
      <c r="C87" s="15" t="s">
        <v>26</v>
      </c>
      <c r="D87" s="15" t="s">
        <v>19</v>
      </c>
      <c r="E87" s="12">
        <v>65000</v>
      </c>
      <c r="F87" s="12">
        <v>58000</v>
      </c>
      <c r="G87" s="12">
        <v>56000</v>
      </c>
      <c r="H87" s="3"/>
      <c r="I87" s="2"/>
      <c r="J87" s="2"/>
      <c r="K87" s="2"/>
      <c r="L87" s="284"/>
      <c r="M87" s="284"/>
      <c r="N87" s="2"/>
      <c r="O87" s="2"/>
      <c r="P87" s="2"/>
      <c r="Q87" s="2"/>
    </row>
    <row r="88" spans="1:17" x14ac:dyDescent="0.25">
      <c r="A88" s="3"/>
      <c r="B88" s="3"/>
      <c r="C88" s="2"/>
      <c r="D88" s="2"/>
      <c r="E88" s="2"/>
      <c r="F88" s="2"/>
      <c r="G88" s="2"/>
      <c r="H88" s="3"/>
      <c r="I88" s="2"/>
      <c r="J88" s="2"/>
      <c r="K88" s="2"/>
      <c r="L88" s="284"/>
      <c r="M88" s="284"/>
      <c r="N88" s="2"/>
      <c r="O88" s="2"/>
      <c r="P88" s="2"/>
      <c r="Q88" s="2"/>
    </row>
    <row r="89" spans="1:17" x14ac:dyDescent="0.25">
      <c r="A89" s="3">
        <v>10</v>
      </c>
      <c r="B89" s="3" t="s">
        <v>208</v>
      </c>
      <c r="C89" s="40" t="s">
        <v>209</v>
      </c>
      <c r="D89" s="41"/>
      <c r="E89" s="41"/>
      <c r="F89" s="41"/>
      <c r="G89" s="41"/>
      <c r="H89" s="42"/>
      <c r="I89" s="41"/>
      <c r="J89" s="41"/>
      <c r="K89" s="41"/>
      <c r="L89" s="346"/>
      <c r="M89" s="346"/>
      <c r="N89" s="41"/>
      <c r="O89" s="41"/>
      <c r="P89" s="2"/>
      <c r="Q89" s="2"/>
    </row>
    <row r="90" spans="1:17" x14ac:dyDescent="0.25">
      <c r="A90" s="3"/>
      <c r="B90" s="3"/>
      <c r="C90" s="2" t="s">
        <v>15</v>
      </c>
      <c r="D90" s="2" t="s">
        <v>16</v>
      </c>
      <c r="E90" s="12">
        <v>2310000</v>
      </c>
      <c r="F90" s="12">
        <v>2000000</v>
      </c>
      <c r="G90" s="12">
        <v>1900000</v>
      </c>
      <c r="H90" s="14" t="s">
        <v>203</v>
      </c>
      <c r="I90" s="12">
        <v>2333100</v>
      </c>
      <c r="J90" s="12">
        <v>2300000</v>
      </c>
      <c r="K90" s="12">
        <v>2280000</v>
      </c>
      <c r="L90" s="13" t="s">
        <v>202</v>
      </c>
      <c r="M90" s="12">
        <v>2286900</v>
      </c>
      <c r="N90" s="12">
        <v>1700000</v>
      </c>
      <c r="O90" s="12">
        <v>1520000</v>
      </c>
      <c r="P90" s="2"/>
      <c r="Q90" s="2"/>
    </row>
    <row r="91" spans="1:17" x14ac:dyDescent="0.25">
      <c r="A91" s="3"/>
      <c r="B91" s="3"/>
      <c r="C91" s="2" t="s">
        <v>18</v>
      </c>
      <c r="D91" s="2" t="s">
        <v>19</v>
      </c>
      <c r="E91" s="12">
        <v>93000</v>
      </c>
      <c r="F91" s="12">
        <v>78000</v>
      </c>
      <c r="G91" s="12">
        <v>73000</v>
      </c>
      <c r="H91" s="14" t="s">
        <v>203</v>
      </c>
      <c r="I91" s="12">
        <v>93930</v>
      </c>
      <c r="J91" s="12">
        <v>89700</v>
      </c>
      <c r="K91" s="12">
        <v>87600</v>
      </c>
      <c r="L91" s="13" t="s">
        <v>202</v>
      </c>
      <c r="M91" s="12">
        <v>92070</v>
      </c>
      <c r="N91" s="12">
        <v>66300</v>
      </c>
      <c r="O91" s="12">
        <v>58400</v>
      </c>
      <c r="P91" s="2"/>
      <c r="Q91" s="2"/>
    </row>
    <row r="92" spans="1:17" x14ac:dyDescent="0.25">
      <c r="A92" s="3"/>
      <c r="B92" s="3"/>
      <c r="C92" s="15" t="s">
        <v>20</v>
      </c>
      <c r="D92" s="15" t="s">
        <v>16</v>
      </c>
      <c r="E92" s="2">
        <v>2310000</v>
      </c>
      <c r="F92" s="2">
        <v>2000000</v>
      </c>
      <c r="G92" s="12">
        <v>1900000</v>
      </c>
      <c r="H92" s="3"/>
      <c r="I92" s="2"/>
      <c r="J92" s="2"/>
      <c r="K92" s="2"/>
      <c r="L92" s="284"/>
      <c r="M92" s="284"/>
      <c r="N92" s="2"/>
      <c r="O92" s="2"/>
      <c r="P92" s="2"/>
      <c r="Q92" s="2"/>
    </row>
    <row r="93" spans="1:17" x14ac:dyDescent="0.25">
      <c r="A93" s="3"/>
      <c r="B93" s="3"/>
      <c r="C93" s="15" t="s">
        <v>26</v>
      </c>
      <c r="D93" s="15" t="s">
        <v>19</v>
      </c>
      <c r="E93" s="12">
        <v>93000</v>
      </c>
      <c r="F93" s="12">
        <v>78000</v>
      </c>
      <c r="G93" s="12">
        <v>73000</v>
      </c>
      <c r="H93" s="3"/>
      <c r="I93" s="2"/>
      <c r="J93" s="2"/>
      <c r="K93" s="2"/>
      <c r="L93" s="284"/>
      <c r="M93" s="284"/>
      <c r="N93" s="2"/>
      <c r="O93" s="2"/>
      <c r="P93" s="2"/>
      <c r="Q93" s="2"/>
    </row>
    <row r="94" spans="1:17" x14ac:dyDescent="0.25">
      <c r="A94" s="3"/>
      <c r="B94" s="3"/>
      <c r="C94" s="2"/>
      <c r="D94" s="2"/>
      <c r="E94" s="2"/>
      <c r="F94" s="2"/>
      <c r="G94" s="2"/>
      <c r="H94" s="3"/>
      <c r="I94" s="2"/>
      <c r="J94" s="2"/>
      <c r="K94" s="2"/>
      <c r="L94" s="284"/>
      <c r="M94" s="284"/>
      <c r="N94" s="2"/>
      <c r="O94" s="2"/>
      <c r="P94" s="2"/>
      <c r="Q94" s="2"/>
    </row>
    <row r="95" spans="1:17" x14ac:dyDescent="0.25">
      <c r="A95" s="3">
        <v>11</v>
      </c>
      <c r="B95" s="3">
        <v>1</v>
      </c>
      <c r="C95" s="32" t="s">
        <v>210</v>
      </c>
      <c r="D95" s="33"/>
      <c r="E95" s="33"/>
      <c r="F95" s="33"/>
      <c r="G95" s="33"/>
      <c r="H95" s="34"/>
      <c r="I95" s="33"/>
      <c r="J95" s="33"/>
      <c r="K95" s="33"/>
      <c r="L95" s="344"/>
      <c r="M95" s="344"/>
      <c r="N95" s="33"/>
      <c r="O95" s="33"/>
      <c r="P95" s="2"/>
      <c r="Q95" s="2"/>
    </row>
    <row r="96" spans="1:17" x14ac:dyDescent="0.25">
      <c r="A96" s="3"/>
      <c r="B96" s="3"/>
      <c r="C96" s="2" t="s">
        <v>15</v>
      </c>
      <c r="D96" s="2" t="s">
        <v>16</v>
      </c>
      <c r="E96" s="12">
        <v>2898000</v>
      </c>
      <c r="F96" s="12">
        <v>1996500</v>
      </c>
      <c r="G96" s="12">
        <v>1902400</v>
      </c>
      <c r="H96" s="14" t="s">
        <v>203</v>
      </c>
      <c r="I96" s="12">
        <v>2926980</v>
      </c>
      <c r="J96" s="12">
        <v>2295975</v>
      </c>
      <c r="K96" s="12">
        <v>2282880</v>
      </c>
      <c r="L96" s="13" t="s">
        <v>202</v>
      </c>
      <c r="M96" s="12">
        <v>2869020</v>
      </c>
      <c r="N96" s="12">
        <v>1697025</v>
      </c>
      <c r="O96" s="12">
        <v>1521920</v>
      </c>
      <c r="P96" s="2"/>
      <c r="Q96" s="2"/>
    </row>
    <row r="97" spans="1:17" x14ac:dyDescent="0.25">
      <c r="A97" s="3"/>
      <c r="B97" s="3"/>
      <c r="C97" s="2" t="s">
        <v>18</v>
      </c>
      <c r="D97" s="2" t="s">
        <v>19</v>
      </c>
      <c r="E97" s="12">
        <v>87000</v>
      </c>
      <c r="F97" s="12">
        <v>61200</v>
      </c>
      <c r="G97" s="12">
        <v>53900</v>
      </c>
      <c r="H97" s="14" t="s">
        <v>203</v>
      </c>
      <c r="I97" s="12">
        <v>87870</v>
      </c>
      <c r="J97" s="12">
        <v>70380</v>
      </c>
      <c r="K97" s="12">
        <v>64680</v>
      </c>
      <c r="L97" s="13" t="s">
        <v>202</v>
      </c>
      <c r="M97" s="12">
        <v>86130</v>
      </c>
      <c r="N97" s="12">
        <v>52020</v>
      </c>
      <c r="O97" s="12">
        <v>43120</v>
      </c>
      <c r="P97" s="2"/>
      <c r="Q97" s="2"/>
    </row>
    <row r="98" spans="1:17" x14ac:dyDescent="0.25">
      <c r="A98" s="3"/>
      <c r="B98" s="3"/>
      <c r="C98" s="15" t="s">
        <v>20</v>
      </c>
      <c r="D98" s="15" t="s">
        <v>16</v>
      </c>
      <c r="E98" s="12">
        <v>2898000</v>
      </c>
      <c r="F98" s="12">
        <v>1996500</v>
      </c>
      <c r="G98" s="12">
        <v>1902400</v>
      </c>
      <c r="H98" s="3"/>
      <c r="I98" s="2"/>
      <c r="J98" s="2"/>
      <c r="K98" s="2"/>
      <c r="L98" s="284"/>
      <c r="M98" s="284"/>
      <c r="N98" s="2"/>
      <c r="O98" s="2"/>
      <c r="P98" s="2"/>
      <c r="Q98" s="2"/>
    </row>
    <row r="99" spans="1:17" x14ac:dyDescent="0.25">
      <c r="A99" s="3"/>
      <c r="B99" s="3"/>
      <c r="C99" s="15" t="s">
        <v>26</v>
      </c>
      <c r="D99" s="15" t="s">
        <v>19</v>
      </c>
      <c r="E99" s="12">
        <v>87000</v>
      </c>
      <c r="F99" s="12">
        <v>61200</v>
      </c>
      <c r="G99" s="12">
        <v>53900</v>
      </c>
      <c r="H99" s="3"/>
      <c r="I99" s="2"/>
      <c r="J99" s="2"/>
      <c r="K99" s="2"/>
      <c r="L99" s="284"/>
      <c r="M99" s="284"/>
      <c r="N99" s="2"/>
      <c r="O99" s="2"/>
      <c r="P99" s="2"/>
      <c r="Q99" s="2"/>
    </row>
    <row r="100" spans="1:17" x14ac:dyDescent="0.25">
      <c r="A100" s="3"/>
      <c r="B100" s="3"/>
      <c r="C100" s="2"/>
      <c r="D100" s="2"/>
      <c r="E100" s="2"/>
      <c r="F100" s="2"/>
      <c r="G100" s="2"/>
      <c r="H100" s="3"/>
      <c r="I100" s="2"/>
      <c r="J100" s="2"/>
      <c r="K100" s="2"/>
      <c r="L100" s="284"/>
      <c r="M100" s="284"/>
      <c r="N100" s="2"/>
      <c r="O100" s="2"/>
      <c r="P100" s="2"/>
      <c r="Q100" s="2"/>
    </row>
    <row r="101" spans="1:17" x14ac:dyDescent="0.25">
      <c r="A101" s="3">
        <v>12</v>
      </c>
      <c r="B101" s="3" t="s">
        <v>207</v>
      </c>
      <c r="C101" s="35" t="s">
        <v>211</v>
      </c>
      <c r="D101" s="36"/>
      <c r="E101" s="36"/>
      <c r="F101" s="36"/>
      <c r="G101" s="36"/>
      <c r="H101" s="37"/>
      <c r="I101" s="36"/>
      <c r="J101" s="36"/>
      <c r="K101" s="36"/>
      <c r="L101" s="345"/>
      <c r="M101" s="345"/>
      <c r="N101" s="36"/>
      <c r="O101" s="36"/>
      <c r="P101" s="2"/>
      <c r="Q101" s="2"/>
    </row>
    <row r="102" spans="1:17" x14ac:dyDescent="0.25">
      <c r="A102" s="3"/>
      <c r="B102" s="3"/>
      <c r="C102" s="2" t="s">
        <v>15</v>
      </c>
      <c r="D102" s="2" t="s">
        <v>16</v>
      </c>
      <c r="E102" s="12">
        <v>3976700</v>
      </c>
      <c r="F102" s="12">
        <v>2795100</v>
      </c>
      <c r="G102" s="12">
        <v>2656400</v>
      </c>
      <c r="H102" s="14" t="s">
        <v>203</v>
      </c>
      <c r="I102" s="12">
        <v>4016467</v>
      </c>
      <c r="J102" s="12">
        <v>3214365</v>
      </c>
      <c r="K102" s="12">
        <v>3187680</v>
      </c>
      <c r="L102" s="13" t="s">
        <v>202</v>
      </c>
      <c r="M102" s="12">
        <v>3936933</v>
      </c>
      <c r="N102" s="12">
        <v>2375835</v>
      </c>
      <c r="O102" s="12">
        <v>2125120</v>
      </c>
      <c r="P102" s="2"/>
      <c r="Q102" s="2"/>
    </row>
    <row r="103" spans="1:17" x14ac:dyDescent="0.25">
      <c r="A103" s="3"/>
      <c r="B103" s="3"/>
      <c r="C103" s="2" t="s">
        <v>18</v>
      </c>
      <c r="D103" s="2" t="s">
        <v>19</v>
      </c>
      <c r="E103" s="12">
        <v>109500</v>
      </c>
      <c r="F103" s="12">
        <v>79200</v>
      </c>
      <c r="G103" s="12">
        <v>70400</v>
      </c>
      <c r="H103" s="14" t="s">
        <v>203</v>
      </c>
      <c r="I103" s="12">
        <v>110595</v>
      </c>
      <c r="J103" s="12">
        <v>91080</v>
      </c>
      <c r="K103" s="12">
        <v>84480</v>
      </c>
      <c r="L103" s="13" t="s">
        <v>202</v>
      </c>
      <c r="M103" s="12">
        <v>108405</v>
      </c>
      <c r="N103" s="12">
        <v>67320</v>
      </c>
      <c r="O103" s="12">
        <v>56320</v>
      </c>
      <c r="P103" s="2"/>
      <c r="Q103" s="2"/>
    </row>
    <row r="104" spans="1:17" x14ac:dyDescent="0.25">
      <c r="A104" s="3"/>
      <c r="B104" s="3"/>
      <c r="C104" s="15" t="s">
        <v>20</v>
      </c>
      <c r="D104" s="15" t="s">
        <v>16</v>
      </c>
      <c r="E104" s="12">
        <v>3976700</v>
      </c>
      <c r="F104" s="12">
        <v>2795100</v>
      </c>
      <c r="G104" s="12">
        <v>2656400</v>
      </c>
      <c r="H104" s="3"/>
      <c r="I104" s="2"/>
      <c r="J104" s="2"/>
      <c r="K104" s="2"/>
      <c r="L104" s="284"/>
      <c r="M104" s="284"/>
      <c r="N104" s="2"/>
      <c r="O104" s="2"/>
      <c r="P104" s="2"/>
      <c r="Q104" s="2"/>
    </row>
    <row r="105" spans="1:17" x14ac:dyDescent="0.25">
      <c r="A105" s="3"/>
      <c r="B105" s="3"/>
      <c r="C105" s="15" t="s">
        <v>26</v>
      </c>
      <c r="D105" s="15" t="s">
        <v>19</v>
      </c>
      <c r="E105" s="12">
        <v>109500</v>
      </c>
      <c r="F105" s="12">
        <v>79200</v>
      </c>
      <c r="G105" s="12">
        <v>70400</v>
      </c>
      <c r="H105" s="3"/>
      <c r="I105" s="2"/>
      <c r="J105" s="2"/>
      <c r="K105" s="2"/>
      <c r="L105" s="284"/>
      <c r="M105" s="284"/>
      <c r="N105" s="2"/>
      <c r="O105" s="2"/>
      <c r="P105" s="2"/>
      <c r="Q105" s="2"/>
    </row>
    <row r="106" spans="1:17" x14ac:dyDescent="0.25">
      <c r="A106" s="3"/>
      <c r="B106" s="3"/>
      <c r="C106" s="2"/>
      <c r="D106" s="2"/>
      <c r="E106" s="2"/>
      <c r="F106" s="2"/>
      <c r="G106" s="2"/>
      <c r="H106" s="3"/>
      <c r="I106" s="2"/>
      <c r="J106" s="2"/>
      <c r="K106" s="2"/>
      <c r="L106" s="284"/>
      <c r="M106" s="284"/>
      <c r="N106" s="2"/>
      <c r="O106" s="2"/>
      <c r="P106" s="2"/>
      <c r="Q106" s="2"/>
    </row>
    <row r="107" spans="1:17" x14ac:dyDescent="0.25">
      <c r="A107" s="3">
        <v>13</v>
      </c>
      <c r="B107" s="3" t="s">
        <v>208</v>
      </c>
      <c r="C107" s="38" t="s">
        <v>212</v>
      </c>
      <c r="D107" s="38"/>
      <c r="E107" s="38"/>
      <c r="F107" s="38"/>
      <c r="G107" s="38"/>
      <c r="H107" s="39"/>
      <c r="I107" s="38"/>
      <c r="J107" s="38"/>
      <c r="K107" s="38"/>
      <c r="L107" s="347"/>
      <c r="M107" s="347"/>
      <c r="N107" s="38"/>
      <c r="O107" s="38"/>
      <c r="P107" s="2"/>
      <c r="Q107" s="2"/>
    </row>
    <row r="108" spans="1:17" x14ac:dyDescent="0.25">
      <c r="A108" s="3"/>
      <c r="B108" s="3"/>
      <c r="C108" s="2" t="s">
        <v>15</v>
      </c>
      <c r="D108" s="2" t="s">
        <v>16</v>
      </c>
      <c r="E108" s="12">
        <v>3316600</v>
      </c>
      <c r="F108" s="12">
        <v>2299000</v>
      </c>
      <c r="G108" s="12">
        <v>2180800</v>
      </c>
      <c r="H108" s="14" t="s">
        <v>203</v>
      </c>
      <c r="I108" s="12">
        <v>3349766</v>
      </c>
      <c r="J108" s="12">
        <v>2643850</v>
      </c>
      <c r="K108" s="12">
        <v>2616960</v>
      </c>
      <c r="L108" s="13" t="s">
        <v>202</v>
      </c>
      <c r="M108" s="12">
        <v>3283434</v>
      </c>
      <c r="N108" s="12">
        <v>1954150</v>
      </c>
      <c r="O108" s="12">
        <v>1744640</v>
      </c>
      <c r="P108" s="2"/>
      <c r="Q108" s="2"/>
    </row>
    <row r="109" spans="1:17" x14ac:dyDescent="0.25">
      <c r="A109" s="3"/>
      <c r="B109" s="3"/>
      <c r="C109" s="2" t="s">
        <v>18</v>
      </c>
      <c r="D109" s="2" t="s">
        <v>19</v>
      </c>
      <c r="E109" s="12">
        <v>97500</v>
      </c>
      <c r="F109" s="12">
        <v>69600</v>
      </c>
      <c r="G109" s="12">
        <v>61600</v>
      </c>
      <c r="H109" s="14" t="s">
        <v>203</v>
      </c>
      <c r="I109" s="12">
        <v>98475</v>
      </c>
      <c r="J109" s="12">
        <v>80040</v>
      </c>
      <c r="K109" s="12">
        <v>73920</v>
      </c>
      <c r="L109" s="13" t="s">
        <v>202</v>
      </c>
      <c r="M109" s="12">
        <v>96525</v>
      </c>
      <c r="N109" s="12">
        <v>59160</v>
      </c>
      <c r="O109" s="12">
        <v>49280</v>
      </c>
      <c r="P109" s="2"/>
      <c r="Q109" s="2"/>
    </row>
    <row r="110" spans="1:17" x14ac:dyDescent="0.25">
      <c r="A110" s="3"/>
      <c r="B110" s="3"/>
      <c r="C110" s="15" t="s">
        <v>20</v>
      </c>
      <c r="D110" s="15" t="s">
        <v>16</v>
      </c>
      <c r="E110" s="12">
        <v>3316600</v>
      </c>
      <c r="F110" s="12">
        <v>2299000</v>
      </c>
      <c r="G110" s="12">
        <v>2180800</v>
      </c>
      <c r="H110" s="3"/>
      <c r="I110" s="2"/>
      <c r="J110" s="2"/>
      <c r="K110" s="2"/>
      <c r="L110" s="284"/>
      <c r="M110" s="284"/>
      <c r="N110" s="2"/>
      <c r="O110" s="2"/>
      <c r="P110" s="2"/>
      <c r="Q110" s="2"/>
    </row>
    <row r="111" spans="1:17" x14ac:dyDescent="0.25">
      <c r="A111" s="3"/>
      <c r="B111" s="3"/>
      <c r="C111" s="15" t="s">
        <v>26</v>
      </c>
      <c r="D111" s="15" t="s">
        <v>19</v>
      </c>
      <c r="E111" s="12">
        <v>97500</v>
      </c>
      <c r="F111" s="12">
        <v>69600</v>
      </c>
      <c r="G111" s="12">
        <v>61600</v>
      </c>
      <c r="H111" s="3"/>
      <c r="I111" s="2"/>
      <c r="J111" s="2"/>
      <c r="K111" s="2"/>
      <c r="L111" s="284"/>
      <c r="M111" s="284"/>
      <c r="N111" s="2"/>
      <c r="O111" s="2"/>
      <c r="P111" s="2"/>
      <c r="Q111" s="2"/>
    </row>
    <row r="112" spans="1:17" x14ac:dyDescent="0.25">
      <c r="A112" s="3"/>
      <c r="B112" s="3"/>
      <c r="C112" s="2"/>
      <c r="D112" s="2"/>
      <c r="E112" s="2"/>
      <c r="F112" s="2"/>
      <c r="G112" s="2"/>
      <c r="H112" s="3"/>
      <c r="I112" s="2"/>
      <c r="J112" s="2"/>
      <c r="K112" s="2"/>
      <c r="L112" s="284"/>
      <c r="M112" s="284"/>
      <c r="N112" s="2"/>
      <c r="O112" s="2"/>
      <c r="P112" s="2"/>
      <c r="Q112" s="2"/>
    </row>
    <row r="113" spans="1:17" x14ac:dyDescent="0.25">
      <c r="A113" s="3">
        <v>14</v>
      </c>
      <c r="B113" s="3" t="s">
        <v>208</v>
      </c>
      <c r="C113" s="40" t="s">
        <v>213</v>
      </c>
      <c r="D113" s="41"/>
      <c r="E113" s="41"/>
      <c r="F113" s="41"/>
      <c r="G113" s="41"/>
      <c r="H113" s="42"/>
      <c r="I113" s="41"/>
      <c r="J113" s="41"/>
      <c r="K113" s="41"/>
      <c r="L113" s="346"/>
      <c r="M113" s="346"/>
      <c r="N113" s="41"/>
      <c r="O113" s="41"/>
      <c r="P113" s="2"/>
      <c r="Q113" s="2"/>
    </row>
    <row r="114" spans="1:17" x14ac:dyDescent="0.25">
      <c r="A114" s="3"/>
      <c r="B114" s="3"/>
      <c r="C114" s="2" t="s">
        <v>15</v>
      </c>
      <c r="D114" s="2" t="s">
        <v>16</v>
      </c>
      <c r="E114" s="12">
        <v>3719100</v>
      </c>
      <c r="F114" s="12">
        <v>2420000</v>
      </c>
      <c r="G114" s="12">
        <v>2204000</v>
      </c>
      <c r="H114" s="14" t="s">
        <v>203</v>
      </c>
      <c r="I114" s="12">
        <v>3756291</v>
      </c>
      <c r="J114" s="12">
        <v>2783000</v>
      </c>
      <c r="K114" s="12">
        <v>2644800</v>
      </c>
      <c r="L114" s="13" t="s">
        <v>202</v>
      </c>
      <c r="M114" s="12">
        <v>3681909</v>
      </c>
      <c r="N114" s="12">
        <v>2057000</v>
      </c>
      <c r="O114" s="12">
        <v>1763200</v>
      </c>
      <c r="P114" s="2"/>
      <c r="Q114" s="2"/>
    </row>
    <row r="115" spans="1:17" x14ac:dyDescent="0.25">
      <c r="A115" s="3"/>
      <c r="B115" s="3"/>
      <c r="C115" s="2" t="s">
        <v>18</v>
      </c>
      <c r="D115" s="2" t="s">
        <v>19</v>
      </c>
      <c r="E115" s="12">
        <v>139500</v>
      </c>
      <c r="F115" s="12">
        <v>93600</v>
      </c>
      <c r="G115" s="12">
        <v>80300</v>
      </c>
      <c r="H115" s="14" t="s">
        <v>203</v>
      </c>
      <c r="I115" s="12">
        <v>140895</v>
      </c>
      <c r="J115" s="12">
        <v>107640</v>
      </c>
      <c r="K115" s="12">
        <v>96360</v>
      </c>
      <c r="L115" s="13" t="s">
        <v>202</v>
      </c>
      <c r="M115" s="12">
        <v>138105</v>
      </c>
      <c r="N115" s="12">
        <v>79560</v>
      </c>
      <c r="O115" s="12">
        <v>64240</v>
      </c>
      <c r="P115" s="2"/>
      <c r="Q115" s="2"/>
    </row>
    <row r="116" spans="1:17" x14ac:dyDescent="0.25">
      <c r="A116" s="3"/>
      <c r="B116" s="3"/>
      <c r="C116" s="15" t="s">
        <v>20</v>
      </c>
      <c r="D116" s="15" t="s">
        <v>16</v>
      </c>
      <c r="E116" s="12">
        <v>3719100</v>
      </c>
      <c r="F116" s="12">
        <v>2420000</v>
      </c>
      <c r="G116" s="12">
        <v>2204000</v>
      </c>
      <c r="H116" s="3"/>
      <c r="I116" s="2"/>
      <c r="J116" s="2"/>
      <c r="K116" s="2"/>
      <c r="L116" s="284"/>
      <c r="M116" s="284"/>
      <c r="N116" s="2"/>
      <c r="O116" s="2"/>
      <c r="P116" s="2"/>
      <c r="Q116" s="2"/>
    </row>
    <row r="117" spans="1:17" x14ac:dyDescent="0.25">
      <c r="A117" s="3"/>
      <c r="B117" s="3"/>
      <c r="C117" s="15" t="s">
        <v>26</v>
      </c>
      <c r="D117" s="15" t="s">
        <v>19</v>
      </c>
      <c r="E117" s="12">
        <v>139500</v>
      </c>
      <c r="F117" s="12">
        <v>93600</v>
      </c>
      <c r="G117" s="12">
        <v>80300</v>
      </c>
      <c r="H117" s="3"/>
      <c r="I117" s="2"/>
      <c r="J117" s="2"/>
      <c r="K117" s="2"/>
      <c r="L117" s="284"/>
      <c r="M117" s="284"/>
      <c r="N117" s="2"/>
      <c r="O117" s="2"/>
      <c r="P117" s="2"/>
      <c r="Q117" s="2"/>
    </row>
    <row r="118" spans="1:17" x14ac:dyDescent="0.25">
      <c r="A118" s="3"/>
      <c r="B118" s="3"/>
      <c r="C118" s="15"/>
      <c r="D118" s="15"/>
      <c r="E118" s="2"/>
      <c r="F118" s="2"/>
      <c r="G118" s="2"/>
      <c r="H118" s="3"/>
      <c r="I118" s="2"/>
      <c r="J118" s="2"/>
      <c r="K118" s="2"/>
      <c r="L118" s="284"/>
      <c r="M118" s="284"/>
      <c r="N118" s="2"/>
      <c r="O118" s="2"/>
      <c r="P118" s="2"/>
      <c r="Q118" s="2"/>
    </row>
    <row r="119" spans="1:17" x14ac:dyDescent="0.25">
      <c r="A119" s="3">
        <v>15</v>
      </c>
      <c r="B119" s="3">
        <v>4.5999999999999996</v>
      </c>
      <c r="C119" s="43" t="s">
        <v>214</v>
      </c>
      <c r="D119" s="44"/>
      <c r="E119" s="44"/>
      <c r="F119" s="44"/>
      <c r="G119" s="44"/>
      <c r="H119" s="45"/>
      <c r="I119" s="44"/>
      <c r="J119" s="44"/>
      <c r="K119" s="44"/>
      <c r="L119" s="350"/>
      <c r="M119" s="350"/>
      <c r="N119" s="44"/>
      <c r="O119" s="44"/>
      <c r="P119" s="2"/>
      <c r="Q119" s="2"/>
    </row>
    <row r="120" spans="1:17" x14ac:dyDescent="0.25">
      <c r="A120" s="3"/>
      <c r="B120" s="3"/>
      <c r="C120" s="2" t="s">
        <v>15</v>
      </c>
      <c r="D120" s="2" t="s">
        <v>52</v>
      </c>
      <c r="E120" s="12">
        <v>1618</v>
      </c>
      <c r="F120" s="12">
        <v>1618</v>
      </c>
      <c r="G120" s="12">
        <v>1618</v>
      </c>
      <c r="H120" s="13" t="s">
        <v>215</v>
      </c>
      <c r="I120" s="12">
        <v>1618</v>
      </c>
      <c r="J120" s="12">
        <v>1618</v>
      </c>
      <c r="K120" s="12">
        <v>1618</v>
      </c>
      <c r="L120" s="13" t="s">
        <v>215</v>
      </c>
      <c r="M120" s="12">
        <v>1618</v>
      </c>
      <c r="N120" s="12">
        <v>1618</v>
      </c>
      <c r="O120" s="12">
        <v>1618</v>
      </c>
      <c r="P120" s="2"/>
      <c r="Q120" s="2"/>
    </row>
    <row r="121" spans="1:17" x14ac:dyDescent="0.25">
      <c r="A121" s="3"/>
      <c r="B121" s="3"/>
      <c r="C121" s="2" t="s">
        <v>18</v>
      </c>
      <c r="D121" s="2" t="s">
        <v>54</v>
      </c>
      <c r="E121" s="2">
        <v>40</v>
      </c>
      <c r="F121" s="2">
        <v>40</v>
      </c>
      <c r="G121" s="2">
        <v>40</v>
      </c>
      <c r="H121" s="13" t="s">
        <v>215</v>
      </c>
      <c r="I121" s="2">
        <v>40</v>
      </c>
      <c r="J121" s="2">
        <v>40</v>
      </c>
      <c r="K121" s="2">
        <v>40</v>
      </c>
      <c r="L121" s="13" t="s">
        <v>215</v>
      </c>
      <c r="M121" s="2">
        <v>40</v>
      </c>
      <c r="N121" s="2">
        <v>40</v>
      </c>
      <c r="O121" s="2">
        <v>40</v>
      </c>
      <c r="P121" s="2"/>
      <c r="Q121" s="2"/>
    </row>
    <row r="122" spans="1:17" x14ac:dyDescent="0.25">
      <c r="A122" s="3"/>
      <c r="B122" s="3"/>
      <c r="C122" s="15" t="s">
        <v>20</v>
      </c>
      <c r="D122" s="15" t="s">
        <v>52</v>
      </c>
      <c r="E122" s="12">
        <v>1618</v>
      </c>
      <c r="F122" s="12">
        <v>1618</v>
      </c>
      <c r="G122" s="12">
        <v>1618</v>
      </c>
      <c r="H122" s="3"/>
      <c r="I122" s="2"/>
      <c r="J122" s="2"/>
      <c r="K122" s="2"/>
      <c r="L122" s="284"/>
      <c r="M122" s="284"/>
      <c r="N122" s="2"/>
      <c r="O122" s="2"/>
      <c r="P122" s="2"/>
      <c r="Q122" s="2"/>
    </row>
    <row r="123" spans="1:17" x14ac:dyDescent="0.25">
      <c r="A123" s="3"/>
      <c r="B123" s="3"/>
      <c r="C123" s="15" t="s">
        <v>26</v>
      </c>
      <c r="D123" s="15" t="s">
        <v>54</v>
      </c>
      <c r="E123" s="2">
        <v>40</v>
      </c>
      <c r="F123" s="2">
        <v>40</v>
      </c>
      <c r="G123" s="2">
        <v>40</v>
      </c>
      <c r="H123" s="3"/>
      <c r="I123" s="2"/>
      <c r="J123" s="2"/>
      <c r="K123" s="2"/>
      <c r="L123" s="284"/>
      <c r="M123" s="284"/>
      <c r="N123" s="2"/>
      <c r="O123" s="2"/>
      <c r="P123" s="2"/>
      <c r="Q123" s="2"/>
    </row>
    <row r="124" spans="1:17" x14ac:dyDescent="0.25">
      <c r="A124" s="3"/>
      <c r="B124" s="3"/>
      <c r="C124" s="2"/>
      <c r="D124" s="2"/>
      <c r="E124" s="2"/>
      <c r="F124" s="2"/>
      <c r="G124" s="2"/>
      <c r="H124" s="3"/>
      <c r="I124" s="2"/>
      <c r="J124" s="2"/>
      <c r="K124" s="2"/>
      <c r="L124" s="284"/>
      <c r="M124" s="284"/>
      <c r="N124" s="2"/>
      <c r="O124" s="2"/>
      <c r="P124" s="2"/>
      <c r="Q124" s="2"/>
    </row>
    <row r="125" spans="1:17" x14ac:dyDescent="0.25">
      <c r="A125" s="3">
        <v>16</v>
      </c>
      <c r="B125" s="3">
        <v>6</v>
      </c>
      <c r="C125" s="46" t="s">
        <v>56</v>
      </c>
      <c r="D125" s="47"/>
      <c r="E125" s="47"/>
      <c r="F125" s="47"/>
      <c r="G125" s="47"/>
      <c r="H125" s="48"/>
      <c r="I125" s="47"/>
      <c r="J125" s="47"/>
      <c r="K125" s="47"/>
      <c r="L125" s="348"/>
      <c r="M125" s="348"/>
      <c r="N125" s="47"/>
      <c r="O125" s="47"/>
      <c r="P125" s="2"/>
      <c r="Q125" s="2"/>
    </row>
    <row r="126" spans="1:17" x14ac:dyDescent="0.25">
      <c r="A126" s="3"/>
      <c r="B126" s="3"/>
      <c r="C126" s="2" t="s">
        <v>15</v>
      </c>
      <c r="D126" s="2" t="s">
        <v>16</v>
      </c>
      <c r="E126" s="12">
        <v>250000</v>
      </c>
      <c r="F126" s="12">
        <v>250000</v>
      </c>
      <c r="G126" s="12">
        <v>250000</v>
      </c>
      <c r="H126" s="13" t="s">
        <v>215</v>
      </c>
      <c r="I126" s="12">
        <v>250000</v>
      </c>
      <c r="J126" s="12">
        <v>250000</v>
      </c>
      <c r="K126" s="12">
        <v>250000</v>
      </c>
      <c r="L126" s="13" t="s">
        <v>215</v>
      </c>
      <c r="M126" s="12">
        <v>250000</v>
      </c>
      <c r="N126" s="12">
        <v>250000</v>
      </c>
      <c r="O126" s="12">
        <v>250000</v>
      </c>
      <c r="P126" s="2"/>
      <c r="Q126" s="2"/>
    </row>
    <row r="127" spans="1:17" x14ac:dyDescent="0.25">
      <c r="A127" s="3"/>
      <c r="B127" s="3"/>
      <c r="C127" s="2" t="s">
        <v>18</v>
      </c>
      <c r="D127" s="2" t="s">
        <v>19</v>
      </c>
      <c r="E127" s="2" t="s">
        <v>216</v>
      </c>
      <c r="F127" s="2" t="s">
        <v>217</v>
      </c>
      <c r="G127" s="2" t="s">
        <v>217</v>
      </c>
      <c r="H127" s="13" t="s">
        <v>215</v>
      </c>
      <c r="I127" s="2" t="s">
        <v>216</v>
      </c>
      <c r="J127" s="2" t="s">
        <v>217</v>
      </c>
      <c r="K127" s="2" t="s">
        <v>217</v>
      </c>
      <c r="L127" s="13" t="s">
        <v>215</v>
      </c>
      <c r="M127" s="2" t="s">
        <v>216</v>
      </c>
      <c r="N127" s="2" t="s">
        <v>217</v>
      </c>
      <c r="O127" s="2" t="s">
        <v>217</v>
      </c>
      <c r="P127" s="2"/>
      <c r="Q127" s="2"/>
    </row>
    <row r="128" spans="1:17" x14ac:dyDescent="0.25">
      <c r="A128" s="3"/>
      <c r="B128" s="3"/>
      <c r="C128" s="15" t="s">
        <v>20</v>
      </c>
      <c r="D128" s="15" t="s">
        <v>16</v>
      </c>
      <c r="E128" s="12">
        <v>250000</v>
      </c>
      <c r="F128" s="12">
        <v>250000</v>
      </c>
      <c r="G128" s="12">
        <v>250000</v>
      </c>
      <c r="H128" s="3"/>
      <c r="I128" s="2"/>
      <c r="J128" s="2"/>
      <c r="K128" s="2"/>
      <c r="L128" s="284"/>
      <c r="M128" s="284"/>
      <c r="N128" s="2"/>
      <c r="O128" s="2"/>
      <c r="P128" s="2"/>
      <c r="Q128" s="2"/>
    </row>
    <row r="129" spans="1:17" x14ac:dyDescent="0.25">
      <c r="A129" s="3"/>
      <c r="B129" s="3"/>
      <c r="C129" s="15" t="s">
        <v>26</v>
      </c>
      <c r="D129" s="15" t="s">
        <v>19</v>
      </c>
      <c r="E129" s="2"/>
      <c r="F129" s="2"/>
      <c r="G129" s="2"/>
      <c r="H129" s="3"/>
      <c r="I129" s="2"/>
      <c r="J129" s="2"/>
      <c r="K129" s="2"/>
      <c r="L129" s="284"/>
      <c r="M129" s="284"/>
      <c r="N129" s="2"/>
      <c r="O129" s="2"/>
      <c r="P129" s="2"/>
      <c r="Q129" s="2"/>
    </row>
    <row r="130" spans="1:17" x14ac:dyDescent="0.25">
      <c r="A130" s="3"/>
      <c r="B130" s="3"/>
      <c r="C130" s="2"/>
      <c r="D130" s="2"/>
      <c r="E130" s="2"/>
      <c r="F130" s="2"/>
      <c r="G130" s="2"/>
      <c r="H130" s="3"/>
      <c r="I130" s="2"/>
      <c r="J130" s="2"/>
      <c r="K130" s="2"/>
      <c r="L130" s="284"/>
      <c r="M130" s="284"/>
      <c r="N130" s="2"/>
      <c r="O130" s="2"/>
      <c r="P130" s="2"/>
      <c r="Q130" s="2"/>
    </row>
    <row r="131" spans="1:17" x14ac:dyDescent="0.25">
      <c r="A131" s="3">
        <v>17</v>
      </c>
      <c r="B131" s="3" t="s">
        <v>218</v>
      </c>
      <c r="C131" s="49" t="s">
        <v>219</v>
      </c>
      <c r="D131" s="50"/>
      <c r="E131" s="50"/>
      <c r="F131" s="50"/>
      <c r="G131" s="50"/>
      <c r="H131" s="51"/>
      <c r="I131" s="50"/>
      <c r="J131" s="50"/>
      <c r="K131" s="50"/>
      <c r="L131" s="349"/>
      <c r="M131" s="349"/>
      <c r="N131" s="50"/>
      <c r="O131" s="50"/>
      <c r="P131" s="2"/>
      <c r="Q131" s="2"/>
    </row>
    <row r="132" spans="1:17" x14ac:dyDescent="0.25">
      <c r="A132" s="3"/>
      <c r="B132" s="3"/>
      <c r="C132" s="2" t="s">
        <v>15</v>
      </c>
      <c r="D132" s="2" t="s">
        <v>16</v>
      </c>
      <c r="E132" s="12">
        <v>850000</v>
      </c>
      <c r="F132" s="12">
        <v>680000</v>
      </c>
      <c r="G132" s="12">
        <v>630000</v>
      </c>
      <c r="H132" s="13" t="s">
        <v>215</v>
      </c>
      <c r="I132" s="12">
        <v>850000</v>
      </c>
      <c r="J132" s="12">
        <v>680000</v>
      </c>
      <c r="K132" s="12">
        <v>630000</v>
      </c>
      <c r="L132" s="13" t="s">
        <v>215</v>
      </c>
      <c r="M132" s="12">
        <v>850000</v>
      </c>
      <c r="N132" s="12">
        <v>680000</v>
      </c>
      <c r="O132" s="12">
        <v>630000</v>
      </c>
      <c r="P132" s="2"/>
      <c r="Q132" s="2"/>
    </row>
    <row r="133" spans="1:17" x14ac:dyDescent="0.25">
      <c r="A133" s="3"/>
      <c r="B133" s="3"/>
      <c r="C133" s="2" t="s">
        <v>18</v>
      </c>
      <c r="D133" s="2" t="s">
        <v>19</v>
      </c>
      <c r="E133" s="12">
        <v>18000</v>
      </c>
      <c r="F133" s="12">
        <v>15000</v>
      </c>
      <c r="G133" s="12">
        <v>14000</v>
      </c>
      <c r="H133" s="13" t="s">
        <v>215</v>
      </c>
      <c r="I133" s="12">
        <v>18000</v>
      </c>
      <c r="J133" s="12">
        <v>15000</v>
      </c>
      <c r="K133" s="12">
        <v>14000</v>
      </c>
      <c r="L133" s="13" t="s">
        <v>215</v>
      </c>
      <c r="M133" s="12">
        <v>18000</v>
      </c>
      <c r="N133" s="12">
        <v>15000</v>
      </c>
      <c r="O133" s="12">
        <v>14000</v>
      </c>
      <c r="P133" s="2"/>
      <c r="Q133" s="2"/>
    </row>
    <row r="134" spans="1:17" x14ac:dyDescent="0.25">
      <c r="A134" s="3"/>
      <c r="B134" s="3"/>
      <c r="C134" s="15" t="s">
        <v>20</v>
      </c>
      <c r="D134" s="15" t="s">
        <v>16</v>
      </c>
      <c r="E134" s="12">
        <v>850000</v>
      </c>
      <c r="F134" s="12">
        <v>680000</v>
      </c>
      <c r="G134" s="12">
        <v>630000</v>
      </c>
      <c r="H134" s="3"/>
      <c r="I134" s="2"/>
      <c r="J134" s="2"/>
      <c r="K134" s="2"/>
      <c r="L134" s="284"/>
      <c r="M134" s="284"/>
      <c r="N134" s="2"/>
      <c r="O134" s="2"/>
      <c r="P134" s="2"/>
      <c r="Q134" s="2"/>
    </row>
    <row r="135" spans="1:17" x14ac:dyDescent="0.25">
      <c r="A135" s="3"/>
      <c r="B135" s="3"/>
      <c r="C135" s="15" t="s">
        <v>26</v>
      </c>
      <c r="D135" s="15" t="s">
        <v>19</v>
      </c>
      <c r="E135" s="12">
        <v>18000</v>
      </c>
      <c r="F135" s="12">
        <v>15000</v>
      </c>
      <c r="G135" s="12">
        <v>14000</v>
      </c>
      <c r="H135" s="3"/>
      <c r="I135" s="2"/>
      <c r="J135" s="2"/>
      <c r="K135" s="2"/>
      <c r="L135" s="284"/>
      <c r="M135" s="284"/>
      <c r="N135" s="2"/>
      <c r="O135" s="2"/>
      <c r="P135" s="2"/>
      <c r="Q135" s="2"/>
    </row>
    <row r="136" spans="1:17" x14ac:dyDescent="0.25">
      <c r="A136" s="3"/>
      <c r="B136" s="3"/>
      <c r="C136" s="15" t="s">
        <v>27</v>
      </c>
      <c r="D136" s="2" t="s">
        <v>73</v>
      </c>
      <c r="E136" s="2">
        <v>25</v>
      </c>
      <c r="F136" s="2">
        <v>28</v>
      </c>
      <c r="G136" s="2">
        <v>30</v>
      </c>
      <c r="H136" s="3"/>
      <c r="I136" s="2"/>
      <c r="J136" s="2"/>
      <c r="K136" s="2"/>
      <c r="L136" s="284"/>
      <c r="M136" s="284"/>
      <c r="N136" s="2"/>
      <c r="O136" s="2"/>
      <c r="P136" s="2"/>
      <c r="Q136" s="2"/>
    </row>
    <row r="137" spans="1:17" x14ac:dyDescent="0.25">
      <c r="A137" s="3"/>
      <c r="B137" s="3"/>
      <c r="C137" s="2"/>
      <c r="D137" s="2"/>
      <c r="E137" s="2"/>
      <c r="F137" s="2"/>
      <c r="G137" s="2"/>
      <c r="H137" s="3"/>
      <c r="I137" s="2"/>
      <c r="J137" s="2"/>
      <c r="K137" s="2"/>
      <c r="L137" s="284"/>
      <c r="M137" s="284"/>
      <c r="N137" s="2"/>
      <c r="O137" s="2"/>
      <c r="P137" s="2"/>
      <c r="Q137" s="2"/>
    </row>
    <row r="138" spans="1:17" x14ac:dyDescent="0.25">
      <c r="A138" s="3">
        <v>18</v>
      </c>
      <c r="B138" s="3">
        <v>8</v>
      </c>
      <c r="C138" s="52" t="s">
        <v>220</v>
      </c>
      <c r="D138" s="53"/>
      <c r="E138" s="53"/>
      <c r="F138" s="53"/>
      <c r="G138" s="53"/>
      <c r="H138" s="54"/>
      <c r="I138" s="53"/>
      <c r="J138" s="53"/>
      <c r="K138" s="53"/>
      <c r="L138" s="352"/>
      <c r="M138" s="352"/>
      <c r="N138" s="53"/>
      <c r="O138" s="53"/>
      <c r="P138" s="2"/>
      <c r="Q138" s="2"/>
    </row>
    <row r="139" spans="1:17" x14ac:dyDescent="0.25">
      <c r="A139" s="3"/>
      <c r="B139" s="3"/>
      <c r="C139" s="2" t="s">
        <v>15</v>
      </c>
      <c r="D139" s="2" t="s">
        <v>52</v>
      </c>
      <c r="E139" s="2">
        <v>528.57000000000005</v>
      </c>
      <c r="F139" s="2">
        <v>528.57000000000005</v>
      </c>
      <c r="G139" s="2">
        <v>528.57000000000005</v>
      </c>
      <c r="H139" s="13" t="s">
        <v>215</v>
      </c>
      <c r="I139" s="2">
        <v>529</v>
      </c>
      <c r="J139" s="2">
        <v>529</v>
      </c>
      <c r="K139" s="2">
        <v>529</v>
      </c>
      <c r="L139" s="13" t="s">
        <v>215</v>
      </c>
      <c r="M139" s="2">
        <v>529</v>
      </c>
      <c r="N139" s="2">
        <v>529</v>
      </c>
      <c r="O139" s="2">
        <v>529</v>
      </c>
      <c r="P139" s="2"/>
      <c r="Q139" s="2"/>
    </row>
    <row r="140" spans="1:17" x14ac:dyDescent="0.25">
      <c r="A140" s="3"/>
      <c r="B140" s="3"/>
      <c r="C140" s="2" t="s">
        <v>18</v>
      </c>
      <c r="D140" s="2" t="s">
        <v>54</v>
      </c>
      <c r="E140" s="2">
        <v>1.66</v>
      </c>
      <c r="F140" s="2">
        <v>1.66</v>
      </c>
      <c r="G140" s="2">
        <v>1.66</v>
      </c>
      <c r="H140" s="13" t="s">
        <v>215</v>
      </c>
      <c r="I140" s="2">
        <v>2</v>
      </c>
      <c r="J140" s="2">
        <v>2</v>
      </c>
      <c r="K140" s="2">
        <v>2</v>
      </c>
      <c r="L140" s="13" t="s">
        <v>215</v>
      </c>
      <c r="M140" s="2">
        <v>2</v>
      </c>
      <c r="N140" s="2">
        <v>2</v>
      </c>
      <c r="O140" s="2">
        <v>2</v>
      </c>
      <c r="P140" s="2"/>
      <c r="Q140" s="2"/>
    </row>
    <row r="141" spans="1:17" x14ac:dyDescent="0.25">
      <c r="A141" s="3"/>
      <c r="B141" s="3"/>
      <c r="C141" s="15" t="s">
        <v>20</v>
      </c>
      <c r="D141" s="15" t="s">
        <v>52</v>
      </c>
      <c r="E141" s="2">
        <v>528.57000000000005</v>
      </c>
      <c r="F141" s="2">
        <v>528.57000000000005</v>
      </c>
      <c r="G141" s="2">
        <v>528.57000000000005</v>
      </c>
      <c r="H141" s="3"/>
      <c r="I141" s="2"/>
      <c r="J141" s="2"/>
      <c r="K141" s="2"/>
      <c r="L141" s="284"/>
      <c r="M141" s="284"/>
      <c r="N141" s="2"/>
      <c r="O141" s="2"/>
      <c r="P141" s="2"/>
      <c r="Q141" s="2"/>
    </row>
    <row r="142" spans="1:17" x14ac:dyDescent="0.25">
      <c r="A142" s="3"/>
      <c r="B142" s="3"/>
      <c r="C142" s="15" t="s">
        <v>26</v>
      </c>
      <c r="D142" s="15" t="s">
        <v>54</v>
      </c>
      <c r="E142" s="2">
        <v>1.66</v>
      </c>
      <c r="F142" s="2">
        <v>1.66</v>
      </c>
      <c r="G142" s="2">
        <v>1.66</v>
      </c>
      <c r="H142" s="3"/>
      <c r="I142" s="2"/>
      <c r="J142" s="2"/>
      <c r="K142" s="2"/>
      <c r="L142" s="284"/>
      <c r="M142" s="284"/>
      <c r="N142" s="2"/>
      <c r="O142" s="2"/>
      <c r="P142" s="2"/>
      <c r="Q142" s="2"/>
    </row>
    <row r="143" spans="1:17" x14ac:dyDescent="0.25">
      <c r="A143" s="3"/>
      <c r="B143" s="3"/>
      <c r="C143" s="2"/>
      <c r="D143" s="2"/>
      <c r="E143" s="2"/>
      <c r="F143" s="2"/>
      <c r="G143" s="2"/>
      <c r="H143" s="3"/>
      <c r="I143" s="2"/>
      <c r="J143" s="2"/>
      <c r="K143" s="2"/>
      <c r="L143" s="284"/>
      <c r="M143" s="284"/>
      <c r="N143" s="2"/>
      <c r="O143" s="2"/>
      <c r="P143" s="2"/>
      <c r="Q143" s="2"/>
    </row>
    <row r="144" spans="1:17" x14ac:dyDescent="0.25">
      <c r="A144" s="3">
        <v>19</v>
      </c>
      <c r="B144" s="3">
        <v>1</v>
      </c>
      <c r="C144" s="55" t="s">
        <v>221</v>
      </c>
      <c r="D144" s="56"/>
      <c r="E144" s="56"/>
      <c r="F144" s="56"/>
      <c r="G144" s="56"/>
      <c r="H144" s="57"/>
      <c r="I144" s="56"/>
      <c r="J144" s="56"/>
      <c r="K144" s="56"/>
      <c r="L144" s="351"/>
      <c r="M144" s="351"/>
      <c r="N144" s="56"/>
      <c r="O144" s="56"/>
      <c r="P144" s="2"/>
      <c r="Q144" s="2"/>
    </row>
    <row r="145" spans="1:17" x14ac:dyDescent="0.25">
      <c r="A145" s="3"/>
      <c r="B145" s="3"/>
      <c r="C145" s="2" t="s">
        <v>15</v>
      </c>
      <c r="D145" s="2" t="s">
        <v>16</v>
      </c>
      <c r="E145" s="12">
        <v>550000</v>
      </c>
      <c r="F145" s="12">
        <v>375000</v>
      </c>
      <c r="G145" s="12">
        <v>325000</v>
      </c>
      <c r="H145" s="13" t="s">
        <v>215</v>
      </c>
      <c r="I145" s="12">
        <v>550000</v>
      </c>
      <c r="J145" s="12">
        <v>375000</v>
      </c>
      <c r="K145" s="12">
        <v>325000</v>
      </c>
      <c r="L145" s="13" t="s">
        <v>215</v>
      </c>
      <c r="M145" s="12">
        <v>550000</v>
      </c>
      <c r="N145" s="12">
        <v>375000</v>
      </c>
      <c r="O145" s="12">
        <v>325000</v>
      </c>
      <c r="P145" s="2"/>
      <c r="Q145" s="2"/>
    </row>
    <row r="146" spans="1:17" x14ac:dyDescent="0.25">
      <c r="A146" s="3"/>
      <c r="B146" s="3"/>
      <c r="C146" s="2" t="s">
        <v>18</v>
      </c>
      <c r="D146" s="2" t="s">
        <v>19</v>
      </c>
      <c r="E146" s="12">
        <v>17500</v>
      </c>
      <c r="F146" s="12">
        <v>12000</v>
      </c>
      <c r="G146" s="12">
        <v>10500</v>
      </c>
      <c r="H146" s="13" t="s">
        <v>215</v>
      </c>
      <c r="I146" s="12">
        <v>17500</v>
      </c>
      <c r="J146" s="12">
        <v>12000</v>
      </c>
      <c r="K146" s="12">
        <v>10500</v>
      </c>
      <c r="L146" s="13" t="s">
        <v>215</v>
      </c>
      <c r="M146" s="12">
        <v>17500</v>
      </c>
      <c r="N146" s="12">
        <v>12000</v>
      </c>
      <c r="O146" s="12">
        <v>10500</v>
      </c>
      <c r="P146" s="2"/>
      <c r="Q146" s="2"/>
    </row>
    <row r="147" spans="1:17" x14ac:dyDescent="0.25">
      <c r="A147" s="3"/>
      <c r="B147" s="3"/>
      <c r="C147" s="15" t="s">
        <v>20</v>
      </c>
      <c r="D147" s="15" t="s">
        <v>16</v>
      </c>
      <c r="E147" s="12">
        <v>550000</v>
      </c>
      <c r="F147" s="12">
        <v>375000</v>
      </c>
      <c r="G147" s="12">
        <v>325000</v>
      </c>
      <c r="H147" s="3"/>
      <c r="I147" s="2"/>
      <c r="J147" s="2"/>
      <c r="K147" s="2"/>
      <c r="L147" s="284"/>
      <c r="M147" s="284"/>
      <c r="N147" s="2"/>
      <c r="O147" s="2"/>
      <c r="P147" s="2"/>
      <c r="Q147" s="2"/>
    </row>
    <row r="148" spans="1:17" x14ac:dyDescent="0.25">
      <c r="A148" s="3"/>
      <c r="B148" s="3"/>
      <c r="C148" s="15" t="s">
        <v>26</v>
      </c>
      <c r="D148" s="15" t="s">
        <v>19</v>
      </c>
      <c r="E148" s="2">
        <v>17.5</v>
      </c>
      <c r="F148" s="2">
        <v>12</v>
      </c>
      <c r="G148" s="2">
        <v>10.5</v>
      </c>
      <c r="H148" s="3"/>
      <c r="I148" s="2"/>
      <c r="J148" s="2"/>
      <c r="K148" s="2"/>
      <c r="L148" s="284"/>
      <c r="M148" s="284"/>
      <c r="N148" s="2"/>
      <c r="O148" s="2"/>
      <c r="P148" s="2"/>
      <c r="Q148" s="2"/>
    </row>
    <row r="149" spans="1:17" x14ac:dyDescent="0.25">
      <c r="A149" s="3"/>
      <c r="B149" s="3"/>
      <c r="C149" s="15" t="s">
        <v>27</v>
      </c>
      <c r="D149" s="2" t="s">
        <v>73</v>
      </c>
      <c r="E149" s="2">
        <v>25</v>
      </c>
      <c r="F149" s="2">
        <v>18</v>
      </c>
      <c r="G149" s="2">
        <v>30</v>
      </c>
      <c r="H149" s="3"/>
      <c r="I149" s="2"/>
      <c r="J149" s="2"/>
      <c r="K149" s="2"/>
      <c r="L149" s="284"/>
      <c r="M149" s="284"/>
      <c r="N149" s="2"/>
      <c r="O149" s="2"/>
      <c r="P149" s="2"/>
      <c r="Q149" s="2"/>
    </row>
    <row r="150" spans="1:17" x14ac:dyDescent="0.25">
      <c r="A150" s="3"/>
      <c r="B150" s="3"/>
      <c r="C150" s="2"/>
      <c r="D150" s="2"/>
      <c r="E150" s="2"/>
      <c r="F150" s="2"/>
      <c r="G150" s="2"/>
      <c r="H150" s="3"/>
      <c r="I150" s="2"/>
      <c r="J150" s="2"/>
      <c r="K150" s="2"/>
      <c r="L150" s="284"/>
      <c r="M150" s="284"/>
      <c r="N150" s="2"/>
      <c r="O150" s="2"/>
      <c r="P150" s="2"/>
      <c r="Q150" s="2"/>
    </row>
    <row r="151" spans="1:17" x14ac:dyDescent="0.25">
      <c r="A151" s="3">
        <v>20</v>
      </c>
      <c r="B151" s="3">
        <v>1</v>
      </c>
      <c r="C151" s="58" t="s">
        <v>75</v>
      </c>
      <c r="D151" s="59"/>
      <c r="E151" s="59"/>
      <c r="F151" s="59"/>
      <c r="G151" s="59"/>
      <c r="H151" s="60"/>
      <c r="I151" s="59"/>
      <c r="J151" s="59"/>
      <c r="K151" s="59"/>
      <c r="L151" s="353"/>
      <c r="M151" s="353"/>
      <c r="N151" s="59"/>
      <c r="O151" s="59"/>
      <c r="P151" s="2"/>
      <c r="Q151" s="2"/>
    </row>
    <row r="152" spans="1:17" x14ac:dyDescent="0.25">
      <c r="A152" s="3"/>
      <c r="B152" s="3"/>
      <c r="C152" s="2" t="s">
        <v>15</v>
      </c>
      <c r="D152" s="2" t="s">
        <v>16</v>
      </c>
      <c r="E152" s="12">
        <v>440000</v>
      </c>
      <c r="F152" s="12">
        <v>425000</v>
      </c>
      <c r="G152" s="12">
        <v>410000</v>
      </c>
      <c r="H152" s="13" t="s">
        <v>215</v>
      </c>
      <c r="I152" s="12">
        <v>440000</v>
      </c>
      <c r="J152" s="12">
        <v>425000</v>
      </c>
      <c r="K152" s="12">
        <v>410000</v>
      </c>
      <c r="L152" s="13" t="s">
        <v>215</v>
      </c>
      <c r="M152" s="12">
        <v>440000</v>
      </c>
      <c r="N152" s="12">
        <v>425000</v>
      </c>
      <c r="O152" s="12">
        <v>410000</v>
      </c>
      <c r="P152" s="2"/>
      <c r="Q152" s="2"/>
    </row>
    <row r="153" spans="1:17" x14ac:dyDescent="0.25">
      <c r="A153" s="3"/>
      <c r="B153" s="3"/>
      <c r="C153" s="2" t="s">
        <v>18</v>
      </c>
      <c r="D153" s="2" t="s">
        <v>19</v>
      </c>
      <c r="E153" s="12">
        <v>7745</v>
      </c>
      <c r="F153" s="12">
        <v>7584</v>
      </c>
      <c r="G153" s="12">
        <v>7423</v>
      </c>
      <c r="H153" s="13" t="s">
        <v>215</v>
      </c>
      <c r="I153" s="12">
        <v>7745</v>
      </c>
      <c r="J153" s="12">
        <v>7584</v>
      </c>
      <c r="K153" s="12">
        <v>7423</v>
      </c>
      <c r="L153" s="13" t="s">
        <v>215</v>
      </c>
      <c r="M153" s="12">
        <v>7745</v>
      </c>
      <c r="N153" s="12">
        <v>7584</v>
      </c>
      <c r="O153" s="12">
        <v>7423</v>
      </c>
      <c r="P153" s="2"/>
      <c r="Q153" s="2"/>
    </row>
    <row r="154" spans="1:17" x14ac:dyDescent="0.25">
      <c r="A154" s="3"/>
      <c r="B154" s="3"/>
      <c r="C154" s="15" t="s">
        <v>34</v>
      </c>
      <c r="D154" s="15" t="s">
        <v>16</v>
      </c>
      <c r="E154" s="12">
        <v>440000</v>
      </c>
      <c r="F154" s="12">
        <v>425000</v>
      </c>
      <c r="G154" s="12">
        <v>410000</v>
      </c>
      <c r="H154" s="3"/>
      <c r="I154" s="2"/>
      <c r="J154" s="2"/>
      <c r="K154" s="2"/>
      <c r="L154" s="284"/>
      <c r="M154" s="284"/>
      <c r="N154" s="2"/>
      <c r="O154" s="2"/>
      <c r="P154" s="2"/>
      <c r="Q154" s="2"/>
    </row>
    <row r="155" spans="1:17" x14ac:dyDescent="0.25">
      <c r="A155" s="3"/>
      <c r="B155" s="3"/>
      <c r="C155" s="15" t="s">
        <v>26</v>
      </c>
      <c r="D155" s="15" t="s">
        <v>19</v>
      </c>
      <c r="E155" s="12">
        <v>7745</v>
      </c>
      <c r="F155" s="12">
        <v>7584</v>
      </c>
      <c r="G155" s="12">
        <v>7423</v>
      </c>
      <c r="H155" s="3"/>
      <c r="I155" s="2"/>
      <c r="J155" s="2"/>
      <c r="K155" s="2"/>
      <c r="L155" s="284"/>
      <c r="M155" s="284"/>
      <c r="N155" s="2"/>
      <c r="O155" s="2"/>
      <c r="P155" s="2"/>
      <c r="Q155" s="2"/>
    </row>
    <row r="156" spans="1:17" x14ac:dyDescent="0.25">
      <c r="A156" s="3"/>
      <c r="B156" s="3"/>
      <c r="C156" s="15" t="s">
        <v>27</v>
      </c>
      <c r="D156" s="15" t="s">
        <v>28</v>
      </c>
      <c r="E156" s="2">
        <v>25</v>
      </c>
      <c r="F156" s="2">
        <v>25</v>
      </c>
      <c r="G156" s="2">
        <v>25</v>
      </c>
      <c r="H156" s="3"/>
      <c r="I156" s="2"/>
      <c r="J156" s="2"/>
      <c r="K156" s="2"/>
      <c r="L156" s="284"/>
      <c r="M156" s="284"/>
      <c r="N156" s="2"/>
      <c r="O156" s="2"/>
      <c r="P156" s="2"/>
      <c r="Q156" s="2"/>
    </row>
    <row r="157" spans="1:17" x14ac:dyDescent="0.25">
      <c r="A157" s="3"/>
      <c r="B157" s="3"/>
      <c r="C157" s="2"/>
      <c r="D157" s="2"/>
      <c r="E157" s="2"/>
      <c r="F157" s="2"/>
      <c r="G157" s="2"/>
      <c r="H157" s="3"/>
      <c r="I157" s="2"/>
      <c r="J157" s="2"/>
      <c r="K157" s="2"/>
      <c r="L157" s="284"/>
      <c r="M157" s="284"/>
      <c r="N157" s="2"/>
      <c r="O157" s="2"/>
      <c r="P157" s="2"/>
      <c r="Q157" s="2"/>
    </row>
    <row r="158" spans="1:17" x14ac:dyDescent="0.25">
      <c r="A158" s="3">
        <v>21</v>
      </c>
      <c r="B158" s="3">
        <v>1</v>
      </c>
      <c r="C158" s="61" t="s">
        <v>76</v>
      </c>
      <c r="D158" s="62"/>
      <c r="E158" s="62"/>
      <c r="F158" s="62"/>
      <c r="G158" s="62"/>
      <c r="H158" s="63"/>
      <c r="I158" s="62"/>
      <c r="J158" s="62"/>
      <c r="K158" s="62"/>
      <c r="L158" s="354"/>
      <c r="M158" s="354"/>
      <c r="N158" s="62"/>
      <c r="O158" s="62"/>
      <c r="P158" s="2"/>
      <c r="Q158" s="2"/>
    </row>
    <row r="159" spans="1:17" x14ac:dyDescent="0.25">
      <c r="A159" s="3"/>
      <c r="B159" s="3"/>
      <c r="C159" s="2" t="s">
        <v>15</v>
      </c>
      <c r="D159" s="2" t="s">
        <v>16</v>
      </c>
      <c r="E159" s="12">
        <v>830000</v>
      </c>
      <c r="F159" s="12">
        <v>815000</v>
      </c>
      <c r="G159" s="12">
        <v>800000</v>
      </c>
      <c r="H159" s="13" t="s">
        <v>215</v>
      </c>
      <c r="I159" s="12">
        <v>830000</v>
      </c>
      <c r="J159" s="12">
        <v>815000</v>
      </c>
      <c r="K159" s="12">
        <v>800000</v>
      </c>
      <c r="L159" s="13" t="s">
        <v>215</v>
      </c>
      <c r="M159" s="12">
        <v>830000</v>
      </c>
      <c r="N159" s="12">
        <v>815000</v>
      </c>
      <c r="O159" s="12">
        <v>800000</v>
      </c>
      <c r="P159" s="2"/>
      <c r="Q159" s="2"/>
    </row>
    <row r="160" spans="1:17" x14ac:dyDescent="0.25">
      <c r="A160" s="3"/>
      <c r="B160" s="3"/>
      <c r="C160" s="2" t="s">
        <v>18</v>
      </c>
      <c r="D160" s="2" t="s">
        <v>19</v>
      </c>
      <c r="E160" s="12">
        <v>27800</v>
      </c>
      <c r="F160" s="12">
        <v>26900</v>
      </c>
      <c r="G160" s="12">
        <v>26000</v>
      </c>
      <c r="H160" s="13" t="s">
        <v>215</v>
      </c>
      <c r="I160" s="12">
        <v>27800</v>
      </c>
      <c r="J160" s="12">
        <v>26900</v>
      </c>
      <c r="K160" s="12">
        <v>26000</v>
      </c>
      <c r="L160" s="13" t="s">
        <v>215</v>
      </c>
      <c r="M160" s="12">
        <v>27800</v>
      </c>
      <c r="N160" s="12">
        <v>26900</v>
      </c>
      <c r="O160" s="12">
        <v>26000</v>
      </c>
      <c r="P160" s="2"/>
      <c r="Q160" s="2"/>
    </row>
    <row r="161" spans="1:17" x14ac:dyDescent="0.25">
      <c r="A161" s="3"/>
      <c r="B161" s="3"/>
      <c r="C161" s="15" t="s">
        <v>34</v>
      </c>
      <c r="D161" s="15" t="s">
        <v>16</v>
      </c>
      <c r="E161" s="12">
        <v>830000</v>
      </c>
      <c r="F161" s="12">
        <v>815000</v>
      </c>
      <c r="G161" s="12">
        <v>800000</v>
      </c>
      <c r="H161" s="3"/>
      <c r="I161" s="2"/>
      <c r="J161" s="2"/>
      <c r="K161" s="2"/>
      <c r="L161" s="284"/>
      <c r="M161" s="284"/>
      <c r="N161" s="2"/>
      <c r="O161" s="2"/>
      <c r="P161" s="2"/>
      <c r="Q161" s="2"/>
    </row>
    <row r="162" spans="1:17" x14ac:dyDescent="0.25">
      <c r="A162" s="3"/>
      <c r="B162" s="3"/>
      <c r="C162" s="15" t="s">
        <v>26</v>
      </c>
      <c r="D162" s="15" t="s">
        <v>19</v>
      </c>
      <c r="E162" s="12">
        <v>27800</v>
      </c>
      <c r="F162" s="12">
        <v>26900</v>
      </c>
      <c r="G162" s="12">
        <v>26000</v>
      </c>
      <c r="H162" s="3"/>
      <c r="I162" s="2"/>
      <c r="J162" s="2"/>
      <c r="K162" s="2"/>
      <c r="L162" s="284"/>
      <c r="M162" s="284"/>
      <c r="N162" s="2"/>
      <c r="O162" s="2"/>
      <c r="P162" s="2"/>
      <c r="Q162" s="2"/>
    </row>
    <row r="163" spans="1:17" x14ac:dyDescent="0.25">
      <c r="A163" s="3"/>
      <c r="B163" s="3"/>
      <c r="C163" s="15" t="s">
        <v>27</v>
      </c>
      <c r="D163" s="15" t="s">
        <v>28</v>
      </c>
      <c r="E163" s="2">
        <v>25</v>
      </c>
      <c r="F163" s="2">
        <v>25</v>
      </c>
      <c r="G163" s="2">
        <v>25</v>
      </c>
      <c r="H163" s="3"/>
      <c r="I163" s="2"/>
      <c r="J163" s="2"/>
      <c r="K163" s="2"/>
      <c r="L163" s="284"/>
      <c r="M163" s="284"/>
      <c r="N163" s="2"/>
      <c r="O163" s="2"/>
      <c r="P163" s="2"/>
      <c r="Q163" s="2"/>
    </row>
    <row r="164" spans="1:17" x14ac:dyDescent="0.25">
      <c r="A164" s="3"/>
      <c r="B164" s="3"/>
      <c r="C164" s="2"/>
      <c r="D164" s="2"/>
      <c r="E164" s="2"/>
      <c r="F164" s="2"/>
      <c r="G164" s="2"/>
      <c r="H164" s="3"/>
      <c r="I164" s="2"/>
      <c r="J164" s="2"/>
      <c r="K164" s="2"/>
      <c r="L164" s="284"/>
      <c r="M164" s="284"/>
      <c r="N164" s="2"/>
      <c r="O164" s="2"/>
      <c r="P164" s="2"/>
      <c r="Q164" s="2"/>
    </row>
    <row r="165" spans="1:17" x14ac:dyDescent="0.25">
      <c r="A165" s="3"/>
      <c r="B165" s="3"/>
      <c r="C165" s="2"/>
      <c r="D165" s="2"/>
      <c r="E165" s="2"/>
      <c r="F165" s="2"/>
      <c r="G165" s="2"/>
      <c r="H165" s="3"/>
      <c r="I165" s="2"/>
      <c r="J165" s="2"/>
      <c r="K165" s="2"/>
      <c r="L165" s="284"/>
      <c r="M165" s="284"/>
      <c r="N165" s="2"/>
      <c r="O165" s="2"/>
      <c r="P165" s="2"/>
      <c r="Q165" s="2"/>
    </row>
    <row r="166" spans="1:17" x14ac:dyDescent="0.25">
      <c r="A166" s="3"/>
      <c r="B166" s="6" t="s">
        <v>77</v>
      </c>
      <c r="C166" s="64" t="s">
        <v>78</v>
      </c>
      <c r="D166" s="287" t="s">
        <v>79</v>
      </c>
      <c r="E166" s="287"/>
      <c r="F166" s="287"/>
      <c r="G166" s="287"/>
      <c r="H166" s="287"/>
      <c r="I166" s="287"/>
      <c r="J166" s="287"/>
      <c r="K166" s="287"/>
      <c r="L166" s="287"/>
      <c r="M166" s="287"/>
      <c r="N166" s="287"/>
      <c r="O166" s="287"/>
      <c r="P166" s="2"/>
      <c r="Q166" s="2"/>
    </row>
    <row r="167" spans="1:17" ht="48" customHeight="1" x14ac:dyDescent="0.25">
      <c r="A167" s="3"/>
      <c r="B167" s="65" t="s">
        <v>80</v>
      </c>
      <c r="C167" s="66" t="s">
        <v>222</v>
      </c>
      <c r="D167" s="285" t="s">
        <v>223</v>
      </c>
      <c r="E167" s="285"/>
      <c r="F167" s="285"/>
      <c r="G167" s="285"/>
      <c r="H167" s="285"/>
      <c r="I167" s="285"/>
      <c r="J167" s="285"/>
      <c r="K167" s="285"/>
      <c r="L167" s="285"/>
      <c r="M167" s="285"/>
      <c r="N167" s="285"/>
      <c r="O167" s="285"/>
      <c r="P167" s="2"/>
      <c r="Q167" s="2"/>
    </row>
    <row r="168" spans="1:17" x14ac:dyDescent="0.25">
      <c r="A168" s="3"/>
      <c r="B168" s="65" t="s">
        <v>224</v>
      </c>
      <c r="C168" s="67">
        <v>19</v>
      </c>
      <c r="D168" s="286" t="s">
        <v>225</v>
      </c>
      <c r="E168" s="286"/>
      <c r="F168" s="286"/>
      <c r="G168" s="286"/>
      <c r="H168" s="286"/>
      <c r="I168" s="286"/>
      <c r="J168" s="286"/>
      <c r="K168" s="286"/>
      <c r="L168" s="286"/>
      <c r="M168" s="286"/>
      <c r="N168" s="286"/>
      <c r="O168" s="286"/>
      <c r="P168" s="2"/>
      <c r="Q168" s="2"/>
    </row>
  </sheetData>
  <mergeCells count="122">
    <mergeCell ref="D167:O167"/>
    <mergeCell ref="D168:O168"/>
    <mergeCell ref="L161:M161"/>
    <mergeCell ref="L162:M162"/>
    <mergeCell ref="L163:M163"/>
    <mergeCell ref="L164:M164"/>
    <mergeCell ref="L165:M165"/>
    <mergeCell ref="D166:O166"/>
    <mergeCell ref="L151:M151"/>
    <mergeCell ref="L154:M154"/>
    <mergeCell ref="L155:M155"/>
    <mergeCell ref="L156:M156"/>
    <mergeCell ref="L157:M157"/>
    <mergeCell ref="L158:M158"/>
    <mergeCell ref="L143:M143"/>
    <mergeCell ref="L144:M144"/>
    <mergeCell ref="L147:M147"/>
    <mergeCell ref="L148:M148"/>
    <mergeCell ref="L149:M149"/>
    <mergeCell ref="L150:M150"/>
    <mergeCell ref="L135:M135"/>
    <mergeCell ref="L136:M136"/>
    <mergeCell ref="L137:M137"/>
    <mergeCell ref="L138:M138"/>
    <mergeCell ref="L141:M141"/>
    <mergeCell ref="L142:M142"/>
    <mergeCell ref="L125:M125"/>
    <mergeCell ref="L128:M128"/>
    <mergeCell ref="L129:M129"/>
    <mergeCell ref="L130:M130"/>
    <mergeCell ref="L131:M131"/>
    <mergeCell ref="L134:M134"/>
    <mergeCell ref="L117:M117"/>
    <mergeCell ref="L118:M118"/>
    <mergeCell ref="L119:M119"/>
    <mergeCell ref="L122:M122"/>
    <mergeCell ref="L123:M123"/>
    <mergeCell ref="L124:M124"/>
    <mergeCell ref="L107:M107"/>
    <mergeCell ref="L110:M110"/>
    <mergeCell ref="L111:M111"/>
    <mergeCell ref="L112:M112"/>
    <mergeCell ref="L113:M113"/>
    <mergeCell ref="L116:M116"/>
    <mergeCell ref="L99:M99"/>
    <mergeCell ref="L100:M100"/>
    <mergeCell ref="L101:M101"/>
    <mergeCell ref="L104:M104"/>
    <mergeCell ref="L105:M105"/>
    <mergeCell ref="L106:M106"/>
    <mergeCell ref="L89:M89"/>
    <mergeCell ref="L92:M92"/>
    <mergeCell ref="L93:M93"/>
    <mergeCell ref="L94:M94"/>
    <mergeCell ref="L95:M95"/>
    <mergeCell ref="L98:M98"/>
    <mergeCell ref="L80:M80"/>
    <mergeCell ref="L81:M81"/>
    <mergeCell ref="L83:M83"/>
    <mergeCell ref="L86:M86"/>
    <mergeCell ref="L87:M87"/>
    <mergeCell ref="L88:M88"/>
    <mergeCell ref="L68:M68"/>
    <mergeCell ref="L69:M69"/>
    <mergeCell ref="L71:M71"/>
    <mergeCell ref="L74:M74"/>
    <mergeCell ref="L75:M75"/>
    <mergeCell ref="L77:M77"/>
    <mergeCell ref="L62:M62"/>
    <mergeCell ref="L63:M63"/>
    <mergeCell ref="L64:M64"/>
    <mergeCell ref="L65:M65"/>
    <mergeCell ref="L66:M66"/>
    <mergeCell ref="L67:M67"/>
    <mergeCell ref="L51:M51"/>
    <mergeCell ref="L54:M54"/>
    <mergeCell ref="L55:M55"/>
    <mergeCell ref="L56:M56"/>
    <mergeCell ref="L58:M58"/>
    <mergeCell ref="L61:M61"/>
    <mergeCell ref="L43:M43"/>
    <mergeCell ref="L44:M44"/>
    <mergeCell ref="L47:M47"/>
    <mergeCell ref="L48:M48"/>
    <mergeCell ref="L49:M49"/>
    <mergeCell ref="L50:M50"/>
    <mergeCell ref="L37:M37"/>
    <mergeCell ref="L38:M38"/>
    <mergeCell ref="L39:M39"/>
    <mergeCell ref="L40:M40"/>
    <mergeCell ref="L41:M41"/>
    <mergeCell ref="L42:M42"/>
    <mergeCell ref="L29:M29"/>
    <mergeCell ref="L30:M30"/>
    <mergeCell ref="L33:M33"/>
    <mergeCell ref="L34:M34"/>
    <mergeCell ref="L35:M35"/>
    <mergeCell ref="L36:M36"/>
    <mergeCell ref="L23:M23"/>
    <mergeCell ref="L24:M24"/>
    <mergeCell ref="L25:M25"/>
    <mergeCell ref="L26:M26"/>
    <mergeCell ref="L27:M27"/>
    <mergeCell ref="L28:M28"/>
    <mergeCell ref="L15:M15"/>
    <mergeCell ref="L16:M16"/>
    <mergeCell ref="L17:M17"/>
    <mergeCell ref="L20:M20"/>
    <mergeCell ref="L21:M21"/>
    <mergeCell ref="L22:M22"/>
    <mergeCell ref="L9:M9"/>
    <mergeCell ref="L10:M10"/>
    <mergeCell ref="L11:M11"/>
    <mergeCell ref="L12:M12"/>
    <mergeCell ref="L13:M13"/>
    <mergeCell ref="L14:M14"/>
    <mergeCell ref="L1:M1"/>
    <mergeCell ref="E2:G2"/>
    <mergeCell ref="I2:K2"/>
    <mergeCell ref="M2:O2"/>
    <mergeCell ref="L5:M5"/>
    <mergeCell ref="L8:M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C9D90-4412-43CB-88E1-62ADA88AF304}">
  <dimension ref="A1:AU11"/>
  <sheetViews>
    <sheetView workbookViewId="0">
      <selection activeCell="C11" sqref="C2:C11"/>
    </sheetView>
  </sheetViews>
  <sheetFormatPr defaultColWidth="8.7109375" defaultRowHeight="15" x14ac:dyDescent="0.25"/>
  <cols>
    <col min="1" max="1" width="4.7109375" bestFit="1" customWidth="1"/>
    <col min="2" max="2" width="11.28515625" bestFit="1" customWidth="1"/>
    <col min="3" max="3" width="21.28515625" customWidth="1"/>
    <col min="4" max="4" width="12.5703125" customWidth="1"/>
    <col min="5" max="5" width="13.28515625" customWidth="1"/>
    <col min="6" max="6" width="25.42578125" customWidth="1"/>
    <col min="7" max="7" width="14.42578125" customWidth="1"/>
    <col min="8" max="8" width="13" customWidth="1"/>
    <col min="9" max="9" width="19.140625" customWidth="1"/>
    <col min="10" max="11" width="7.42578125" bestFit="1" customWidth="1"/>
    <col min="12" max="12" width="7.140625" bestFit="1" customWidth="1"/>
    <col min="13" max="13" width="8" bestFit="1" customWidth="1"/>
    <col min="14" max="14" width="8.140625" bestFit="1" customWidth="1"/>
    <col min="15" max="15" width="6.7109375" bestFit="1" customWidth="1"/>
    <col min="16" max="16" width="6.28515625" bestFit="1" customWidth="1"/>
    <col min="17" max="17" width="7.140625" customWidth="1"/>
    <col min="18" max="18" width="6.28515625" bestFit="1" customWidth="1"/>
    <col min="19" max="20" width="6.7109375" customWidth="1"/>
    <col min="21" max="21" width="5.42578125" bestFit="1" customWidth="1"/>
    <col min="22" max="22" width="6.7109375" customWidth="1"/>
    <col min="23" max="23" width="6.28515625" bestFit="1" customWidth="1"/>
    <col min="24" max="24" width="8.140625" bestFit="1" customWidth="1"/>
    <col min="25" max="25" width="8.42578125" bestFit="1" customWidth="1"/>
    <col min="26" max="26" width="7.5703125" bestFit="1" customWidth="1"/>
    <col min="27" max="27" width="6.28515625" bestFit="1" customWidth="1"/>
    <col min="28" max="28" width="8.5703125" bestFit="1" customWidth="1"/>
    <col min="29" max="29" width="6.42578125" bestFit="1" customWidth="1"/>
    <col min="30" max="30" width="6.28515625" bestFit="1" customWidth="1"/>
    <col min="31" max="31" width="7.42578125" bestFit="1" customWidth="1"/>
    <col min="32" max="32" width="7.85546875" bestFit="1" customWidth="1"/>
    <col min="33" max="33" width="7.7109375" bestFit="1" customWidth="1"/>
    <col min="34" max="34" width="7.5703125" bestFit="1" customWidth="1"/>
    <col min="35" max="35" width="6.5703125" bestFit="1" customWidth="1"/>
    <col min="36" max="36" width="7.28515625" bestFit="1" customWidth="1"/>
    <col min="37" max="37" width="6.5703125" bestFit="1" customWidth="1"/>
    <col min="38" max="38" width="6.85546875" bestFit="1" customWidth="1"/>
    <col min="39" max="39" width="8.140625" bestFit="1" customWidth="1"/>
    <col min="40" max="40" width="8" bestFit="1" customWidth="1"/>
    <col min="42" max="42" width="8.42578125" bestFit="1" customWidth="1"/>
    <col min="43" max="43" width="6.7109375" bestFit="1" customWidth="1"/>
    <col min="44" max="44" width="5.85546875" bestFit="1" customWidth="1"/>
    <col min="45" max="45" width="6.85546875" bestFit="1" customWidth="1"/>
    <col min="46" max="46" width="7.5703125" bestFit="1" customWidth="1"/>
    <col min="47" max="47" width="6.28515625" bestFit="1" customWidth="1"/>
  </cols>
  <sheetData>
    <row r="1" spans="1:47" s="212" customFormat="1" ht="75" customHeight="1" x14ac:dyDescent="0.25">
      <c r="A1" s="213" t="s">
        <v>226</v>
      </c>
      <c r="B1" s="214" t="s">
        <v>227</v>
      </c>
      <c r="C1" s="246" t="s">
        <v>228</v>
      </c>
      <c r="D1" s="215" t="s">
        <v>229</v>
      </c>
      <c r="E1" s="215" t="s">
        <v>230</v>
      </c>
      <c r="F1" s="215" t="s">
        <v>231</v>
      </c>
      <c r="G1" s="215" t="s">
        <v>232</v>
      </c>
      <c r="H1" s="215" t="s">
        <v>233</v>
      </c>
      <c r="I1" s="215" t="s">
        <v>234</v>
      </c>
      <c r="J1" s="215" t="s">
        <v>235</v>
      </c>
      <c r="K1" s="215" t="s">
        <v>236</v>
      </c>
      <c r="L1" s="215" t="s">
        <v>237</v>
      </c>
      <c r="M1" s="215" t="s">
        <v>238</v>
      </c>
      <c r="N1" s="215" t="s">
        <v>239</v>
      </c>
      <c r="O1" s="215" t="s">
        <v>240</v>
      </c>
      <c r="P1" s="215" t="s">
        <v>241</v>
      </c>
      <c r="Q1" s="215" t="s">
        <v>242</v>
      </c>
      <c r="R1" s="215" t="s">
        <v>243</v>
      </c>
      <c r="S1" s="215" t="s">
        <v>244</v>
      </c>
      <c r="T1" s="215" t="s">
        <v>245</v>
      </c>
      <c r="U1" s="215" t="s">
        <v>246</v>
      </c>
      <c r="V1" s="215" t="s">
        <v>247</v>
      </c>
      <c r="W1" s="215" t="s">
        <v>248</v>
      </c>
      <c r="X1" s="215" t="s">
        <v>249</v>
      </c>
      <c r="Y1" s="215" t="s">
        <v>250</v>
      </c>
      <c r="Z1" s="215" t="s">
        <v>251</v>
      </c>
      <c r="AA1" s="215" t="s">
        <v>252</v>
      </c>
      <c r="AB1" s="215" t="s">
        <v>253</v>
      </c>
      <c r="AC1" s="215" t="s">
        <v>254</v>
      </c>
      <c r="AD1" s="215" t="s">
        <v>255</v>
      </c>
      <c r="AE1" s="215" t="s">
        <v>256</v>
      </c>
      <c r="AF1" s="215" t="s">
        <v>257</v>
      </c>
      <c r="AG1" s="215" t="s">
        <v>258</v>
      </c>
      <c r="AH1" s="215" t="s">
        <v>259</v>
      </c>
      <c r="AI1" s="215" t="s">
        <v>260</v>
      </c>
      <c r="AJ1" s="215" t="s">
        <v>261</v>
      </c>
      <c r="AK1" s="215" t="s">
        <v>262</v>
      </c>
      <c r="AL1" s="215" t="s">
        <v>263</v>
      </c>
      <c r="AM1" s="215" t="s">
        <v>264</v>
      </c>
      <c r="AN1" s="215" t="s">
        <v>265</v>
      </c>
      <c r="AO1" s="215" t="s">
        <v>266</v>
      </c>
      <c r="AP1" s="215" t="s">
        <v>267</v>
      </c>
      <c r="AQ1" s="215" t="s">
        <v>268</v>
      </c>
      <c r="AR1" s="215" t="s">
        <v>269</v>
      </c>
      <c r="AS1" s="215" t="s">
        <v>270</v>
      </c>
      <c r="AT1" s="215" t="s">
        <v>271</v>
      </c>
      <c r="AU1" s="215" t="s">
        <v>272</v>
      </c>
    </row>
    <row r="2" spans="1:47" x14ac:dyDescent="0.25">
      <c r="A2" s="167">
        <v>2015</v>
      </c>
      <c r="B2" s="164" t="s">
        <v>273</v>
      </c>
      <c r="C2" s="245">
        <v>100</v>
      </c>
      <c r="D2" s="166">
        <v>100</v>
      </c>
      <c r="E2" s="165">
        <v>100</v>
      </c>
      <c r="F2" s="166">
        <v>100</v>
      </c>
      <c r="G2" s="165">
        <v>100</v>
      </c>
      <c r="H2" s="166">
        <v>100</v>
      </c>
      <c r="I2" s="166">
        <v>100</v>
      </c>
      <c r="J2" s="165">
        <v>100</v>
      </c>
      <c r="K2" s="166">
        <v>100</v>
      </c>
      <c r="L2" s="165">
        <v>100</v>
      </c>
      <c r="M2" s="166">
        <v>100</v>
      </c>
      <c r="N2" s="165">
        <v>100</v>
      </c>
      <c r="O2" s="166">
        <v>100</v>
      </c>
      <c r="P2" s="165">
        <v>100</v>
      </c>
      <c r="Q2" s="166">
        <v>100</v>
      </c>
      <c r="R2" s="165">
        <v>100</v>
      </c>
      <c r="S2" s="166">
        <v>100</v>
      </c>
      <c r="T2" s="165">
        <v>100</v>
      </c>
      <c r="U2" s="166">
        <v>100</v>
      </c>
      <c r="V2" s="165">
        <v>100</v>
      </c>
      <c r="W2" s="166">
        <v>100</v>
      </c>
      <c r="X2" s="165">
        <v>100</v>
      </c>
      <c r="Y2" s="166">
        <v>100</v>
      </c>
      <c r="Z2" s="165">
        <v>100</v>
      </c>
      <c r="AA2" s="166">
        <v>100</v>
      </c>
      <c r="AB2" s="165">
        <v>100</v>
      </c>
      <c r="AC2" s="166">
        <v>100</v>
      </c>
      <c r="AD2" s="165">
        <v>100</v>
      </c>
      <c r="AE2" s="166">
        <v>100</v>
      </c>
      <c r="AF2" s="165">
        <v>100</v>
      </c>
      <c r="AG2" s="166">
        <v>100</v>
      </c>
      <c r="AH2" s="165">
        <v>100</v>
      </c>
      <c r="AI2" s="166">
        <v>100</v>
      </c>
      <c r="AJ2" s="165">
        <v>100</v>
      </c>
      <c r="AK2" s="165">
        <v>100</v>
      </c>
      <c r="AL2" s="166">
        <v>100</v>
      </c>
      <c r="AM2" s="165">
        <v>100</v>
      </c>
      <c r="AN2" s="166">
        <v>100</v>
      </c>
      <c r="AO2" s="165">
        <v>100</v>
      </c>
      <c r="AP2" s="166">
        <v>100</v>
      </c>
      <c r="AQ2" s="165" t="s">
        <v>274</v>
      </c>
      <c r="AR2" s="166">
        <v>100</v>
      </c>
      <c r="AS2" s="165">
        <v>100</v>
      </c>
      <c r="AT2" s="166" t="s">
        <v>274</v>
      </c>
      <c r="AU2" s="165">
        <v>100</v>
      </c>
    </row>
    <row r="3" spans="1:47" x14ac:dyDescent="0.25">
      <c r="A3" s="167">
        <v>2016</v>
      </c>
      <c r="B3" s="164" t="s">
        <v>273</v>
      </c>
      <c r="C3" s="245">
        <v>100.25</v>
      </c>
      <c r="D3" s="166">
        <v>100.18</v>
      </c>
      <c r="E3" s="165">
        <v>100.25</v>
      </c>
      <c r="F3" s="166">
        <v>100.23</v>
      </c>
      <c r="G3" s="165">
        <v>100.23</v>
      </c>
      <c r="H3" s="166">
        <v>100.23</v>
      </c>
      <c r="I3" s="166">
        <v>100.29</v>
      </c>
      <c r="J3" s="165">
        <v>101.77</v>
      </c>
      <c r="K3" s="166">
        <v>98.68</v>
      </c>
      <c r="L3" s="165">
        <v>100.7</v>
      </c>
      <c r="M3" s="166">
        <v>100</v>
      </c>
      <c r="N3" s="165">
        <v>100.4</v>
      </c>
      <c r="O3" s="166">
        <v>100.8</v>
      </c>
      <c r="P3" s="165">
        <v>99.8</v>
      </c>
      <c r="Q3" s="166">
        <v>100.02</v>
      </c>
      <c r="R3" s="165">
        <v>99.66</v>
      </c>
      <c r="S3" s="166">
        <v>100.31</v>
      </c>
      <c r="T3" s="165">
        <v>99.37</v>
      </c>
      <c r="U3" s="166">
        <v>99.9</v>
      </c>
      <c r="V3" s="165">
        <v>98.78</v>
      </c>
      <c r="W3" s="166">
        <v>100.1</v>
      </c>
      <c r="X3" s="165">
        <v>100.68</v>
      </c>
      <c r="Y3" s="166">
        <v>100.04</v>
      </c>
      <c r="Z3" s="165">
        <v>100.45</v>
      </c>
      <c r="AA3" s="166">
        <v>100.9</v>
      </c>
      <c r="AB3" s="165">
        <v>100.11</v>
      </c>
      <c r="AC3" s="166">
        <v>100.97</v>
      </c>
      <c r="AD3" s="165">
        <v>99.8</v>
      </c>
      <c r="AE3" s="166">
        <v>100.64</v>
      </c>
      <c r="AF3" s="165">
        <v>98.93</v>
      </c>
      <c r="AG3" s="166">
        <v>99.85</v>
      </c>
      <c r="AH3" s="165">
        <v>99.52</v>
      </c>
      <c r="AI3" s="166">
        <v>100.39</v>
      </c>
      <c r="AJ3" s="165">
        <v>101.14</v>
      </c>
      <c r="AK3" s="165">
        <v>100.79</v>
      </c>
      <c r="AL3" s="166">
        <v>103.9</v>
      </c>
      <c r="AM3" s="165">
        <v>99.47</v>
      </c>
      <c r="AN3" s="166">
        <v>100.7</v>
      </c>
      <c r="AO3" s="165">
        <v>99.93</v>
      </c>
      <c r="AP3" s="166">
        <v>100.24</v>
      </c>
      <c r="AQ3" s="165">
        <v>101.51</v>
      </c>
      <c r="AR3" s="166">
        <v>101.3</v>
      </c>
      <c r="AS3" s="165">
        <v>107.66</v>
      </c>
      <c r="AT3" s="166">
        <v>100.27</v>
      </c>
      <c r="AU3" s="165">
        <v>100.57</v>
      </c>
    </row>
    <row r="4" spans="1:47" x14ac:dyDescent="0.25">
      <c r="A4" s="167">
        <v>2017</v>
      </c>
      <c r="B4" s="164" t="s">
        <v>273</v>
      </c>
      <c r="C4" s="245">
        <v>101.96</v>
      </c>
      <c r="D4" s="166">
        <v>101.74</v>
      </c>
      <c r="E4" s="165">
        <v>101.96</v>
      </c>
      <c r="F4" s="166">
        <v>101.78</v>
      </c>
      <c r="G4" s="165">
        <v>101.77</v>
      </c>
      <c r="H4" s="166">
        <v>101.78</v>
      </c>
      <c r="I4" s="166">
        <v>102.01</v>
      </c>
      <c r="J4" s="165">
        <v>104.03</v>
      </c>
      <c r="K4" s="166">
        <v>99.85</v>
      </c>
      <c r="L4" s="165">
        <v>103.1</v>
      </c>
      <c r="M4" s="166">
        <v>101.1</v>
      </c>
      <c r="N4" s="165">
        <v>102.1</v>
      </c>
      <c r="O4" s="166">
        <v>104.48</v>
      </c>
      <c r="P4" s="165">
        <v>100.1</v>
      </c>
      <c r="Q4" s="166">
        <v>101.15</v>
      </c>
      <c r="R4" s="165">
        <v>101.69</v>
      </c>
      <c r="S4" s="166">
        <v>101.47</v>
      </c>
      <c r="T4" s="165">
        <v>100.67</v>
      </c>
      <c r="U4" s="166">
        <v>101.3</v>
      </c>
      <c r="V4" s="165">
        <v>99.45</v>
      </c>
      <c r="W4" s="166">
        <v>103</v>
      </c>
      <c r="X4" s="165">
        <v>104.42</v>
      </c>
      <c r="Y4" s="166">
        <v>102.15</v>
      </c>
      <c r="Z4" s="165">
        <v>102.84</v>
      </c>
      <c r="AA4" s="166">
        <v>102.18</v>
      </c>
      <c r="AB4" s="165">
        <v>101.4</v>
      </c>
      <c r="AC4" s="166">
        <v>103.22</v>
      </c>
      <c r="AD4" s="165">
        <v>101.4</v>
      </c>
      <c r="AE4" s="166">
        <v>102.2</v>
      </c>
      <c r="AF4" s="165">
        <v>100</v>
      </c>
      <c r="AG4" s="166">
        <v>101.4</v>
      </c>
      <c r="AH4" s="165">
        <v>100.9</v>
      </c>
      <c r="AI4" s="166">
        <v>101.23</v>
      </c>
      <c r="AJ4" s="165">
        <v>103.02</v>
      </c>
      <c r="AK4" s="165">
        <v>99.13</v>
      </c>
      <c r="AL4" s="166">
        <v>105.8</v>
      </c>
      <c r="AM4" s="165">
        <v>100.11</v>
      </c>
      <c r="AN4" s="166">
        <v>103.4</v>
      </c>
      <c r="AO4" s="165">
        <v>102.68</v>
      </c>
      <c r="AP4" s="166">
        <v>102.35</v>
      </c>
      <c r="AQ4" s="165">
        <v>104.76</v>
      </c>
      <c r="AR4" s="166">
        <v>104.7</v>
      </c>
      <c r="AS4" s="165">
        <v>119.63</v>
      </c>
      <c r="AT4" s="166">
        <v>101.77</v>
      </c>
      <c r="AU4" s="165">
        <v>102.34</v>
      </c>
    </row>
    <row r="5" spans="1:47" x14ac:dyDescent="0.25">
      <c r="A5" s="167">
        <v>2018</v>
      </c>
      <c r="B5" s="164" t="s">
        <v>273</v>
      </c>
      <c r="C5" s="245">
        <v>103.89</v>
      </c>
      <c r="D5" s="166">
        <v>103.57</v>
      </c>
      <c r="E5" s="165">
        <v>103.89</v>
      </c>
      <c r="F5" s="166">
        <v>103.56</v>
      </c>
      <c r="G5" s="165">
        <v>103.55</v>
      </c>
      <c r="H5" s="166">
        <v>103.56</v>
      </c>
      <c r="I5" s="166">
        <v>103.95</v>
      </c>
      <c r="J5" s="165">
        <v>106.44</v>
      </c>
      <c r="K5" s="166">
        <v>102.48</v>
      </c>
      <c r="L5" s="165">
        <v>105.1</v>
      </c>
      <c r="M5" s="166">
        <v>101.8</v>
      </c>
      <c r="N5" s="165">
        <v>104</v>
      </c>
      <c r="O5" s="166">
        <v>108.05</v>
      </c>
      <c r="P5" s="165">
        <v>100.8</v>
      </c>
      <c r="Q5" s="166">
        <v>101.94</v>
      </c>
      <c r="R5" s="165">
        <v>103.46</v>
      </c>
      <c r="S5" s="166">
        <v>103.6</v>
      </c>
      <c r="T5" s="165">
        <v>102.23</v>
      </c>
      <c r="U5" s="166">
        <v>102.5</v>
      </c>
      <c r="V5" s="165">
        <v>100.23</v>
      </c>
      <c r="W5" s="166">
        <v>105.63</v>
      </c>
      <c r="X5" s="165">
        <v>107.07</v>
      </c>
      <c r="Y5" s="166">
        <v>104.21</v>
      </c>
      <c r="Z5" s="165">
        <v>105.84</v>
      </c>
      <c r="AA5" s="166">
        <v>103.95</v>
      </c>
      <c r="AB5" s="165">
        <v>103.02</v>
      </c>
      <c r="AC5" s="166">
        <v>105.41</v>
      </c>
      <c r="AD5" s="165">
        <v>102.6</v>
      </c>
      <c r="AE5" s="166">
        <v>103.4</v>
      </c>
      <c r="AF5" s="165">
        <v>104.08</v>
      </c>
      <c r="AG5" s="166">
        <v>103.36</v>
      </c>
      <c r="AH5" s="165">
        <v>103.46</v>
      </c>
      <c r="AI5" s="166">
        <v>102.42</v>
      </c>
      <c r="AJ5" s="165">
        <v>105.12</v>
      </c>
      <c r="AK5" s="165">
        <v>99.86</v>
      </c>
      <c r="AL5" s="166">
        <v>109</v>
      </c>
      <c r="AM5" s="165">
        <v>101.03</v>
      </c>
      <c r="AN5" s="166">
        <v>105.9</v>
      </c>
      <c r="AO5" s="165">
        <v>105.39</v>
      </c>
      <c r="AP5" s="166">
        <v>104.66</v>
      </c>
      <c r="AQ5" s="165">
        <v>106.59</v>
      </c>
      <c r="AR5" s="166">
        <v>106.8</v>
      </c>
      <c r="AS5" s="165">
        <v>139.16999999999999</v>
      </c>
      <c r="AT5" s="166">
        <v>102.84</v>
      </c>
      <c r="AU5" s="165">
        <v>104.55</v>
      </c>
    </row>
    <row r="6" spans="1:47" x14ac:dyDescent="0.25">
      <c r="A6" s="167">
        <v>2019</v>
      </c>
      <c r="B6" s="164" t="s">
        <v>273</v>
      </c>
      <c r="C6" s="245">
        <v>105.42</v>
      </c>
      <c r="D6" s="166">
        <v>105.04</v>
      </c>
      <c r="E6" s="165">
        <v>105.42</v>
      </c>
      <c r="F6" s="166">
        <v>104.8</v>
      </c>
      <c r="G6" s="165">
        <v>104.79</v>
      </c>
      <c r="H6" s="166">
        <v>104.8</v>
      </c>
      <c r="I6" s="166">
        <v>105.49</v>
      </c>
      <c r="J6" s="165">
        <v>107.77</v>
      </c>
      <c r="K6" s="166">
        <v>104.99</v>
      </c>
      <c r="L6" s="165">
        <v>107.8</v>
      </c>
      <c r="M6" s="166">
        <v>102.5</v>
      </c>
      <c r="N6" s="165">
        <v>105.5</v>
      </c>
      <c r="O6" s="166">
        <v>110.5</v>
      </c>
      <c r="P6" s="165">
        <v>101.7</v>
      </c>
      <c r="Q6" s="166">
        <v>102.46</v>
      </c>
      <c r="R6" s="165">
        <v>104.26</v>
      </c>
      <c r="S6" s="166">
        <v>104.95</v>
      </c>
      <c r="T6" s="165">
        <v>103.04</v>
      </c>
      <c r="U6" s="166">
        <v>103.2</v>
      </c>
      <c r="V6" s="165">
        <v>100.78</v>
      </c>
      <c r="W6" s="166">
        <v>108.53</v>
      </c>
      <c r="X6" s="165">
        <v>109.47</v>
      </c>
      <c r="Y6" s="166">
        <v>105.93</v>
      </c>
      <c r="Z6" s="165">
        <v>109.46</v>
      </c>
      <c r="AA6" s="166">
        <v>105.54</v>
      </c>
      <c r="AB6" s="165">
        <v>105.78</v>
      </c>
      <c r="AC6" s="166">
        <v>106.98</v>
      </c>
      <c r="AD6" s="165">
        <v>104.8</v>
      </c>
      <c r="AE6" s="166">
        <v>103.71</v>
      </c>
      <c r="AF6" s="165">
        <v>108.15</v>
      </c>
      <c r="AG6" s="166">
        <v>105.11</v>
      </c>
      <c r="AH6" s="165">
        <v>106.33</v>
      </c>
      <c r="AI6" s="166">
        <v>103.58</v>
      </c>
      <c r="AJ6" s="165">
        <v>106.93</v>
      </c>
      <c r="AK6" s="165">
        <v>101.85</v>
      </c>
      <c r="AL6" s="166">
        <v>111.5</v>
      </c>
      <c r="AM6" s="165">
        <v>101.41</v>
      </c>
      <c r="AN6" s="166">
        <v>107.8</v>
      </c>
      <c r="AO6" s="165">
        <v>105.94</v>
      </c>
      <c r="AP6" s="166">
        <v>105.42</v>
      </c>
      <c r="AQ6" s="165">
        <v>108.39</v>
      </c>
      <c r="AR6" s="166">
        <v>108.8</v>
      </c>
      <c r="AS6" s="165">
        <v>160.30000000000001</v>
      </c>
      <c r="AT6" s="166">
        <v>105.59</v>
      </c>
      <c r="AU6" s="165">
        <v>105.99</v>
      </c>
    </row>
    <row r="7" spans="1:47" x14ac:dyDescent="0.25">
      <c r="A7" s="167">
        <v>2020</v>
      </c>
      <c r="B7" s="164" t="s">
        <v>273</v>
      </c>
      <c r="C7" s="245">
        <v>106.2</v>
      </c>
      <c r="D7" s="166">
        <v>105.76</v>
      </c>
      <c r="E7" s="165" t="s">
        <v>274</v>
      </c>
      <c r="F7" s="166">
        <v>105.06</v>
      </c>
      <c r="G7" s="165">
        <v>105.05</v>
      </c>
      <c r="H7" s="166">
        <v>105.06</v>
      </c>
      <c r="I7" s="166">
        <v>106.28</v>
      </c>
      <c r="J7" s="165">
        <v>108.23</v>
      </c>
      <c r="K7" s="166">
        <v>106.27</v>
      </c>
      <c r="L7" s="165">
        <v>111.4</v>
      </c>
      <c r="M7" s="166">
        <v>102.9</v>
      </c>
      <c r="N7" s="165">
        <v>105.8</v>
      </c>
      <c r="O7" s="166">
        <v>109.8</v>
      </c>
      <c r="P7" s="165">
        <v>101.2</v>
      </c>
      <c r="Q7" s="166">
        <v>101.17</v>
      </c>
      <c r="R7" s="165">
        <v>103.91</v>
      </c>
      <c r="S7" s="166">
        <v>105.5</v>
      </c>
      <c r="T7" s="165">
        <v>103.06</v>
      </c>
      <c r="U7" s="166">
        <v>103</v>
      </c>
      <c r="V7" s="165">
        <v>99.67</v>
      </c>
      <c r="W7" s="166">
        <v>108.62</v>
      </c>
      <c r="X7" s="165">
        <v>110.63</v>
      </c>
      <c r="Y7" s="166">
        <v>105.93</v>
      </c>
      <c r="Z7" s="165">
        <v>113.15</v>
      </c>
      <c r="AA7" s="166">
        <v>106.37</v>
      </c>
      <c r="AB7" s="165">
        <v>106.96</v>
      </c>
      <c r="AC7" s="166">
        <v>108.47</v>
      </c>
      <c r="AD7" s="165">
        <v>108.6</v>
      </c>
      <c r="AE7" s="166">
        <v>103.58</v>
      </c>
      <c r="AF7" s="165">
        <v>110.67</v>
      </c>
      <c r="AG7" s="166">
        <v>104.82</v>
      </c>
      <c r="AH7" s="165">
        <v>108.47</v>
      </c>
      <c r="AI7" s="166">
        <v>103.98</v>
      </c>
      <c r="AJ7" s="165">
        <v>107.63</v>
      </c>
      <c r="AK7" s="165">
        <v>103.06</v>
      </c>
      <c r="AL7" s="166">
        <v>112.8</v>
      </c>
      <c r="AM7" s="165">
        <v>100.56</v>
      </c>
      <c r="AN7" s="166" t="s">
        <v>274</v>
      </c>
      <c r="AO7" s="165">
        <v>105.39</v>
      </c>
      <c r="AP7" s="166">
        <v>106.73</v>
      </c>
      <c r="AQ7" s="165">
        <v>110.74</v>
      </c>
      <c r="AR7" s="166">
        <v>110.7</v>
      </c>
      <c r="AS7" s="165">
        <v>179.98</v>
      </c>
      <c r="AT7" s="166">
        <v>105.8</v>
      </c>
      <c r="AU7" s="165">
        <v>106.8</v>
      </c>
    </row>
    <row r="8" spans="1:47" x14ac:dyDescent="0.25">
      <c r="A8" s="167">
        <v>2021</v>
      </c>
      <c r="B8" s="164" t="s">
        <v>273</v>
      </c>
      <c r="C8" s="245">
        <v>109.28</v>
      </c>
      <c r="D8" s="166">
        <v>108.82</v>
      </c>
      <c r="E8" s="165" t="s">
        <v>274</v>
      </c>
      <c r="F8" s="166">
        <v>107.78</v>
      </c>
      <c r="G8" s="165">
        <v>107.77</v>
      </c>
      <c r="H8" s="166">
        <v>107.78</v>
      </c>
      <c r="I8" s="166">
        <v>109.37</v>
      </c>
      <c r="J8" s="165">
        <v>111.71</v>
      </c>
      <c r="K8" s="166">
        <v>109.3</v>
      </c>
      <c r="L8" s="165">
        <v>115.1</v>
      </c>
      <c r="M8" s="166">
        <v>104.9</v>
      </c>
      <c r="N8" s="165">
        <v>109.2</v>
      </c>
      <c r="O8" s="166">
        <v>114.72</v>
      </c>
      <c r="P8" s="165">
        <v>103.6</v>
      </c>
      <c r="Q8" s="166">
        <v>101.75</v>
      </c>
      <c r="R8" s="165">
        <v>107.04</v>
      </c>
      <c r="S8" s="166">
        <v>107.68</v>
      </c>
      <c r="T8" s="165">
        <v>105.82</v>
      </c>
      <c r="U8" s="166">
        <v>105</v>
      </c>
      <c r="V8" s="165">
        <v>101.92</v>
      </c>
      <c r="W8" s="166">
        <v>112.14</v>
      </c>
      <c r="X8" s="165">
        <v>115.75</v>
      </c>
      <c r="Y8" s="166">
        <v>109.61</v>
      </c>
      <c r="Z8" s="165">
        <v>119.04</v>
      </c>
      <c r="AA8" s="166">
        <v>107.12</v>
      </c>
      <c r="AB8" s="165">
        <v>109.98</v>
      </c>
      <c r="AC8" s="166">
        <v>111.46</v>
      </c>
      <c r="AD8" s="165">
        <v>114.3</v>
      </c>
      <c r="AE8" s="166">
        <v>104.55</v>
      </c>
      <c r="AF8" s="165">
        <v>115.21</v>
      </c>
      <c r="AG8" s="166">
        <v>106.97</v>
      </c>
      <c r="AH8" s="165">
        <v>111.53</v>
      </c>
      <c r="AI8" s="166">
        <v>106.12</v>
      </c>
      <c r="AJ8" s="165">
        <v>110.49</v>
      </c>
      <c r="AK8" s="165">
        <v>106.84</v>
      </c>
      <c r="AL8" s="166">
        <v>117.2</v>
      </c>
      <c r="AM8" s="165">
        <v>101.04</v>
      </c>
      <c r="AN8" s="166" t="s">
        <v>274</v>
      </c>
      <c r="AO8" s="165">
        <v>108.03</v>
      </c>
      <c r="AP8" s="166">
        <v>110.36</v>
      </c>
      <c r="AQ8" s="165">
        <v>113.26</v>
      </c>
      <c r="AR8" s="166">
        <v>115.2</v>
      </c>
      <c r="AS8" s="165">
        <v>215.24</v>
      </c>
      <c r="AT8" s="166">
        <v>109.35</v>
      </c>
      <c r="AU8" s="165">
        <v>112.5</v>
      </c>
    </row>
    <row r="9" spans="1:47" x14ac:dyDescent="0.25">
      <c r="A9" s="167">
        <v>2022</v>
      </c>
      <c r="B9" s="164" t="s">
        <v>273</v>
      </c>
      <c r="C9" s="245">
        <v>119.32</v>
      </c>
      <c r="D9" s="166">
        <v>118.82</v>
      </c>
      <c r="E9" s="165" t="s">
        <v>274</v>
      </c>
      <c r="F9" s="166">
        <v>116.82</v>
      </c>
      <c r="G9" s="165">
        <v>116.83</v>
      </c>
      <c r="H9" s="166">
        <v>116.82</v>
      </c>
      <c r="I9" s="166">
        <v>119.39</v>
      </c>
      <c r="J9" s="165">
        <v>123.26</v>
      </c>
      <c r="K9" s="166">
        <v>123.52</v>
      </c>
      <c r="L9" s="165">
        <v>132.1</v>
      </c>
      <c r="M9" s="166">
        <v>113.8</v>
      </c>
      <c r="N9" s="165">
        <v>118.7</v>
      </c>
      <c r="O9" s="166">
        <v>137.03</v>
      </c>
      <c r="P9" s="165">
        <v>112</v>
      </c>
      <c r="Q9" s="166">
        <v>111.21</v>
      </c>
      <c r="R9" s="165">
        <v>115.95</v>
      </c>
      <c r="S9" s="166">
        <v>114.04</v>
      </c>
      <c r="T9" s="165">
        <v>117.11</v>
      </c>
      <c r="U9" s="166">
        <v>114.2</v>
      </c>
      <c r="V9" s="165">
        <v>110.17</v>
      </c>
      <c r="W9" s="166">
        <v>131.47</v>
      </c>
      <c r="X9" s="165">
        <v>137.57</v>
      </c>
      <c r="Y9" s="166">
        <v>118.55</v>
      </c>
      <c r="Z9" s="165">
        <v>137.22</v>
      </c>
      <c r="AA9" s="166">
        <v>113.69</v>
      </c>
      <c r="AB9" s="165">
        <v>122.78</v>
      </c>
      <c r="AC9" s="166">
        <v>121.07</v>
      </c>
      <c r="AD9" s="165">
        <v>129.4</v>
      </c>
      <c r="AE9" s="166">
        <v>113.03</v>
      </c>
      <c r="AF9" s="165">
        <v>129.06</v>
      </c>
      <c r="AG9" s="166">
        <v>116.94</v>
      </c>
      <c r="AH9" s="165">
        <v>125.05</v>
      </c>
      <c r="AI9" s="166">
        <v>113.74</v>
      </c>
      <c r="AJ9" s="165">
        <v>119.39</v>
      </c>
      <c r="AK9" s="165">
        <v>112.96</v>
      </c>
      <c r="AL9" s="166">
        <v>124.5</v>
      </c>
      <c r="AM9" s="165">
        <v>103.74</v>
      </c>
      <c r="AN9" s="166" t="s">
        <v>274</v>
      </c>
      <c r="AO9" s="165">
        <v>120.92</v>
      </c>
      <c r="AP9" s="166">
        <v>125.83</v>
      </c>
      <c r="AQ9" s="165">
        <v>120.69</v>
      </c>
      <c r="AR9" s="166">
        <v>128.69999999999999</v>
      </c>
      <c r="AS9" s="165">
        <v>370.82</v>
      </c>
      <c r="AT9" s="166">
        <v>122.01</v>
      </c>
      <c r="AU9" s="165">
        <v>122.27</v>
      </c>
    </row>
    <row r="10" spans="1:47" x14ac:dyDescent="0.25">
      <c r="A10" s="167">
        <v>2023</v>
      </c>
      <c r="B10" s="164" t="s">
        <v>273</v>
      </c>
      <c r="C10" s="245">
        <v>126.91</v>
      </c>
      <c r="D10" s="166">
        <v>126.38</v>
      </c>
      <c r="E10" s="165" t="s">
        <v>274</v>
      </c>
      <c r="F10" s="166">
        <v>123.15</v>
      </c>
      <c r="G10" s="165">
        <v>123.17</v>
      </c>
      <c r="H10" s="166">
        <v>123.14</v>
      </c>
      <c r="I10" s="166">
        <v>126.97</v>
      </c>
      <c r="J10" s="165">
        <v>126.07</v>
      </c>
      <c r="K10" s="166">
        <v>134.15</v>
      </c>
      <c r="L10" s="165">
        <v>147.9</v>
      </c>
      <c r="M10" s="166">
        <v>117.6</v>
      </c>
      <c r="N10" s="165">
        <v>125.9</v>
      </c>
      <c r="O10" s="166">
        <v>149.52000000000001</v>
      </c>
      <c r="P10" s="165">
        <v>117.8</v>
      </c>
      <c r="Q10" s="166">
        <v>115.84</v>
      </c>
      <c r="R10" s="165">
        <v>119.89</v>
      </c>
      <c r="S10" s="166">
        <v>120.5</v>
      </c>
      <c r="T10" s="165">
        <v>126.94</v>
      </c>
      <c r="U10" s="166">
        <v>120.9</v>
      </c>
      <c r="V10" s="165">
        <v>114.5</v>
      </c>
      <c r="W10" s="166">
        <v>143.38</v>
      </c>
      <c r="X10" s="165">
        <v>149.52000000000001</v>
      </c>
      <c r="Y10" s="166">
        <v>122.02</v>
      </c>
      <c r="Z10" s="165">
        <v>160.59</v>
      </c>
      <c r="AA10" s="166">
        <v>120.01</v>
      </c>
      <c r="AB10" s="165">
        <v>127.81</v>
      </c>
      <c r="AC10" s="166">
        <v>130.4</v>
      </c>
      <c r="AD10" s="165">
        <v>143.5</v>
      </c>
      <c r="AE10" s="166">
        <v>118.98</v>
      </c>
      <c r="AF10" s="165">
        <v>141.63999999999999</v>
      </c>
      <c r="AG10" s="166">
        <v>125.38</v>
      </c>
      <c r="AH10" s="165">
        <v>138.79</v>
      </c>
      <c r="AI10" s="166">
        <v>118.67</v>
      </c>
      <c r="AJ10" s="165">
        <v>126.44</v>
      </c>
      <c r="AK10" s="165">
        <v>121.98</v>
      </c>
      <c r="AL10" s="166">
        <v>131.6</v>
      </c>
      <c r="AM10" s="165">
        <v>106.1</v>
      </c>
      <c r="AN10" s="166" t="s">
        <v>274</v>
      </c>
      <c r="AO10" s="165">
        <v>131.5</v>
      </c>
      <c r="AP10" s="166">
        <v>137.15</v>
      </c>
      <c r="AQ10" s="165">
        <v>127.13</v>
      </c>
      <c r="AR10" s="166">
        <v>144.19999999999999</v>
      </c>
      <c r="AS10" s="165">
        <v>570.94000000000005</v>
      </c>
      <c r="AT10" s="166">
        <v>128.04</v>
      </c>
      <c r="AU10" s="165">
        <v>125.94</v>
      </c>
    </row>
    <row r="11" spans="1:47" x14ac:dyDescent="0.25">
      <c r="A11" s="167">
        <v>2024</v>
      </c>
      <c r="B11" s="164" t="s">
        <v>273</v>
      </c>
      <c r="C11" s="245">
        <v>130.21</v>
      </c>
      <c r="D11" s="166">
        <v>129.66999999999999</v>
      </c>
      <c r="E11" s="165" t="s">
        <v>274</v>
      </c>
      <c r="F11" s="166">
        <v>126.07</v>
      </c>
      <c r="G11" s="165">
        <v>126.08</v>
      </c>
      <c r="H11" s="166">
        <v>126.03</v>
      </c>
      <c r="I11" s="166">
        <v>130.28</v>
      </c>
      <c r="J11" s="165">
        <v>131.52000000000001</v>
      </c>
      <c r="K11" s="166">
        <v>137.63</v>
      </c>
      <c r="L11" s="165">
        <v>151.9</v>
      </c>
      <c r="M11" s="166">
        <v>119.1</v>
      </c>
      <c r="N11" s="165">
        <v>129</v>
      </c>
      <c r="O11" s="166">
        <v>155.1</v>
      </c>
      <c r="P11" s="165">
        <v>119.4</v>
      </c>
      <c r="Q11" s="166">
        <v>119.31</v>
      </c>
      <c r="R11" s="165">
        <v>123.33</v>
      </c>
      <c r="S11" s="166">
        <v>123.29</v>
      </c>
      <c r="T11" s="165">
        <v>132.04</v>
      </c>
      <c r="U11" s="166">
        <v>122.3</v>
      </c>
      <c r="V11" s="165">
        <v>117.09</v>
      </c>
      <c r="W11" s="166">
        <v>145.32</v>
      </c>
      <c r="X11" s="165">
        <v>150.79</v>
      </c>
      <c r="Y11" s="166">
        <v>124.77</v>
      </c>
      <c r="Z11" s="165">
        <v>166.56</v>
      </c>
      <c r="AA11" s="166">
        <v>122.94</v>
      </c>
      <c r="AB11" s="165">
        <v>131.91999999999999</v>
      </c>
      <c r="AC11" s="166">
        <v>134.21</v>
      </c>
      <c r="AD11" s="165">
        <v>148.69999999999999</v>
      </c>
      <c r="AE11" s="166">
        <v>122.15</v>
      </c>
      <c r="AF11" s="165">
        <v>149.91</v>
      </c>
      <c r="AG11" s="166">
        <v>127.87</v>
      </c>
      <c r="AH11" s="165">
        <v>143.16999999999999</v>
      </c>
      <c r="AI11" s="166">
        <v>119.83</v>
      </c>
      <c r="AJ11" s="165">
        <v>128.97999999999999</v>
      </c>
      <c r="AK11" s="165">
        <v>127.5</v>
      </c>
      <c r="AL11" s="166">
        <v>135.4</v>
      </c>
      <c r="AM11" s="165">
        <v>107.25</v>
      </c>
      <c r="AN11" s="166" t="s">
        <v>274</v>
      </c>
      <c r="AO11" s="165">
        <v>136.24</v>
      </c>
      <c r="AP11" s="166">
        <v>142.96</v>
      </c>
      <c r="AQ11" s="165">
        <v>130.38</v>
      </c>
      <c r="AR11" s="166">
        <v>151.1</v>
      </c>
      <c r="AS11" s="165">
        <v>905.21</v>
      </c>
      <c r="AT11" s="166">
        <v>130.12</v>
      </c>
      <c r="AU11" s="165">
        <v>128.5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DCF9C441BC1443AF86CBB3BC50A8C6" ma:contentTypeVersion="28" ma:contentTypeDescription="Create a new document." ma:contentTypeScope="" ma:versionID="1d8a82c82f60ead04f450a052e5390b4">
  <xsd:schema xmlns:xsd="http://www.w3.org/2001/XMLSchema" xmlns:xs="http://www.w3.org/2001/XMLSchema" xmlns:p="http://schemas.microsoft.com/office/2006/metadata/properties" xmlns:ns2="be898b34-2cdb-4f48-b256-92c1e2e8fe35" xmlns:ns3="2c50c49a-ebb1-4bc8-907c-e2db70a961b0" targetNamespace="http://schemas.microsoft.com/office/2006/metadata/properties" ma:root="true" ma:fieldsID="71c0a5708ac79e9892839fccd56c9d0b" ns2:_="" ns3:_="">
    <xsd:import namespace="be898b34-2cdb-4f48-b256-92c1e2e8fe35"/>
    <xsd:import namespace="2c50c49a-ebb1-4bc8-907c-e2db70a961b0"/>
    <xsd:element name="properties">
      <xsd:complexType>
        <xsd:sequence>
          <xsd:element name="documentManagement">
            <xsd:complexType>
              <xsd:all>
                <xsd:element ref="ns2:MYENTSOE_SiteType" minOccurs="0"/>
                <xsd:element ref="ns2:m6d9a4f4a2ea494db9239a66244598b0" minOccurs="0"/>
                <xsd:element ref="ns3:TaxCatchAll" minOccurs="0"/>
                <xsd:element ref="ns2:df20a43787194556be40c7c944a85f12" minOccurs="0"/>
                <xsd:element ref="ns2:a008c2db0ee74368aa81de714ac8c1c0" minOccurs="0"/>
                <xsd:element ref="ns2:i86e696adbd044fca2be3471278ecde4" minOccurs="0"/>
                <xsd:element ref="ns2:be1670b553314435b4e2a04df65b9ba3" minOccurs="0"/>
                <xsd:element ref="ns2:k976bb961564478f9bc5cf14aebd3f24" minOccurs="0"/>
                <xsd:element ref="ns2:bbdb8c2a5118490e97c169bb9cec3b46" minOccurs="0"/>
                <xsd:element ref="ns2:peed252cde074ba2b38deb7dc22aae20" minOccurs="0"/>
                <xsd:element ref="ns2:db10435119754d5caff9c56183b2afd8"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898b34-2cdb-4f48-b256-92c1e2e8fe35" elementFormDefault="qualified">
    <xsd:import namespace="http://schemas.microsoft.com/office/2006/documentManagement/types"/>
    <xsd:import namespace="http://schemas.microsoft.com/office/infopath/2007/PartnerControls"/>
    <xsd:element name="MYENTSOE_SiteType" ma:index="8" nillable="true" ma:displayName="MYENTSOE_SiteType" ma:internalName="MYENTSOE_SiteType">
      <xsd:simpleType>
        <xsd:restriction base="dms:Text"/>
      </xsd:simpleType>
    </xsd:element>
    <xsd:element name="m6d9a4f4a2ea494db9239a66244598b0" ma:index="10" nillable="true" ma:taxonomy="true" ma:internalName="m6d9a4f4a2ea494db9239a66244598b0" ma:taxonomyFieldName="MYENTSOE_PublicType" ma:displayName="Public Type" ma:default="-1;#Extranet|922fc1ba-0c8d-4fbf-b30d-83722d0f30f2" ma:fieldId="{66d9a4f4-a2ea-494d-b923-9a66244598b0}" ma:sspId="0cf2b176-d4dc-4d18-8c95-51f9f2dafcd3" ma:termSetId="a0d7c562-4a8e-458a-9f8a-6a29e3d3b260" ma:anchorId="00000000-0000-0000-0000-000000000000" ma:open="false" ma:isKeyword="false">
      <xsd:complexType>
        <xsd:sequence>
          <xsd:element ref="pc:Terms" minOccurs="0" maxOccurs="1"/>
        </xsd:sequence>
      </xsd:complexType>
    </xsd:element>
    <xsd:element name="df20a43787194556be40c7c944a85f12" ma:index="13" nillable="true" ma:taxonomy="true" ma:internalName="df20a43787194556be40c7c944a85f12" ma:taxonomyFieldName="MYENTSOE_Section" ma:displayName="Section" ma:default="-1;#SDC|414c202c-9255-45c1-8290-a69e6acf8153" ma:fieldId="{df20a437-8719-4556-be40-c7c944a85f12}" ma:sspId="0cf2b176-d4dc-4d18-8c95-51f9f2dafcd3" ma:termSetId="ca6f290f-ffad-40e7-8c84-e8889b665443" ma:anchorId="00000000-0000-0000-0000-000000000000" ma:open="false" ma:isKeyword="false">
      <xsd:complexType>
        <xsd:sequence>
          <xsd:element ref="pc:Terms" minOccurs="0" maxOccurs="1"/>
        </xsd:sequence>
      </xsd:complexType>
    </xsd:element>
    <xsd:element name="a008c2db0ee74368aa81de714ac8c1c0" ma:index="15" nillable="true" ma:taxonomy="true" ma:internalName="a008c2db0ee74368aa81de714ac8c1c0" ma:taxonomyFieldName="MYENTSOE_Classification1" ma:displayName="Classification 1" ma:fieldId="{a008c2db-0ee7-4368-aa81-de714ac8c1c0}" ma:sspId="0cf2b176-d4dc-4d18-8c95-51f9f2dafcd3" ma:termSetId="dedbf0d3-7411-4d77-a10b-23d4d399690e" ma:anchorId="00000000-0000-0000-0000-000000000000" ma:open="false" ma:isKeyword="false">
      <xsd:complexType>
        <xsd:sequence>
          <xsd:element ref="pc:Terms" minOccurs="0" maxOccurs="1"/>
        </xsd:sequence>
      </xsd:complexType>
    </xsd:element>
    <xsd:element name="i86e696adbd044fca2be3471278ecde4" ma:index="17" nillable="true" ma:taxonomy="true" ma:internalName="i86e696adbd044fca2be3471278ecde4" ma:taxonomyFieldName="MYENTSOE_Classification2" ma:displayName="Classification 2" ma:fieldId="{286e696a-dbd0-44fc-a2be-3471278ecde4}" ma:sspId="0cf2b176-d4dc-4d18-8c95-51f9f2dafcd3" ma:termSetId="dedbf0d3-7411-4d77-a10b-23d4d399690e" ma:anchorId="00000000-0000-0000-0000-000000000000" ma:open="false" ma:isKeyword="false">
      <xsd:complexType>
        <xsd:sequence>
          <xsd:element ref="pc:Terms" minOccurs="0" maxOccurs="1"/>
        </xsd:sequence>
      </xsd:complexType>
    </xsd:element>
    <xsd:element name="be1670b553314435b4e2a04df65b9ba3" ma:index="19" nillable="true" ma:taxonomy="true" ma:internalName="be1670b553314435b4e2a04df65b9ba3" ma:taxonomyFieldName="MYENTSOE_Classification3" ma:displayName="Classification 3" ma:fieldId="{be1670b5-5331-4435-b4e2-a04df65b9ba3}" ma:sspId="0cf2b176-d4dc-4d18-8c95-51f9f2dafcd3" ma:termSetId="dedbf0d3-7411-4d77-a10b-23d4d399690e" ma:anchorId="00000000-0000-0000-0000-000000000000" ma:open="false" ma:isKeyword="false">
      <xsd:complexType>
        <xsd:sequence>
          <xsd:element ref="pc:Terms" minOccurs="0" maxOccurs="1"/>
        </xsd:sequence>
      </xsd:complexType>
    </xsd:element>
    <xsd:element name="k976bb961564478f9bc5cf14aebd3f24" ma:index="21" nillable="true" ma:taxonomy="true" ma:internalName="k976bb961564478f9bc5cf14aebd3f24" ma:taxonomyFieldName="MYENTSOE_Classification4" ma:displayName="Classification 4" ma:fieldId="{4976bb96-1564-478f-9bc5-cf14aebd3f24}" ma:sspId="0cf2b176-d4dc-4d18-8c95-51f9f2dafcd3" ma:termSetId="dedbf0d3-7411-4d77-a10b-23d4d399690e" ma:anchorId="00000000-0000-0000-0000-000000000000" ma:open="false" ma:isKeyword="false">
      <xsd:complexType>
        <xsd:sequence>
          <xsd:element ref="pc:Terms" minOccurs="0" maxOccurs="1"/>
        </xsd:sequence>
      </xsd:complexType>
    </xsd:element>
    <xsd:element name="bbdb8c2a5118490e97c169bb9cec3b46" ma:index="23" nillable="true" ma:taxonomy="true" ma:internalName="bbdb8c2a5118490e97c169bb9cec3b46" ma:taxonomyFieldName="MYENTSOE_SharingType" ma:displayName="Sharing Type" ma:default="-1;#Shared|04da8cfa-2b68-4725-9db5-e7b66ab623e6" ma:fieldId="{bbdb8c2a-5118-490e-97c1-69bb9cec3b46}" ma:sspId="0cf2b176-d4dc-4d18-8c95-51f9f2dafcd3" ma:termSetId="09b229b3-e0b6-423a-b819-7f93001a6e2a" ma:anchorId="00000000-0000-0000-0000-000000000000" ma:open="false" ma:isKeyword="false">
      <xsd:complexType>
        <xsd:sequence>
          <xsd:element ref="pc:Terms" minOccurs="0" maxOccurs="1"/>
        </xsd:sequence>
      </xsd:complexType>
    </xsd:element>
    <xsd:element name="peed252cde074ba2b38deb7dc22aae20" ma:index="25" nillable="true" ma:taxonomy="true" ma:internalName="peed252cde074ba2b38deb7dc22aae20" ma:taxonomyFieldName="MYENTSOE_DataClassification" ma:displayName="Data classification" ma:fieldId="{9eed252c-de07-4ba2-b38d-eb7dc22aae20}" ma:sspId="0cf2b176-d4dc-4d18-8c95-51f9f2dafcd3" ma:termSetId="ed1fa8aa-003c-40ab-bfad-ae0429370d98" ma:anchorId="00000000-0000-0000-0000-000000000000" ma:open="false" ma:isKeyword="false">
      <xsd:complexType>
        <xsd:sequence>
          <xsd:element ref="pc:Terms" minOccurs="0" maxOccurs="1"/>
        </xsd:sequence>
      </xsd:complexType>
    </xsd:element>
    <xsd:element name="db10435119754d5caff9c56183b2afd8" ma:index="27" nillable="true" ma:taxonomy="true" ma:internalName="db10435119754d5caff9c56183b2afd8" ma:taxonomyFieldName="MYENTSOE_DocumentClassification" ma:displayName="Document classification" ma:fieldId="{db104351-1975-4d5c-aff9-c56183b2afd8}" ma:sspId="0cf2b176-d4dc-4d18-8c95-51f9f2dafcd3" ma:termSetId="8b91b5eb-b01b-44d4-a921-6f52ae5aec30" ma:anchorId="00000000-0000-0000-0000-000000000000" ma:open="false" ma:isKeyword="false">
      <xsd:complexType>
        <xsd:sequence>
          <xsd:element ref="pc:Terms" minOccurs="0" maxOccurs="1"/>
        </xsd:sequence>
      </xsd:complexType>
    </xsd:element>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DateTaken" ma:index="32" nillable="true" ma:displayName="MediaServiceDateTaken" ma:hidden="true" ma:indexed="true" ma:internalName="MediaServiceDateTaken" ma:readOnly="true">
      <xsd:simpleType>
        <xsd:restriction base="dms:Text"/>
      </xsd:simple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element name="MediaLengthInSeconds" ma:index="3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c50c49a-ebb1-4bc8-907c-e2db70a961b0" elementFormDefault="qualified">
    <xsd:import namespace="http://schemas.microsoft.com/office/2006/documentManagement/types"/>
    <xsd:import namespace="http://schemas.microsoft.com/office/infopath/2007/PartnerControls"/>
    <xsd:element name="TaxCatchAll" ma:index="11" nillable="true" ma:displayName="Taxonomy Catch All Column" ma:hidden="true" ma:list="{ac9dd1af-032a-44d6-8cec-351c62d1435c}" ma:internalName="TaxCatchAll" ma:showField="CatchAllData" ma:web="2c50c49a-ebb1-4bc8-907c-e2db70a961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c50c49a-ebb1-4bc8-907c-e2db70a961b0">
      <Value>3</Value>
      <Value>2</Value>
      <Value>1</Value>
    </TaxCatchAll>
    <a008c2db0ee74368aa81de714ac8c1c0 xmlns="be898b34-2cdb-4f48-b256-92c1e2e8fe35">
      <Terms xmlns="http://schemas.microsoft.com/office/infopath/2007/PartnerControls"/>
    </a008c2db0ee74368aa81de714ac8c1c0>
    <peed252cde074ba2b38deb7dc22aae20 xmlns="be898b34-2cdb-4f48-b256-92c1e2e8fe35">
      <Terms xmlns="http://schemas.microsoft.com/office/infopath/2007/PartnerControls"/>
    </peed252cde074ba2b38deb7dc22aae20>
    <MYENTSOE_SiteType xmlns="be898b34-2cdb-4f48-b256-92c1e2e8fe35">MYENTSOE</MYENTSOE_SiteType>
    <be1670b553314435b4e2a04df65b9ba3 xmlns="be898b34-2cdb-4f48-b256-92c1e2e8fe35">
      <Terms xmlns="http://schemas.microsoft.com/office/infopath/2007/PartnerControls"/>
    </be1670b553314435b4e2a04df65b9ba3>
    <k976bb961564478f9bc5cf14aebd3f24 xmlns="be898b34-2cdb-4f48-b256-92c1e2e8fe35">
      <Terms xmlns="http://schemas.microsoft.com/office/infopath/2007/PartnerControls"/>
    </k976bb961564478f9bc5cf14aebd3f24>
    <bbdb8c2a5118490e97c169bb9cec3b46 xmlns="be898b34-2cdb-4f48-b256-92c1e2e8fe35">
      <Terms xmlns="http://schemas.microsoft.com/office/infopath/2007/PartnerControls">
        <TermInfo xmlns="http://schemas.microsoft.com/office/infopath/2007/PartnerControls">
          <TermName xmlns="http://schemas.microsoft.com/office/infopath/2007/PartnerControls">Shared</TermName>
          <TermId xmlns="http://schemas.microsoft.com/office/infopath/2007/PartnerControls">04da8cfa-2b68-4725-9db5-e7b66ab623e6</TermId>
        </TermInfo>
      </Terms>
    </bbdb8c2a5118490e97c169bb9cec3b46>
    <i86e696adbd044fca2be3471278ecde4 xmlns="be898b34-2cdb-4f48-b256-92c1e2e8fe35">
      <Terms xmlns="http://schemas.microsoft.com/office/infopath/2007/PartnerControls"/>
    </i86e696adbd044fca2be3471278ecde4>
    <db10435119754d5caff9c56183b2afd8 xmlns="be898b34-2cdb-4f48-b256-92c1e2e8fe35">
      <Terms xmlns="http://schemas.microsoft.com/office/infopath/2007/PartnerControls"/>
    </db10435119754d5caff9c56183b2afd8>
    <df20a43787194556be40c7c944a85f12 xmlns="be898b34-2cdb-4f48-b256-92c1e2e8fe35">
      <Terms xmlns="http://schemas.microsoft.com/office/infopath/2007/PartnerControls">
        <TermInfo xmlns="http://schemas.microsoft.com/office/infopath/2007/PartnerControls">
          <TermName xmlns="http://schemas.microsoft.com/office/infopath/2007/PartnerControls">SDC</TermName>
          <TermId xmlns="http://schemas.microsoft.com/office/infopath/2007/PartnerControls">414c202c-9255-45c1-8290-a69e6acf8153</TermId>
        </TermInfo>
      </Terms>
    </df20a43787194556be40c7c944a85f12>
    <m6d9a4f4a2ea494db9239a66244598b0 xmlns="be898b34-2cdb-4f48-b256-92c1e2e8fe35">
      <Terms xmlns="http://schemas.microsoft.com/office/infopath/2007/PartnerControls">
        <TermInfo xmlns="http://schemas.microsoft.com/office/infopath/2007/PartnerControls">
          <TermName xmlns="http://schemas.microsoft.com/office/infopath/2007/PartnerControls">Extranet</TermName>
          <TermId xmlns="http://schemas.microsoft.com/office/infopath/2007/PartnerControls">922fc1ba-0c8d-4fbf-b30d-83722d0f30f2</TermId>
        </TermInfo>
      </Terms>
    </m6d9a4f4a2ea494db9239a66244598b0>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99C426-F5E2-43C7-BBD2-C64101497C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898b34-2cdb-4f48-b256-92c1e2e8fe35"/>
    <ds:schemaRef ds:uri="2c50c49a-ebb1-4bc8-907c-e2db70a961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6975D3-D9F9-4654-A9D7-3EEA7E62E0CA}">
  <ds:schemaRefs>
    <ds:schemaRef ds:uri="http://schemas.microsoft.com/office/2006/documentManagement/types"/>
    <ds:schemaRef ds:uri="http://schemas.microsoft.com/office/infopath/2007/PartnerControls"/>
    <ds:schemaRef ds:uri="http://www.w3.org/XML/1998/namespace"/>
    <ds:schemaRef ds:uri="http://schemas.microsoft.com/office/2006/metadata/properties"/>
    <ds:schemaRef ds:uri="http://schemas.openxmlformats.org/package/2006/metadata/core-properties"/>
    <ds:schemaRef ds:uri="http://purl.org/dc/elements/1.1/"/>
    <ds:schemaRef ds:uri="febcdd9f-8e8a-4082-9087-afb1140160c2"/>
    <ds:schemaRef ds:uri="747bd86c-ce71-45ea-b8eb-b2faa30a321f"/>
    <ds:schemaRef ds:uri="http://purl.org/dc/dcmitype/"/>
    <ds:schemaRef ds:uri="http://purl.org/dc/terms/"/>
    <ds:schemaRef ds:uri="2c50c49a-ebb1-4bc8-907c-e2db70a961b0"/>
    <ds:schemaRef ds:uri="be898b34-2cdb-4f48-b256-92c1e2e8fe35"/>
  </ds:schemaRefs>
</ds:datastoreItem>
</file>

<file path=customXml/itemProps3.xml><?xml version="1.0" encoding="utf-8"?>
<ds:datastoreItem xmlns:ds="http://schemas.openxmlformats.org/officeDocument/2006/customXml" ds:itemID="{2D784D8E-1188-4692-AE8A-9D9A01D5C9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Technology costs for TYNDP_HICP</vt:lpstr>
      <vt:lpstr>Technology costs for TYNDP 2026</vt:lpstr>
      <vt:lpstr>Alternative electrolyser source</vt:lpstr>
      <vt:lpstr>Cables and stations</vt:lpstr>
      <vt:lpstr>Offshore Fixed Specifics</vt:lpstr>
      <vt:lpstr>Offshore wind hub Specifics</vt:lpstr>
      <vt:lpstr>Offshore Floating Specifics</vt:lpstr>
      <vt:lpstr>Technology costs for TYNDP 2024</vt:lpstr>
      <vt:lpstr>HICP</vt:lpstr>
      <vt:lpstr>Sources</vt:lpstr>
    </vt:vector>
  </TitlesOfParts>
  <Manager/>
  <Company>Energinet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Frederik Schweer-Gori</dc:creator>
  <cp:keywords/>
  <dc:description/>
  <cp:lastModifiedBy>Alexandra Kiss</cp:lastModifiedBy>
  <cp:revision/>
  <dcterms:created xsi:type="dcterms:W3CDTF">2024-09-04T11:20:52Z</dcterms:created>
  <dcterms:modified xsi:type="dcterms:W3CDTF">2026-02-04T13:17:39Z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8507bc-e780-4892-8083-f8b069738aec_Enabled">
    <vt:lpwstr>true</vt:lpwstr>
  </property>
  <property fmtid="{D5CDD505-2E9C-101B-9397-08002B2CF9AE}" pid="3" name="MSIP_Label_388507bc-e780-4892-8083-f8b069738aec_SetDate">
    <vt:lpwstr>2024-09-04T12:01:35Z</vt:lpwstr>
  </property>
  <property fmtid="{D5CDD505-2E9C-101B-9397-08002B2CF9AE}" pid="4" name="MSIP_Label_388507bc-e780-4892-8083-f8b069738aec_Method">
    <vt:lpwstr>Privileged</vt:lpwstr>
  </property>
  <property fmtid="{D5CDD505-2E9C-101B-9397-08002B2CF9AE}" pid="5" name="MSIP_Label_388507bc-e780-4892-8083-f8b069738aec_Name">
    <vt:lpwstr>Til arbejdsbrug</vt:lpwstr>
  </property>
  <property fmtid="{D5CDD505-2E9C-101B-9397-08002B2CF9AE}" pid="6" name="MSIP_Label_388507bc-e780-4892-8083-f8b069738aec_SiteId">
    <vt:lpwstr>f7619355-6c67-4100-9a78-1847f30742e2</vt:lpwstr>
  </property>
  <property fmtid="{D5CDD505-2E9C-101B-9397-08002B2CF9AE}" pid="7" name="MSIP_Label_388507bc-e780-4892-8083-f8b069738aec_ActionId">
    <vt:lpwstr>e5c6ac47-1735-4d33-acff-78935730aef9</vt:lpwstr>
  </property>
  <property fmtid="{D5CDD505-2E9C-101B-9397-08002B2CF9AE}" pid="8" name="MSIP_Label_388507bc-e780-4892-8083-f8b069738aec_ContentBits">
    <vt:lpwstr>0</vt:lpwstr>
  </property>
  <property fmtid="{D5CDD505-2E9C-101B-9397-08002B2CF9AE}" pid="9" name="ContentTypeId">
    <vt:lpwstr>0x01010018DCF9C441BC1443AF86CBB3BC50A8C6</vt:lpwstr>
  </property>
  <property fmtid="{D5CDD505-2E9C-101B-9397-08002B2CF9AE}" pid="10" name="MediaServiceImageTags">
    <vt:lpwstr/>
  </property>
  <property fmtid="{D5CDD505-2E9C-101B-9397-08002B2CF9AE}" pid="11" name="MYENTSOE_Classification2">
    <vt:lpwstr/>
  </property>
  <property fmtid="{D5CDD505-2E9C-101B-9397-08002B2CF9AE}" pid="12" name="MYENTSOE_Classification3">
    <vt:lpwstr/>
  </property>
  <property fmtid="{D5CDD505-2E9C-101B-9397-08002B2CF9AE}" pid="13" name="MYENTSOE_PublicType">
    <vt:lpwstr>1;#Extranet|922fc1ba-0c8d-4fbf-b30d-83722d0f30f2</vt:lpwstr>
  </property>
  <property fmtid="{D5CDD505-2E9C-101B-9397-08002B2CF9AE}" pid="14" name="MYENTSOE_SharingType">
    <vt:lpwstr>3;#Shared|04da8cfa-2b68-4725-9db5-e7b66ab623e6</vt:lpwstr>
  </property>
  <property fmtid="{D5CDD505-2E9C-101B-9397-08002B2CF9AE}" pid="15" name="MYENTSOE_DocumentClassification">
    <vt:lpwstr/>
  </property>
  <property fmtid="{D5CDD505-2E9C-101B-9397-08002B2CF9AE}" pid="16" name="MYENTSOE_Classification1">
    <vt:lpwstr/>
  </property>
  <property fmtid="{D5CDD505-2E9C-101B-9397-08002B2CF9AE}" pid="17" name="MYENTSOE_Section">
    <vt:lpwstr>2;#SDC|414c202c-9255-45c1-8290-a69e6acf8153</vt:lpwstr>
  </property>
  <property fmtid="{D5CDD505-2E9C-101B-9397-08002B2CF9AE}" pid="18" name="MYENTSOE_Classification4">
    <vt:lpwstr/>
  </property>
  <property fmtid="{D5CDD505-2E9C-101B-9397-08002B2CF9AE}" pid="19" name="MYENTSOE_DataClassification">
    <vt:lpwstr/>
  </property>
</Properties>
</file>