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https://entsogeu-my.sharepoint.com/personal/laurent_percebois_entsog_eu/Documents/Desktop/Teleworking March 2020-April 2022/CAM and calendar/ENTSOG Calendar/2025/Validated by GA/"/>
    </mc:Choice>
  </mc:AlternateContent>
  <xr:revisionPtr revIDLastSave="973" documentId="13_ncr:1_{2AD01145-E863-486D-9BE8-709955AF5C03}" xr6:coauthVersionLast="47" xr6:coauthVersionMax="47" xr10:uidLastSave="{E2C4828D-B08E-4F40-A20C-C115FED01C71}"/>
  <bookViews>
    <workbookView xWindow="-120" yWindow="-120" windowWidth="29040" windowHeight="15720" xr2:uid="{00000000-000D-0000-FFFF-FFFF00000000}"/>
  </bookViews>
  <sheets>
    <sheet name="Explanatory note" sheetId="1" r:id="rId1"/>
    <sheet name="data base" sheetId="8" state="hidden" r:id="rId2"/>
    <sheet name="Yearly" sheetId="7" r:id="rId3"/>
    <sheet name="Quarterly" sheetId="3" r:id="rId4"/>
    <sheet name="Monthly" sheetId="4" r:id="rId5"/>
    <sheet name="Daily" sheetId="5" r:id="rId6"/>
    <sheet name="Within-Day" sheetId="6" r:id="rId7"/>
  </sheets>
  <definedNames>
    <definedName name="MonthList">#REF!</definedName>
    <definedName name="_xlnm.Print_Area" localSheetId="5">Daily!$B$1:$I$2</definedName>
    <definedName name="_xlnm.Print_Area" localSheetId="0">'Explanatory note'!$A$1:$B$17</definedName>
    <definedName name="_xlnm.Print_Area" localSheetId="4">Monthly!$B$1:$I$47</definedName>
    <definedName name="_xlnm.Print_Area" localSheetId="3">Quarterly!$B$1:$I$21</definedName>
    <definedName name="_xlnm.Print_Area" localSheetId="2">Yearly!$B$1:$R$29</definedName>
    <definedName name="Z_64566715_4A99_4EC7_BF71_7E9B92F57796_.wvu.PrintArea" localSheetId="5" hidden="1">Daily!$B$1:$I$2</definedName>
    <definedName name="Z_64566715_4A99_4EC7_BF71_7E9B92F57796_.wvu.PrintArea" localSheetId="0" hidden="1">'Explanatory note'!$A$1:$B$17</definedName>
    <definedName name="Z_64566715_4A99_4EC7_BF71_7E9B92F57796_.wvu.PrintArea" localSheetId="4" hidden="1">Monthly!$B$1:$I$47</definedName>
    <definedName name="Z_64566715_4A99_4EC7_BF71_7E9B92F57796_.wvu.PrintArea" localSheetId="3" hidden="1">Quarterly!$B$1:$I$21</definedName>
    <definedName name="Z_64566715_4A99_4EC7_BF71_7E9B92F57796_.wvu.PrintArea" localSheetId="2" hidden="1">Yearly!$B$1:$R$29</definedName>
  </definedNames>
  <calcPr calcId="191028"/>
  <customWorkbookViews>
    <customWorkbookView name="Irina Fix - Personal View" guid="{64566715-4A99-4EC7-BF71-7E9B92F57796}" mergeInterval="0" personalView="1" maximized="1" xWindow="-8" yWindow="-8" windowWidth="1696" windowHeight="1026"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4" i="3" l="1"/>
  <c r="U60" i="4" l="1"/>
  <c r="Y60" i="4"/>
  <c r="Z60" i="4"/>
  <c r="AA60" i="4"/>
  <c r="U61" i="4"/>
  <c r="Y61" i="4"/>
  <c r="Z61" i="4"/>
  <c r="AA61" i="4"/>
  <c r="AC61" i="4" l="1"/>
  <c r="AC60" i="4"/>
  <c r="C29" i="4" s="1"/>
  <c r="B29" i="4" s="1"/>
  <c r="H6" i="8"/>
  <c r="AA69" i="4" l="1"/>
  <c r="Z69" i="4"/>
  <c r="U69" i="4"/>
  <c r="AA68" i="4"/>
  <c r="Z68" i="4"/>
  <c r="U68" i="4"/>
  <c r="AA67" i="4"/>
  <c r="Z67" i="4"/>
  <c r="Y67" i="4"/>
  <c r="U67" i="4"/>
  <c r="AA66" i="4"/>
  <c r="Z66" i="4"/>
  <c r="Y66" i="4"/>
  <c r="U66" i="4"/>
  <c r="AA65" i="4"/>
  <c r="Z65" i="4"/>
  <c r="Y65" i="4"/>
  <c r="U65" i="4"/>
  <c r="AA64" i="4"/>
  <c r="Z64" i="4"/>
  <c r="Y64" i="4"/>
  <c r="U64" i="4"/>
  <c r="AA63" i="4"/>
  <c r="Z63" i="4"/>
  <c r="Y63" i="4"/>
  <c r="U63" i="4"/>
  <c r="AA62" i="4"/>
  <c r="Z62" i="4"/>
  <c r="Y62" i="4"/>
  <c r="U62" i="4"/>
  <c r="AA59" i="4"/>
  <c r="Z59" i="4"/>
  <c r="Y59" i="4"/>
  <c r="U59" i="4"/>
  <c r="AA58" i="4"/>
  <c r="Z58" i="4"/>
  <c r="Y58" i="4"/>
  <c r="U58" i="4"/>
  <c r="AC63" i="4" l="1"/>
  <c r="C32" i="4" s="1"/>
  <c r="AC64" i="4"/>
  <c r="C33" i="4" s="1"/>
  <c r="C30" i="4"/>
  <c r="AC65" i="4"/>
  <c r="C34" i="4" s="1"/>
  <c r="B34" i="4" s="1"/>
  <c r="AC66" i="4"/>
  <c r="C35" i="4" s="1"/>
  <c r="AC67" i="4"/>
  <c r="C36" i="4" s="1"/>
  <c r="B36" i="4" s="1"/>
  <c r="AC62" i="4"/>
  <c r="AC59" i="4"/>
  <c r="C28" i="4" s="1"/>
  <c r="B28" i="4" s="1"/>
  <c r="AC58" i="4"/>
  <c r="C27" i="4" s="1"/>
  <c r="C9" i="5"/>
  <c r="C8" i="5"/>
  <c r="G1" i="6"/>
  <c r="G1" i="5"/>
  <c r="F1" i="4"/>
  <c r="F1" i="3"/>
  <c r="C18" i="5" l="1"/>
  <c r="E18" i="5" s="1"/>
  <c r="C17" i="5"/>
  <c r="E17" i="5" s="1"/>
  <c r="E8" i="5"/>
  <c r="G1" i="7"/>
  <c r="B22" i="1"/>
  <c r="M4" i="8"/>
  <c r="M5" i="8" s="1"/>
  <c r="M6" i="8" s="1"/>
  <c r="M7" i="8" s="1"/>
  <c r="M8" i="8" s="1"/>
  <c r="M9" i="8" s="1"/>
  <c r="M10" i="8" s="1"/>
  <c r="M11" i="8" s="1"/>
  <c r="M12" i="8" s="1"/>
  <c r="M13" i="8" s="1"/>
  <c r="M14" i="8" s="1"/>
  <c r="M15" i="8" s="1"/>
  <c r="M16" i="8" s="1"/>
  <c r="M17" i="8" s="1"/>
  <c r="M18" i="8" s="1"/>
  <c r="M19" i="8" s="1"/>
  <c r="P19" i="8" s="1"/>
  <c r="Y68" i="4" l="1"/>
  <c r="AC68" i="4" s="1"/>
  <c r="C37" i="4" s="1"/>
  <c r="Y69" i="4"/>
  <c r="AC69" i="4" s="1"/>
  <c r="C38" i="4" s="1"/>
  <c r="I1" i="7"/>
  <c r="I1" i="5"/>
  <c r="H1" i="3"/>
  <c r="H1" i="4"/>
  <c r="I1" i="6"/>
  <c r="G17" i="5"/>
  <c r="G18" i="5"/>
  <c r="G8" i="5"/>
  <c r="N14" i="8"/>
  <c r="O14" i="8" s="1"/>
  <c r="P14" i="8"/>
  <c r="Q14" i="8" s="1"/>
  <c r="N5" i="8"/>
  <c r="O5" i="8" s="1"/>
  <c r="N4" i="8"/>
  <c r="O4" i="8" s="1"/>
  <c r="P12" i="8"/>
  <c r="Q12" i="8" s="1"/>
  <c r="P11" i="8"/>
  <c r="Q11" i="8" s="1"/>
  <c r="P18" i="8"/>
  <c r="Q18" i="8" s="1"/>
  <c r="P10" i="8"/>
  <c r="P13" i="8"/>
  <c r="Q13" i="8" s="1"/>
  <c r="N12" i="8"/>
  <c r="O12" i="8" s="1"/>
  <c r="N19" i="8"/>
  <c r="O19" i="8" s="1"/>
  <c r="N18" i="8"/>
  <c r="O18" i="8" s="1"/>
  <c r="N9" i="8"/>
  <c r="O9" i="8" s="1"/>
  <c r="P8" i="8"/>
  <c r="Q8" i="8" s="1"/>
  <c r="N6" i="8"/>
  <c r="O6" i="8" s="1"/>
  <c r="P6" i="8"/>
  <c r="Q6" i="8" s="1"/>
  <c r="N13" i="8"/>
  <c r="O13" i="8" s="1"/>
  <c r="P5" i="8"/>
  <c r="Q5" i="8" s="1"/>
  <c r="P4" i="8"/>
  <c r="Q4" i="8" s="1"/>
  <c r="N11" i="8"/>
  <c r="O11" i="8" s="1"/>
  <c r="N10" i="8"/>
  <c r="O10" i="8" s="1"/>
  <c r="N17" i="8"/>
  <c r="O17" i="8" s="1"/>
  <c r="P17" i="8"/>
  <c r="Q17" i="8" s="1"/>
  <c r="P9" i="8"/>
  <c r="Q9" i="8" s="1"/>
  <c r="N16" i="8"/>
  <c r="N8" i="8"/>
  <c r="O8" i="8" s="1"/>
  <c r="P16" i="8"/>
  <c r="Q16" i="8" s="1"/>
  <c r="N15" i="8"/>
  <c r="O15" i="8" s="1"/>
  <c r="N7" i="8"/>
  <c r="O7" i="8" s="1"/>
  <c r="P15" i="8"/>
  <c r="Q15" i="8" s="1"/>
  <c r="P7" i="8"/>
  <c r="Q7" i="8" s="1"/>
  <c r="Q19" i="8"/>
  <c r="O16" i="8"/>
  <c r="Q10" i="8"/>
  <c r="W20" i="3"/>
  <c r="F18" i="5" l="1"/>
  <c r="F17" i="5"/>
  <c r="H18" i="5"/>
  <c r="D8" i="5"/>
  <c r="D17" i="5" s="1"/>
  <c r="D9" i="5"/>
  <c r="D18" i="5" s="1"/>
  <c r="H17" i="5"/>
  <c r="H8" i="5"/>
  <c r="F8" i="5"/>
  <c r="D36" i="4"/>
  <c r="Y14" i="3" l="1"/>
  <c r="Y13" i="3"/>
  <c r="Y12" i="3"/>
  <c r="Y11" i="3"/>
  <c r="AA8" i="3"/>
  <c r="AA9" i="3"/>
  <c r="AA10" i="3"/>
  <c r="AA11" i="3"/>
  <c r="AA12" i="3"/>
  <c r="AA13" i="3"/>
  <c r="Z8" i="3"/>
  <c r="Z9" i="3"/>
  <c r="Z10" i="3"/>
  <c r="Z11" i="3"/>
  <c r="Z12" i="3"/>
  <c r="Z13" i="3"/>
  <c r="Z14" i="3"/>
  <c r="AA7" i="3"/>
  <c r="Z7" i="3"/>
  <c r="X20" i="3"/>
  <c r="U14" i="3"/>
  <c r="U13" i="3"/>
  <c r="U12" i="3"/>
  <c r="U11" i="3"/>
  <c r="Y10" i="3"/>
  <c r="U10" i="3"/>
  <c r="Y9" i="3"/>
  <c r="U9" i="3"/>
  <c r="Y8" i="3"/>
  <c r="U8" i="3"/>
  <c r="Y7" i="3"/>
  <c r="U7" i="3"/>
  <c r="Z6" i="7"/>
  <c r="Y6" i="7"/>
  <c r="Y5" i="7"/>
  <c r="Z5" i="7"/>
  <c r="AA6" i="7"/>
  <c r="AA5" i="7"/>
  <c r="U6" i="7"/>
  <c r="U5" i="7"/>
  <c r="Y26" i="4"/>
  <c r="Y25" i="4"/>
  <c r="Y16" i="4"/>
  <c r="Y17" i="4"/>
  <c r="Y18" i="4"/>
  <c r="Y19" i="4"/>
  <c r="Y20" i="4"/>
  <c r="Y21" i="4"/>
  <c r="Y22" i="4"/>
  <c r="Y23" i="4"/>
  <c r="Y24" i="4"/>
  <c r="Y15" i="4"/>
  <c r="Z16" i="4"/>
  <c r="AA16" i="4"/>
  <c r="Z17" i="4"/>
  <c r="AA17" i="4"/>
  <c r="Z18" i="4"/>
  <c r="AA18" i="4"/>
  <c r="Z19" i="4"/>
  <c r="AA19" i="4"/>
  <c r="Z20" i="4"/>
  <c r="AA20" i="4"/>
  <c r="Z21" i="4"/>
  <c r="AA21" i="4"/>
  <c r="Z22" i="4"/>
  <c r="AA22" i="4"/>
  <c r="Z23" i="4"/>
  <c r="AA23" i="4"/>
  <c r="Z24" i="4"/>
  <c r="AA24" i="4"/>
  <c r="Z25" i="4"/>
  <c r="AA25" i="4"/>
  <c r="Z26" i="4"/>
  <c r="AA26" i="4"/>
  <c r="AA15" i="4"/>
  <c r="Z15" i="4"/>
  <c r="Z43" i="4"/>
  <c r="AA43" i="4"/>
  <c r="U26" i="4"/>
  <c r="U25" i="4"/>
  <c r="U24" i="4"/>
  <c r="U23" i="4"/>
  <c r="U22" i="4"/>
  <c r="U21" i="4"/>
  <c r="U20" i="4"/>
  <c r="U19" i="4"/>
  <c r="U18" i="4"/>
  <c r="U17" i="4"/>
  <c r="U16" i="4"/>
  <c r="U15" i="4"/>
  <c r="H6" i="7" l="1"/>
  <c r="I6" i="7" s="1"/>
  <c r="F29" i="7"/>
  <c r="G29" i="7" s="1"/>
  <c r="E21" i="3"/>
  <c r="G21" i="3" s="1"/>
  <c r="H21" i="3" s="1"/>
  <c r="E8" i="4"/>
  <c r="G8" i="4" s="1"/>
  <c r="E27" i="4"/>
  <c r="AC7" i="3"/>
  <c r="C9" i="3" s="1"/>
  <c r="E9" i="3"/>
  <c r="G9" i="3" s="1"/>
  <c r="H9" i="3" s="1"/>
  <c r="AC24" i="4"/>
  <c r="C17" i="4" s="1"/>
  <c r="AC18" i="4"/>
  <c r="C11" i="4" s="1"/>
  <c r="D11" i="4" s="1"/>
  <c r="AC22" i="4"/>
  <c r="C15" i="4" s="1"/>
  <c r="AC20" i="4"/>
  <c r="C13" i="4" s="1"/>
  <c r="D13" i="4" s="1"/>
  <c r="AC17" i="4"/>
  <c r="AC16" i="4"/>
  <c r="AC21" i="4"/>
  <c r="C14" i="4" s="1"/>
  <c r="D14" i="4" s="1"/>
  <c r="AC25" i="4"/>
  <c r="C18" i="4" s="1"/>
  <c r="AC26" i="4"/>
  <c r="AC23" i="4"/>
  <c r="C16" i="4" s="1"/>
  <c r="D16" i="4" s="1"/>
  <c r="AC19" i="4"/>
  <c r="C12" i="4" s="1"/>
  <c r="D12" i="4" s="1"/>
  <c r="AC15" i="4"/>
  <c r="C8" i="4" s="1"/>
  <c r="B8" i="4" s="1"/>
  <c r="AC9" i="3"/>
  <c r="AC11" i="3"/>
  <c r="C59" i="3" s="1"/>
  <c r="D59" i="3" s="1"/>
  <c r="AC14" i="3"/>
  <c r="C90" i="3" s="1"/>
  <c r="AC13" i="3"/>
  <c r="AC12" i="3"/>
  <c r="C69" i="3" s="1"/>
  <c r="AC10" i="3"/>
  <c r="C46" i="3" s="1"/>
  <c r="D46" i="3" s="1"/>
  <c r="AC8" i="3"/>
  <c r="C21" i="3" s="1"/>
  <c r="H29" i="7"/>
  <c r="I29" i="7" s="1"/>
  <c r="F6" i="7"/>
  <c r="G6" i="7" s="1"/>
  <c r="AC6" i="7"/>
  <c r="AC5" i="7"/>
  <c r="D6" i="7" s="1"/>
  <c r="E6" i="7" s="1"/>
  <c r="C10" i="4" l="1"/>
  <c r="B10" i="4" s="1"/>
  <c r="D69" i="3"/>
  <c r="B69" i="3"/>
  <c r="C81" i="3"/>
  <c r="B81" i="3" s="1"/>
  <c r="C19" i="4"/>
  <c r="B19" i="4" s="1"/>
  <c r="B9" i="4"/>
  <c r="D90" i="3"/>
  <c r="B90" i="3"/>
  <c r="C35" i="3"/>
  <c r="D35" i="3" s="1"/>
  <c r="F21" i="3"/>
  <c r="F8" i="4"/>
  <c r="H7" i="7"/>
  <c r="I7" i="7" s="1"/>
  <c r="G27" i="4"/>
  <c r="F27" i="4"/>
  <c r="D29" i="7"/>
  <c r="B29" i="7" s="1"/>
  <c r="B21" i="3"/>
  <c r="D27" i="4"/>
  <c r="B9" i="3"/>
  <c r="D9" i="3"/>
  <c r="F9" i="3"/>
  <c r="B18" i="4"/>
  <c r="D18" i="4"/>
  <c r="B15" i="4"/>
  <c r="D15" i="4"/>
  <c r="B17" i="4"/>
  <c r="D17" i="4"/>
  <c r="B13" i="4"/>
  <c r="D32" i="4"/>
  <c r="B11" i="4"/>
  <c r="D34" i="4"/>
  <c r="D30" i="4"/>
  <c r="D37" i="4"/>
  <c r="D33" i="4"/>
  <c r="B14" i="4"/>
  <c r="H8" i="4"/>
  <c r="D28" i="4"/>
  <c r="E22" i="3"/>
  <c r="F22" i="3" s="1"/>
  <c r="D31" i="4"/>
  <c r="B12" i="4"/>
  <c r="H30" i="7"/>
  <c r="I30" i="7" s="1"/>
  <c r="D35" i="4"/>
  <c r="B16" i="4"/>
  <c r="D38" i="4"/>
  <c r="E10" i="3"/>
  <c r="B59" i="3"/>
  <c r="B46" i="3"/>
  <c r="D10" i="4" l="1"/>
  <c r="D81" i="3"/>
  <c r="D9" i="4"/>
  <c r="D19" i="4"/>
  <c r="B35" i="3"/>
  <c r="D21" i="3"/>
  <c r="E28" i="4"/>
  <c r="H27" i="4"/>
  <c r="E29" i="7"/>
  <c r="H8" i="7"/>
  <c r="I8" i="7" s="1"/>
  <c r="B30" i="4"/>
  <c r="D8" i="4"/>
  <c r="F10" i="3"/>
  <c r="G10" i="3"/>
  <c r="H10" i="3" s="1"/>
  <c r="G22" i="3"/>
  <c r="H22" i="3" s="1"/>
  <c r="B32" i="4"/>
  <c r="D29" i="4"/>
  <c r="B35" i="4"/>
  <c r="B33" i="4"/>
  <c r="B38" i="4"/>
  <c r="B27" i="4"/>
  <c r="B37" i="4"/>
  <c r="E9" i="4"/>
  <c r="E35" i="3"/>
  <c r="F35" i="3" s="1"/>
  <c r="J10" i="8"/>
  <c r="K10" i="8"/>
  <c r="G3" i="8"/>
  <c r="F9" i="4" l="1"/>
  <c r="G9" i="4"/>
  <c r="H9" i="4" s="1"/>
  <c r="G28" i="4"/>
  <c r="F28" i="4"/>
  <c r="E23" i="3"/>
  <c r="F23" i="3" s="1"/>
  <c r="G35" i="3"/>
  <c r="H35" i="3" s="1"/>
  <c r="E46" i="3"/>
  <c r="F46" i="3" s="1"/>
  <c r="E11" i="3"/>
  <c r="F11" i="3" s="1"/>
  <c r="F8" i="7"/>
  <c r="G8" i="7" s="1"/>
  <c r="F7" i="7"/>
  <c r="G7" i="7" s="1"/>
  <c r="E29" i="4" l="1"/>
  <c r="H28" i="4"/>
  <c r="G23" i="3"/>
  <c r="H23" i="3" s="1"/>
  <c r="E36" i="3"/>
  <c r="F36" i="3" s="1"/>
  <c r="G46" i="3"/>
  <c r="H46" i="3" s="1"/>
  <c r="E10" i="4"/>
  <c r="F10" i="4" s="1"/>
  <c r="G11" i="3"/>
  <c r="H11" i="3" s="1"/>
  <c r="F30" i="7"/>
  <c r="G30" i="7" s="1"/>
  <c r="F9" i="7"/>
  <c r="G9" i="7" s="1"/>
  <c r="H9" i="7"/>
  <c r="I9" i="7" s="1"/>
  <c r="B6" i="7"/>
  <c r="G29" i="4" l="1"/>
  <c r="F29" i="4"/>
  <c r="E24" i="3"/>
  <c r="F24" i="3" s="1"/>
  <c r="G36" i="3"/>
  <c r="H36" i="3" s="1"/>
  <c r="E47" i="3"/>
  <c r="F47" i="3" s="1"/>
  <c r="G10" i="4"/>
  <c r="H10" i="4" s="1"/>
  <c r="E12" i="3"/>
  <c r="F12" i="3" s="1"/>
  <c r="H31" i="7"/>
  <c r="I31" i="7" s="1"/>
  <c r="F31" i="7"/>
  <c r="G31" i="7" s="1"/>
  <c r="F10" i="7"/>
  <c r="G10" i="7" s="1"/>
  <c r="H10" i="7"/>
  <c r="I10" i="7" s="1"/>
  <c r="G24" i="3" l="1"/>
  <c r="H24" i="3" s="1"/>
  <c r="E30" i="4"/>
  <c r="H29" i="4"/>
  <c r="E37" i="3"/>
  <c r="F37" i="3" s="1"/>
  <c r="E59" i="3"/>
  <c r="F59" i="3" s="1"/>
  <c r="G47" i="3"/>
  <c r="H47" i="3" s="1"/>
  <c r="E11" i="4"/>
  <c r="F11" i="4" s="1"/>
  <c r="G12" i="3"/>
  <c r="H12" i="3" s="1"/>
  <c r="H32" i="7"/>
  <c r="I32" i="7" s="1"/>
  <c r="F32" i="7"/>
  <c r="G32" i="7" s="1"/>
  <c r="H11" i="7"/>
  <c r="I11" i="7" s="1"/>
  <c r="F11" i="7"/>
  <c r="G11" i="7" s="1"/>
  <c r="G37" i="3" l="1"/>
  <c r="H37" i="3" s="1"/>
  <c r="G30" i="4"/>
  <c r="F30" i="4"/>
  <c r="E69" i="3"/>
  <c r="F69" i="3" s="1"/>
  <c r="G59" i="3"/>
  <c r="H59" i="3" s="1"/>
  <c r="E48" i="3"/>
  <c r="F48" i="3" s="1"/>
  <c r="G11" i="4"/>
  <c r="H11" i="4" s="1"/>
  <c r="H33" i="7"/>
  <c r="I33" i="7" s="1"/>
  <c r="F33" i="7"/>
  <c r="G33" i="7" s="1"/>
  <c r="H12" i="7"/>
  <c r="I12" i="7" s="1"/>
  <c r="F12" i="7"/>
  <c r="G12" i="7" s="1"/>
  <c r="E31" i="4" l="1"/>
  <c r="H30" i="4"/>
  <c r="G48" i="3"/>
  <c r="H48" i="3" s="1"/>
  <c r="E60" i="3"/>
  <c r="F60" i="3" s="1"/>
  <c r="G69" i="3"/>
  <c r="H69" i="3" s="1"/>
  <c r="E12" i="4"/>
  <c r="F12" i="4" s="1"/>
  <c r="H34" i="7"/>
  <c r="I34" i="7" s="1"/>
  <c r="F34" i="7"/>
  <c r="G34" i="7" s="1"/>
  <c r="H13" i="7"/>
  <c r="I13" i="7" s="1"/>
  <c r="F13" i="7"/>
  <c r="G13" i="7" s="1"/>
  <c r="G31" i="4" l="1"/>
  <c r="F31" i="4"/>
  <c r="G60" i="3"/>
  <c r="H60" i="3" s="1"/>
  <c r="E70" i="3"/>
  <c r="F70" i="3" s="1"/>
  <c r="G12" i="4"/>
  <c r="H12" i="4" s="1"/>
  <c r="H35" i="7"/>
  <c r="I35" i="7" s="1"/>
  <c r="F35" i="7"/>
  <c r="G35" i="7" s="1"/>
  <c r="H14" i="7"/>
  <c r="I14" i="7" s="1"/>
  <c r="F14" i="7"/>
  <c r="G14" i="7" s="1"/>
  <c r="E32" i="4" l="1"/>
  <c r="H31" i="4"/>
  <c r="E81" i="3"/>
  <c r="F81" i="3" s="1"/>
  <c r="G70" i="3"/>
  <c r="H70" i="3" s="1"/>
  <c r="E13" i="4"/>
  <c r="F13" i="4" s="1"/>
  <c r="H36" i="7"/>
  <c r="I36" i="7" s="1"/>
  <c r="F36" i="7"/>
  <c r="G36" i="7" s="1"/>
  <c r="H15" i="7"/>
  <c r="I15" i="7" s="1"/>
  <c r="F15" i="7"/>
  <c r="G15" i="7" s="1"/>
  <c r="G32" i="4" l="1"/>
  <c r="F32" i="4"/>
  <c r="E90" i="3"/>
  <c r="F90" i="3" s="1"/>
  <c r="G81" i="3"/>
  <c r="H81" i="3" s="1"/>
  <c r="G13" i="4"/>
  <c r="H13" i="4" s="1"/>
  <c r="H37" i="7"/>
  <c r="I37" i="7" s="1"/>
  <c r="F37" i="7"/>
  <c r="G37" i="7" s="1"/>
  <c r="H16" i="7"/>
  <c r="I16" i="7" s="1"/>
  <c r="F16" i="7"/>
  <c r="G16" i="7" s="1"/>
  <c r="E33" i="4" l="1"/>
  <c r="H32" i="4"/>
  <c r="G90" i="3"/>
  <c r="H90" i="3" s="1"/>
  <c r="E14" i="4"/>
  <c r="F14" i="4" s="1"/>
  <c r="F38" i="7"/>
  <c r="G38" i="7" s="1"/>
  <c r="H38" i="7"/>
  <c r="I38" i="7" s="1"/>
  <c r="F17" i="7"/>
  <c r="G17" i="7" s="1"/>
  <c r="H17" i="7"/>
  <c r="I17" i="7" s="1"/>
  <c r="G33" i="4" l="1"/>
  <c r="F33" i="4"/>
  <c r="G14" i="4"/>
  <c r="H14" i="4" s="1"/>
  <c r="H39" i="7"/>
  <c r="I39" i="7" s="1"/>
  <c r="F39" i="7"/>
  <c r="G39" i="7" s="1"/>
  <c r="F18" i="7"/>
  <c r="G18" i="7" s="1"/>
  <c r="H18" i="7"/>
  <c r="I18" i="7" s="1"/>
  <c r="E34" i="4" l="1"/>
  <c r="H33" i="4"/>
  <c r="E15" i="4"/>
  <c r="F15" i="4" s="1"/>
  <c r="H40" i="7"/>
  <c r="I40" i="7" s="1"/>
  <c r="F40" i="7"/>
  <c r="G40" i="7" s="1"/>
  <c r="H19" i="7"/>
  <c r="I19" i="7" s="1"/>
  <c r="F19" i="7"/>
  <c r="G19" i="7" s="1"/>
  <c r="G34" i="4" l="1"/>
  <c r="F34" i="4"/>
  <c r="G15" i="4"/>
  <c r="H15" i="4" s="1"/>
  <c r="F41" i="7"/>
  <c r="G41" i="7" s="1"/>
  <c r="H41" i="7"/>
  <c r="I41" i="7" s="1"/>
  <c r="H20" i="7"/>
  <c r="I20" i="7" s="1"/>
  <c r="F20" i="7"/>
  <c r="G20" i="7" s="1"/>
  <c r="E35" i="4" l="1"/>
  <c r="H34" i="4"/>
  <c r="E16" i="4"/>
  <c r="F16" i="4" s="1"/>
  <c r="F42" i="7"/>
  <c r="G42" i="7" s="1"/>
  <c r="H42" i="7"/>
  <c r="I42" i="7" s="1"/>
  <c r="G35" i="4" l="1"/>
  <c r="F35" i="4"/>
  <c r="G16" i="4"/>
  <c r="H16" i="4" s="1"/>
  <c r="H43" i="7"/>
  <c r="I43" i="7" s="1"/>
  <c r="F43" i="7"/>
  <c r="G43" i="7" s="1"/>
  <c r="E36" i="4" l="1"/>
  <c r="H35" i="4"/>
  <c r="E17" i="4"/>
  <c r="F17" i="4" s="1"/>
  <c r="G36" i="4" l="1"/>
  <c r="F36" i="4"/>
  <c r="G17" i="4"/>
  <c r="H17" i="4" s="1"/>
  <c r="E37" i="4" l="1"/>
  <c r="H36" i="4"/>
  <c r="E18" i="4"/>
  <c r="F18" i="4" s="1"/>
  <c r="G37" i="4" l="1"/>
  <c r="F37" i="4"/>
  <c r="G18" i="4"/>
  <c r="H18" i="4" s="1"/>
  <c r="E38" i="4" l="1"/>
  <c r="H37" i="4"/>
  <c r="E19" i="4"/>
  <c r="F19" i="4" s="1"/>
  <c r="G38" i="4" l="1"/>
  <c r="H38" i="4" s="1"/>
  <c r="F38" i="4"/>
  <c r="G19" i="4"/>
  <c r="H19" i="4" s="1"/>
  <c r="E9" i="5" l="1"/>
  <c r="G9" i="5" l="1"/>
  <c r="H9" i="5" s="1"/>
  <c r="F9" i="5"/>
</calcChain>
</file>

<file path=xl/sharedStrings.xml><?xml version="1.0" encoding="utf-8"?>
<sst xmlns="http://schemas.openxmlformats.org/spreadsheetml/2006/main" count="445" uniqueCount="96">
  <si>
    <t>EXPLANATORY NOTE/DISCLAIMER</t>
  </si>
  <si>
    <r>
      <rPr>
        <sz val="14"/>
        <rFont val="Calibri"/>
        <family val="2"/>
        <scheme val="minor"/>
      </rPr>
      <t>Monthly auction: D-1 at 14:00 after 3rd bidding round at D-1</t>
    </r>
    <r>
      <rPr>
        <sz val="14"/>
        <color rgb="FFFF0000"/>
        <rFont val="Calibri"/>
        <family val="2"/>
        <scheme val="minor"/>
      </rPr>
      <t xml:space="preserve">
</t>
    </r>
    <r>
      <rPr>
        <sz val="14"/>
        <color theme="1"/>
        <rFont val="Calibri"/>
        <family val="2"/>
        <scheme val="minor"/>
      </rPr>
      <t xml:space="preserve">
Quarterly auction: Last Thursday (before monthly auction starts) at 18:00
Yearly auction: Last Thursday (before quarterly auction starts) at 18:00</t>
    </r>
  </si>
  <si>
    <t>Years</t>
  </si>
  <si>
    <t>Please select the values in red</t>
  </si>
  <si>
    <t xml:space="preserve">Rank of day </t>
  </si>
  <si>
    <t>Day</t>
  </si>
  <si>
    <t>Month</t>
  </si>
  <si>
    <t>Year</t>
  </si>
  <si>
    <t>Years: please type in value</t>
  </si>
  <si>
    <t xml:space="preserve">What is the day corresponding to the </t>
  </si>
  <si>
    <t>Sunday</t>
  </si>
  <si>
    <t xml:space="preserve">of </t>
  </si>
  <si>
    <t>October</t>
  </si>
  <si>
    <t>?</t>
  </si>
  <si>
    <t xml:space="preserve">Daylight saving time starting and ending dates </t>
  </si>
  <si>
    <t>Other: please select in drop-down lists</t>
  </si>
  <si>
    <t>Answer</t>
  </si>
  <si>
    <t>Please don't change values in this box!</t>
  </si>
  <si>
    <t>Week rank</t>
  </si>
  <si>
    <t xml:space="preserve">Day </t>
  </si>
  <si>
    <t>Monday</t>
  </si>
  <si>
    <t>January</t>
  </si>
  <si>
    <t>Tuesday</t>
  </si>
  <si>
    <t>February</t>
  </si>
  <si>
    <t>Wednesday</t>
  </si>
  <si>
    <t>March</t>
  </si>
  <si>
    <t>Thursday</t>
  </si>
  <si>
    <t>April</t>
  </si>
  <si>
    <t>Friday</t>
  </si>
  <si>
    <t>May</t>
  </si>
  <si>
    <t>Saturday</t>
  </si>
  <si>
    <t>June</t>
  </si>
  <si>
    <t>July</t>
  </si>
  <si>
    <t>August</t>
  </si>
  <si>
    <t>September</t>
  </si>
  <si>
    <t>November</t>
  </si>
  <si>
    <t>December</t>
  </si>
  <si>
    <t>From</t>
  </si>
  <si>
    <t>to</t>
  </si>
  <si>
    <t>FIRM CAPACITY - 1st Monday of July</t>
  </si>
  <si>
    <t>Publication Date</t>
  </si>
  <si>
    <t>Start date</t>
  </si>
  <si>
    <t>Start time (UTC)</t>
  </si>
  <si>
    <t>Run date</t>
  </si>
  <si>
    <t>Run start (UTC)</t>
  </si>
  <si>
    <t>End date</t>
  </si>
  <si>
    <t>End time (UTC)</t>
  </si>
  <si>
    <t>*</t>
  </si>
  <si>
    <r>
      <t>INTERRUPTIBLE CAPACITY - 3rd</t>
    </r>
    <r>
      <rPr>
        <b/>
        <sz val="12"/>
        <color theme="1"/>
        <rFont val="Calibri (Body)"/>
        <charset val="238"/>
      </rPr>
      <t xml:space="preserve"> </t>
    </r>
    <r>
      <rPr>
        <b/>
        <sz val="12"/>
        <color theme="1"/>
        <rFont val="Calibri (Body)"/>
      </rPr>
      <t>Monday of July</t>
    </r>
  </si>
  <si>
    <t>Auction</t>
  </si>
  <si>
    <t xml:space="preserve">Product </t>
  </si>
  <si>
    <t>CAM NC AUCTION CALENDAR: Quarterly</t>
  </si>
  <si>
    <t>1st ANNUAL QUARTERLY CAPACITY AUCTION</t>
  </si>
  <si>
    <t>FIRM CAPACITY - 1st Monday of August</t>
  </si>
  <si>
    <t xml:space="preserve"> </t>
  </si>
  <si>
    <r>
      <t>INTERRUPTIBLE CAPACITY - 1st Monday of September</t>
    </r>
    <r>
      <rPr>
        <sz val="12"/>
        <color theme="1"/>
        <rFont val="Calibri (Body)"/>
      </rPr>
      <t xml:space="preserve"> </t>
    </r>
  </si>
  <si>
    <t>2nd ANNUAL QUARTERLY CAPACITY AUCTION</t>
  </si>
  <si>
    <t>FIRM CAPACITY - 1st Monday of November</t>
  </si>
  <si>
    <r>
      <t>INTERRUPTIBLE CAPACITY - 1st Monday of December</t>
    </r>
    <r>
      <rPr>
        <sz val="12"/>
        <color theme="1"/>
        <rFont val="Calibri (Body)"/>
      </rPr>
      <t xml:space="preserve"> </t>
    </r>
  </si>
  <si>
    <t>3rd ANNUAL QUARTERLY CAPACITY AUCTION</t>
  </si>
  <si>
    <t>FIRM CAPACITY - 1st Monday of February</t>
  </si>
  <si>
    <r>
      <t>INTERRUPTIBLE CAPACITY - 1st Monday of March</t>
    </r>
    <r>
      <rPr>
        <sz val="12"/>
        <color theme="1"/>
        <rFont val="Calibri (Body)"/>
      </rPr>
      <t xml:space="preserve"> </t>
    </r>
  </si>
  <si>
    <t>4th ANNUAL QUARTERLY CAPACITY AUCTION</t>
  </si>
  <si>
    <t>FIRM CAPACITY - 1st Monday of May</t>
  </si>
  <si>
    <r>
      <t>INTERRUPTIBLE CAPACITY - 1st Monday of June</t>
    </r>
    <r>
      <rPr>
        <sz val="12"/>
        <color theme="1"/>
        <rFont val="Calibri (Body)"/>
      </rPr>
      <t xml:space="preserve"> </t>
    </r>
  </si>
  <si>
    <t>CAM NC AUCTION CALENDAR: Monthly</t>
  </si>
  <si>
    <t xml:space="preserve">FIRM CAPACITY - 3rd Monday of M-1 </t>
  </si>
  <si>
    <t>INTERRUPTIBLE CAPACITY -  4th Tuesday of M-1</t>
  </si>
  <si>
    <t>CAM NC AUCTION CALENDAR: Daily</t>
  </si>
  <si>
    <t xml:space="preserve">FIRM CAPACITY - default timing </t>
  </si>
  <si>
    <t>as an example for days falling on winter time</t>
  </si>
  <si>
    <t>as an example for days falling on daylight saving time</t>
  </si>
  <si>
    <t>INTERRUPTIBLE CAPACITY - 1 hour after FDA auction</t>
  </si>
  <si>
    <t>CAM NC AUCTION CALENDAR: Within-Day</t>
  </si>
  <si>
    <t>FIRM CAPACITY</t>
  </si>
  <si>
    <t>Each hour on the relevant gas day, capacity effective from the hour + 4 shall be auctioned as within-day capacity.</t>
  </si>
  <si>
    <t>The first bidding round shall open directly on the next hour bar following the publication of results of the last daily product auction (including interruptible if offered).</t>
  </si>
  <si>
    <t>Each bidding round shall open at the start of every hour on the relevant gas day.</t>
  </si>
  <si>
    <t>The duration of each bidding round shall be 30 minutes as of the opening of the bidding round.</t>
  </si>
  <si>
    <t>The first bidding round closes at 01:30 UTC (winter time) or 00:30 UTC (daylight saving) before the gas day.</t>
  </si>
  <si>
    <t>The last bidding round shall close at 00:30 UTC (winter time) or 23:30 UTC (daylight saving) on the relevant gas day.</t>
  </si>
  <si>
    <t>The allocation of successful bids shall be effective from 05:00 UTC (winter time) or 04:00 UTC (daylight saving) on the relevant gas day.</t>
  </si>
  <si>
    <t>INTERRUPTIBLE CAPACITY</t>
  </si>
  <si>
    <t>Within-day interruptible capacity shall be allocated by means of an over-nomination procedure.</t>
  </si>
  <si>
    <t>covered</t>
  </si>
  <si>
    <t>Auction Calendar 2025/2026 for Capacity Allocation Mechanism Network Code</t>
  </si>
  <si>
    <t>and repeating daily through 28.02.2026</t>
  </si>
  <si>
    <t>MAR0277-24</t>
  </si>
  <si>
    <t>Version date: October 7th 2024</t>
  </si>
  <si>
    <r>
      <t xml:space="preserve">The Network Code on Capacity Allocation Mechanisms in Gas Transmission Systems (CAM NC) was adopted as a European Commission Regulation under the reference COMMISSION REGULATION (EU) No 2017/459 of 16 March 2017.  
The CAM NC contains a definition for ‘auction calendar’ (Art. 3(15)), as follows: 
</t>
    </r>
    <r>
      <rPr>
        <i/>
        <sz val="14"/>
        <color theme="1"/>
        <rFont val="Calibri"/>
        <family val="2"/>
        <scheme val="minor"/>
      </rPr>
      <t>‘a table displaying information relating to specific auctions which is published by ENTSOG by January of every calendar year for auctions taking place during the period of March until February of the following calendar year and consisting of all relevant timings for auctions, including starting dates and standard capacity products to which they apply.’</t>
    </r>
    <r>
      <rPr>
        <sz val="14"/>
        <color theme="1"/>
        <rFont val="Calibri"/>
        <family val="2"/>
        <scheme val="minor"/>
      </rPr>
      <t xml:space="preserve">
Therefore, such a definition creates an obligation on ENTSOG.
</t>
    </r>
    <r>
      <rPr>
        <sz val="14"/>
        <rFont val="Calibri"/>
        <family val="2"/>
        <scheme val="minor"/>
      </rPr>
      <t xml:space="preserve">No start of CAM NC auction for yearly, quarterly and monthly products will take place on European bank holidays, which correspond to days observed as public holidays in many European countries. The following days are considered European bank holidays on which CAM auctions for the abovementioned products could in theory occur, based on CAM NC rules for auction dates, but should not take place: Easter Monday (variable date), Labour Day (1 May), Ascension Day (variable date), Pentecost Monday (variable date), All Saints' Day (1 November), and the Christmas period (from 24 December to 26 December). Therefore, if the auction date based on CAM rules falls on a European bank holiday, the auction will be postponed to the next day which is not a European bank holiday. </t>
    </r>
    <r>
      <rPr>
        <sz val="14"/>
        <color theme="1"/>
        <rFont val="Calibri"/>
        <family val="2"/>
        <scheme val="minor"/>
      </rPr>
      <t xml:space="preserve">
</t>
    </r>
  </si>
  <si>
    <r>
      <t xml:space="preserve">If an ascending clock auction has not ended by the scheduled starting point (according to the auction calendar) of the next auction for capacity covering the same period, the first auction shall close and no capacity shall be allocated. The capacity shall be offered in the next relevant auction (Art. 17(22) CAM NC). ENTSOG proposes the following </t>
    </r>
    <r>
      <rPr>
        <u/>
        <sz val="14"/>
        <color theme="1"/>
        <rFont val="Calibri"/>
        <family val="2"/>
        <scheme val="minor"/>
      </rPr>
      <t>non-binding</t>
    </r>
    <r>
      <rPr>
        <sz val="14"/>
        <color theme="1"/>
        <rFont val="Calibri"/>
        <family val="2"/>
        <scheme val="minor"/>
      </rPr>
      <t xml:space="preserve"> termination time (time references in CE(S)T) for the specific auction:</t>
    </r>
  </si>
  <si>
    <r>
      <t xml:space="preserve">Dates indicated for interruptible auctions must be considered the European standard defaults, not preventing the possibility for respective firm auctions to continue </t>
    </r>
    <r>
      <rPr>
        <sz val="14"/>
        <rFont val="Calibri"/>
        <family val="2"/>
        <scheme val="minor"/>
      </rPr>
      <t>in case they have still not closed</t>
    </r>
    <r>
      <rPr>
        <sz val="14"/>
        <color theme="1"/>
        <rFont val="Calibri"/>
        <family val="2"/>
        <scheme val="minor"/>
      </rPr>
      <t xml:space="preserve"> on the days indicated for interruptible auctions starts. In these cases, the interruptible auctions will open the next possible day after the closing of the respective firm auctions (starting 8:00 am UTC winter time; 07:00 daylight saving time).</t>
    </r>
    <r>
      <rPr>
        <sz val="14"/>
        <color rgb="FFFF0000"/>
        <rFont val="Calibri"/>
        <family val="2"/>
        <scheme val="minor"/>
      </rPr>
      <t xml:space="preserve">
</t>
    </r>
    <r>
      <rPr>
        <sz val="14"/>
        <color theme="1"/>
        <rFont val="Calibri"/>
        <family val="2"/>
        <scheme val="minor"/>
      </rPr>
      <t xml:space="preserve">
</t>
    </r>
    <r>
      <rPr>
        <sz val="14"/>
        <rFont val="Calibri"/>
        <family val="2"/>
        <scheme val="minor"/>
      </rPr>
      <t xml:space="preserve">The minimum obligation set via the CAM Regulation is for TSOs to offer Interruptible capacity the day ahead (DA). </t>
    </r>
    <r>
      <rPr>
        <sz val="14"/>
        <color theme="1"/>
        <rFont val="Calibri"/>
        <family val="2"/>
        <scheme val="minor"/>
      </rPr>
      <t xml:space="preserve">
TSOs may at their own discretion offer Interruptible capacity for durations longer than DA. This does not imply in any way (nor does it set a precedence) for other TSOs to offer Interruptible capacity more than the minimum obligation prescribed under CAM.
Specific adjustments are needed for Monthly auctions.
</t>
    </r>
  </si>
  <si>
    <t>* In case of auctioning offer levels including incremental capacity, Art. 28(3) CAM NC publication timescales have to be taken into account (2 months before auction start date).</t>
  </si>
  <si>
    <t>Subject to capacity being made available, a within-day capacity auction shall be held every hour during the gas day.</t>
  </si>
  <si>
    <t>CAM NC AUCTION CALENDAR: Yearly</t>
  </si>
  <si>
    <t>Final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</si>
</sst>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dd\.mm\.yy;@"/>
    <numFmt numFmtId="165" formatCode="dd\.mm\.yyyy;@"/>
    <numFmt numFmtId="166" formatCode="hh:"/>
    <numFmt numFmtId="167" formatCode="dd/mm/yyyy;@"/>
  </numFmts>
  <fonts count="58">
    <font>
      <sz val="12"/>
      <color theme="1"/>
      <name val="Calibri (Body)"/>
      <family val="2"/>
    </font>
    <font>
      <sz val="11"/>
      <color theme="1"/>
      <name val="Calibri"/>
      <family val="2"/>
      <scheme val="minor"/>
    </font>
    <font>
      <sz val="11"/>
      <color theme="1"/>
      <name val="Calibri"/>
      <family val="2"/>
      <scheme val="minor"/>
    </font>
    <font>
      <b/>
      <sz val="12"/>
      <color theme="1"/>
      <name val="Calibri (Body)"/>
    </font>
    <font>
      <b/>
      <i/>
      <sz val="12"/>
      <color theme="1"/>
      <name val="Calibri (Body)"/>
    </font>
    <font>
      <b/>
      <sz val="14"/>
      <color theme="1"/>
      <name val="Calibri (Body)"/>
    </font>
    <font>
      <sz val="11"/>
      <color theme="1"/>
      <name val="Calibri (Body)"/>
      <family val="2"/>
    </font>
    <font>
      <sz val="10"/>
      <color theme="1"/>
      <name val="Calibri (Body)"/>
      <family val="2"/>
    </font>
    <font>
      <sz val="12"/>
      <color theme="1"/>
      <name val="Calibri (Body)"/>
    </font>
    <font>
      <sz val="11"/>
      <color theme="1"/>
      <name val="Calibri"/>
      <family val="2"/>
      <scheme val="minor"/>
    </font>
    <font>
      <sz val="11"/>
      <color indexed="8"/>
      <name val="Calibri"/>
      <family val="2"/>
    </font>
    <font>
      <i/>
      <sz val="11"/>
      <color theme="1"/>
      <name val="Calibri (Body)"/>
    </font>
    <font>
      <sz val="10"/>
      <color theme="1"/>
      <name val="Calibri (Body)"/>
    </font>
    <font>
      <i/>
      <sz val="12"/>
      <color rgb="FFFF0000"/>
      <name val="Calibri (Body)"/>
    </font>
    <font>
      <b/>
      <sz val="12"/>
      <color rgb="FF00B050"/>
      <name val="Calibri (Body)"/>
    </font>
    <font>
      <b/>
      <sz val="12"/>
      <color rgb="FF00B050"/>
      <name val="Arial"/>
      <family val="2"/>
    </font>
    <font>
      <sz val="12"/>
      <color rgb="FFFF0000"/>
      <name val="Arial"/>
      <family val="2"/>
    </font>
    <font>
      <sz val="12"/>
      <name val="Calibri (Body)"/>
      <family val="2"/>
    </font>
    <font>
      <sz val="12"/>
      <color theme="1"/>
      <name val="Calibri"/>
      <family val="2"/>
      <scheme val="minor"/>
    </font>
    <font>
      <sz val="12"/>
      <name val="Calibri"/>
      <family val="2"/>
      <scheme val="minor"/>
    </font>
    <font>
      <b/>
      <sz val="16"/>
      <color theme="1"/>
      <name val="Calibri"/>
      <family val="2"/>
      <scheme val="minor"/>
    </font>
    <font>
      <sz val="16"/>
      <color theme="1"/>
      <name val="Calibri"/>
      <family val="2"/>
      <scheme val="minor"/>
    </font>
    <font>
      <b/>
      <sz val="14"/>
      <color theme="1"/>
      <name val="Calibri"/>
      <family val="2"/>
      <scheme val="minor"/>
    </font>
    <font>
      <sz val="14"/>
      <color theme="1"/>
      <name val="Calibri"/>
      <family val="2"/>
      <scheme val="minor"/>
    </font>
    <font>
      <sz val="14"/>
      <color rgb="FFFF0000"/>
      <name val="Calibri"/>
      <family val="2"/>
      <scheme val="minor"/>
    </font>
    <font>
      <b/>
      <sz val="12"/>
      <color theme="1"/>
      <name val="Calibri (Body)"/>
      <charset val="238"/>
    </font>
    <font>
      <b/>
      <sz val="12"/>
      <name val="Calibri (Body)"/>
      <charset val="238"/>
    </font>
    <font>
      <sz val="12"/>
      <color theme="1"/>
      <name val="Calibri"/>
      <family val="2"/>
    </font>
    <font>
      <sz val="10"/>
      <color rgb="FFFF0000"/>
      <name val="Calibri (Body)"/>
    </font>
    <font>
      <sz val="12"/>
      <color rgb="FFFF0000"/>
      <name val="Calibri (Body)"/>
      <family val="2"/>
    </font>
    <font>
      <strike/>
      <sz val="10"/>
      <color rgb="FFFF0000"/>
      <name val="Calibri (Body)"/>
    </font>
    <font>
      <sz val="12"/>
      <name val="Calibri (Body)"/>
    </font>
    <font>
      <sz val="10"/>
      <name val="Calibri (Body)"/>
    </font>
    <font>
      <b/>
      <sz val="12"/>
      <name val="Calibri (Body)"/>
    </font>
    <font>
      <b/>
      <sz val="11"/>
      <color rgb="FFFF0000"/>
      <name val="Calibri"/>
      <family val="2"/>
      <scheme val="minor"/>
    </font>
    <font>
      <b/>
      <sz val="11"/>
      <name val="Calibri"/>
      <family val="2"/>
      <scheme val="minor"/>
    </font>
    <font>
      <sz val="11"/>
      <name val="Calibri"/>
      <family val="2"/>
      <scheme val="minor"/>
    </font>
    <font>
      <i/>
      <sz val="11"/>
      <color theme="1"/>
      <name val="Calibri"/>
      <family val="2"/>
      <scheme val="minor"/>
    </font>
    <font>
      <b/>
      <sz val="11"/>
      <color rgb="FF0070C0"/>
      <name val="Calibri"/>
      <family val="2"/>
      <scheme val="minor"/>
    </font>
    <font>
      <b/>
      <i/>
      <sz val="11"/>
      <color rgb="FF7030A0"/>
      <name val="Calibri"/>
      <family val="2"/>
      <scheme val="minor"/>
    </font>
    <font>
      <b/>
      <i/>
      <sz val="11"/>
      <color theme="1"/>
      <name val="Calibri"/>
      <family val="2"/>
      <scheme val="minor"/>
    </font>
    <font>
      <b/>
      <sz val="12"/>
      <color rgb="FF7030A0"/>
      <name val="Calibri"/>
      <family val="2"/>
      <scheme val="minor"/>
    </font>
    <font>
      <b/>
      <sz val="12"/>
      <color rgb="FFFF0000"/>
      <name val="Calibri"/>
      <family val="2"/>
      <scheme val="minor"/>
    </font>
    <font>
      <u/>
      <sz val="14"/>
      <color theme="1"/>
      <name val="Calibri"/>
      <family val="2"/>
      <scheme val="minor"/>
    </font>
    <font>
      <sz val="14"/>
      <name val="Calibri"/>
      <family val="2"/>
      <scheme val="minor"/>
    </font>
    <font>
      <sz val="11"/>
      <color rgb="FFFF0000"/>
      <name val="Calibri"/>
      <family val="2"/>
      <scheme val="minor"/>
    </font>
    <font>
      <i/>
      <sz val="9"/>
      <color rgb="FFFF0000"/>
      <name val="Calibri (Body)"/>
    </font>
    <font>
      <i/>
      <sz val="9"/>
      <color rgb="FF0070C0"/>
      <name val="Calibri (Body)"/>
    </font>
    <font>
      <i/>
      <sz val="11"/>
      <color rgb="FFFF0000"/>
      <name val="Calibri"/>
      <family val="2"/>
      <scheme val="minor"/>
    </font>
    <font>
      <sz val="9"/>
      <color theme="1"/>
      <name val="Calibri (Body)"/>
    </font>
    <font>
      <i/>
      <sz val="9"/>
      <color theme="9" tint="-0.499984740745262"/>
      <name val="Calibri (Body)"/>
    </font>
    <font>
      <sz val="12"/>
      <color theme="9" tint="-0.499984740745262"/>
      <name val="Calibri (Body)"/>
    </font>
    <font>
      <sz val="10"/>
      <color theme="9" tint="-0.499984740745262"/>
      <name val="Calibri (Body)"/>
    </font>
    <font>
      <sz val="12"/>
      <color rgb="FFFF0000"/>
      <name val="Calibri (Body)"/>
    </font>
    <font>
      <sz val="8"/>
      <name val="Calibri (Body)"/>
      <family val="2"/>
    </font>
    <font>
      <b/>
      <i/>
      <sz val="9"/>
      <color rgb="FFFF0000"/>
      <name val="Calibri (Body)"/>
    </font>
    <font>
      <i/>
      <sz val="14"/>
      <color theme="1"/>
      <name val="Calibri"/>
      <family val="2"/>
      <scheme val="minor"/>
    </font>
    <font>
      <b/>
      <i/>
      <sz val="9"/>
      <name val="Calibri (Body)"/>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79998168889431442"/>
        <bgColor indexed="64"/>
      </patternFill>
    </fill>
    <fill>
      <patternFill patternType="solid">
        <fgColor theme="6" tint="0.39997558519241921"/>
        <bgColor indexed="64"/>
      </patternFill>
    </fill>
  </fills>
  <borders count="2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0" fontId="9" fillId="0" borderId="0"/>
    <xf numFmtId="0" fontId="10" fillId="0" borderId="0"/>
    <xf numFmtId="0" fontId="10" fillId="0" borderId="0"/>
    <xf numFmtId="44" fontId="10" fillId="0" borderId="0" applyFont="0" applyFill="0" applyBorder="0" applyAlignment="0" applyProtection="0"/>
    <xf numFmtId="44"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cellStyleXfs>
  <cellXfs count="164">
    <xf numFmtId="0" fontId="0" fillId="0" borderId="0" xfId="0"/>
    <xf numFmtId="0" fontId="0" fillId="2" borderId="0" xfId="0" applyFill="1"/>
    <xf numFmtId="0" fontId="3" fillId="2" borderId="0" xfId="0" applyFont="1" applyFill="1"/>
    <xf numFmtId="20" fontId="0" fillId="2" borderId="0" xfId="0" applyNumberFormat="1" applyFill="1" applyAlignment="1">
      <alignment horizontal="center"/>
    </xf>
    <xf numFmtId="0" fontId="5" fillId="2" borderId="0" xfId="0" applyFont="1" applyFill="1"/>
    <xf numFmtId="0" fontId="3" fillId="2" borderId="4" xfId="0" applyFont="1" applyFill="1" applyBorder="1" applyAlignment="1">
      <alignment horizontal="center"/>
    </xf>
    <xf numFmtId="0" fontId="12" fillId="2" borderId="0" xfId="0" applyFont="1" applyFill="1"/>
    <xf numFmtId="0" fontId="13" fillId="2" borderId="0" xfId="0" applyFont="1" applyFill="1"/>
    <xf numFmtId="14" fontId="15" fillId="2" borderId="0" xfId="0" quotePrefix="1" applyNumberFormat="1" applyFont="1" applyFill="1" applyAlignment="1">
      <alignment horizontal="center"/>
    </xf>
    <xf numFmtId="0" fontId="16" fillId="2" borderId="0" xfId="0" applyFont="1" applyFill="1"/>
    <xf numFmtId="0" fontId="0" fillId="2" borderId="0" xfId="0" applyFill="1" applyAlignment="1">
      <alignment horizontal="center"/>
    </xf>
    <xf numFmtId="14" fontId="14" fillId="2" borderId="0" xfId="0" applyNumberFormat="1" applyFont="1" applyFill="1" applyAlignment="1">
      <alignment horizontal="center"/>
    </xf>
    <xf numFmtId="0" fontId="17" fillId="2" borderId="0" xfId="0" applyFont="1" applyFill="1"/>
    <xf numFmtId="0" fontId="9" fillId="0" borderId="0" xfId="1"/>
    <xf numFmtId="0" fontId="20" fillId="0" borderId="0" xfId="1" applyFont="1" applyAlignment="1">
      <alignment horizontal="center"/>
    </xf>
    <xf numFmtId="0" fontId="21" fillId="0" borderId="0" xfId="1" applyFont="1" applyAlignment="1">
      <alignment horizontal="center"/>
    </xf>
    <xf numFmtId="0" fontId="22" fillId="0" borderId="5" xfId="1" applyFont="1" applyBorder="1"/>
    <xf numFmtId="0" fontId="18" fillId="0" borderId="6" xfId="1" applyFont="1" applyBorder="1"/>
    <xf numFmtId="0" fontId="18" fillId="0" borderId="0" xfId="1" applyFont="1"/>
    <xf numFmtId="165" fontId="0" fillId="2" borderId="0" xfId="0" applyNumberFormat="1" applyFill="1" applyAlignment="1">
      <alignment horizontal="center"/>
    </xf>
    <xf numFmtId="0" fontId="5" fillId="0" borderId="0" xfId="0" applyFont="1"/>
    <xf numFmtId="0" fontId="3" fillId="0" borderId="0" xfId="0" applyFont="1"/>
    <xf numFmtId="0" fontId="3" fillId="0" borderId="4" xfId="0" applyFont="1" applyBorder="1" applyAlignment="1">
      <alignment horizontal="center"/>
    </xf>
    <xf numFmtId="165" fontId="0" fillId="0" borderId="0" xfId="0" applyNumberFormat="1" applyAlignment="1">
      <alignment horizontal="center"/>
    </xf>
    <xf numFmtId="20" fontId="0" fillId="0" borderId="0" xfId="0" applyNumberFormat="1" applyAlignment="1">
      <alignment horizontal="center"/>
    </xf>
    <xf numFmtId="0" fontId="26" fillId="0" borderId="0" xfId="0" applyFont="1"/>
    <xf numFmtId="164" fontId="0" fillId="0" borderId="0" xfId="0" applyNumberFormat="1" applyAlignment="1">
      <alignment horizontal="center"/>
    </xf>
    <xf numFmtId="164" fontId="4" fillId="0" borderId="0" xfId="0" applyNumberFormat="1" applyFont="1" applyAlignment="1">
      <alignment horizontal="left"/>
    </xf>
    <xf numFmtId="0" fontId="25" fillId="0" borderId="0" xfId="0" applyFont="1"/>
    <xf numFmtId="0" fontId="6" fillId="0" borderId="0" xfId="0" applyFont="1"/>
    <xf numFmtId="0" fontId="11" fillId="0" borderId="0" xfId="0" applyFont="1"/>
    <xf numFmtId="0" fontId="8" fillId="0" borderId="0" xfId="0" applyFont="1"/>
    <xf numFmtId="0" fontId="7" fillId="0" borderId="0" xfId="0" applyFont="1"/>
    <xf numFmtId="0" fontId="7" fillId="0" borderId="0" xfId="0" applyFont="1" applyAlignment="1">
      <alignment horizontal="left"/>
    </xf>
    <xf numFmtId="20" fontId="7" fillId="0" borderId="0" xfId="0" applyNumberFormat="1" applyFont="1" applyAlignment="1">
      <alignment horizontal="center"/>
    </xf>
    <xf numFmtId="0" fontId="27" fillId="0" borderId="0" xfId="0" applyFont="1"/>
    <xf numFmtId="0" fontId="23" fillId="2" borderId="6" xfId="1" applyFont="1" applyFill="1" applyBorder="1" applyAlignment="1">
      <alignment vertical="top" wrapText="1"/>
    </xf>
    <xf numFmtId="0" fontId="23" fillId="2" borderId="7" xfId="1" applyFont="1" applyFill="1" applyBorder="1" applyAlignment="1">
      <alignment vertical="top" wrapText="1"/>
    </xf>
    <xf numFmtId="0" fontId="28" fillId="2" borderId="0" xfId="0" applyFont="1" applyFill="1"/>
    <xf numFmtId="20" fontId="29" fillId="2" borderId="0" xfId="0" quotePrefix="1" applyNumberFormat="1" applyFont="1" applyFill="1" applyAlignment="1">
      <alignment horizontal="center"/>
    </xf>
    <xf numFmtId="0" fontId="30" fillId="2" borderId="0" xfId="0" applyFont="1" applyFill="1"/>
    <xf numFmtId="0" fontId="32" fillId="2" borderId="0" xfId="0" applyFont="1" applyFill="1"/>
    <xf numFmtId="14" fontId="33" fillId="2" borderId="0" xfId="0" applyNumberFormat="1" applyFont="1" applyFill="1" applyAlignment="1">
      <alignment horizontal="center"/>
    </xf>
    <xf numFmtId="0" fontId="3" fillId="2" borderId="8" xfId="0" applyFont="1" applyFill="1" applyBorder="1" applyAlignment="1">
      <alignment horizontal="center"/>
    </xf>
    <xf numFmtId="20" fontId="31" fillId="0" borderId="0" xfId="0" quotePrefix="1" applyNumberFormat="1" applyFont="1" applyAlignment="1">
      <alignment horizontal="center"/>
    </xf>
    <xf numFmtId="0" fontId="34" fillId="0" borderId="0" xfId="0" applyFont="1"/>
    <xf numFmtId="0" fontId="35" fillId="0" borderId="0" xfId="0" applyFont="1" applyAlignment="1">
      <alignment horizontal="center"/>
    </xf>
    <xf numFmtId="0" fontId="36" fillId="0" borderId="0" xfId="0" applyFont="1" applyAlignment="1">
      <alignment horizontal="center"/>
    </xf>
    <xf numFmtId="14" fontId="0" fillId="0" borderId="0" xfId="0" applyNumberFormat="1"/>
    <xf numFmtId="0" fontId="37" fillId="0" borderId="0" xfId="0" applyFont="1"/>
    <xf numFmtId="0" fontId="36" fillId="0" borderId="0" xfId="0" applyFont="1"/>
    <xf numFmtId="0" fontId="36" fillId="0" borderId="0" xfId="0" applyFont="1" applyAlignment="1">
      <alignment horizontal="right"/>
    </xf>
    <xf numFmtId="0" fontId="34" fillId="0" borderId="0" xfId="0" applyFont="1" applyAlignment="1">
      <alignment horizontal="center"/>
    </xf>
    <xf numFmtId="0" fontId="35" fillId="0" borderId="4" xfId="0" applyFont="1" applyBorder="1" applyAlignment="1">
      <alignment horizontal="center"/>
    </xf>
    <xf numFmtId="0" fontId="37" fillId="0" borderId="0" xfId="0" applyFont="1" applyAlignment="1">
      <alignment horizontal="center"/>
    </xf>
    <xf numFmtId="14" fontId="38" fillId="0" borderId="4" xfId="0" applyNumberFormat="1" applyFont="1" applyBorder="1" applyAlignment="1">
      <alignment horizontal="center"/>
    </xf>
    <xf numFmtId="0" fontId="39" fillId="3" borderId="9" xfId="0" applyFont="1" applyFill="1" applyBorder="1"/>
    <xf numFmtId="0" fontId="37" fillId="3" borderId="10" xfId="0" applyFont="1" applyFill="1" applyBorder="1"/>
    <xf numFmtId="0" fontId="40" fillId="3" borderId="10" xfId="0" applyFont="1" applyFill="1" applyBorder="1" applyAlignment="1">
      <alignment horizontal="center"/>
    </xf>
    <xf numFmtId="0" fontId="40" fillId="3" borderId="10" xfId="0" applyFont="1" applyFill="1" applyBorder="1"/>
    <xf numFmtId="0" fontId="40" fillId="3" borderId="11" xfId="0" applyFont="1" applyFill="1" applyBorder="1" applyAlignment="1">
      <alignment horizontal="center"/>
    </xf>
    <xf numFmtId="0" fontId="37" fillId="3" borderId="12" xfId="0" applyFont="1" applyFill="1" applyBorder="1"/>
    <xf numFmtId="0" fontId="37" fillId="3" borderId="0" xfId="0" applyFont="1" applyFill="1"/>
    <xf numFmtId="0" fontId="37" fillId="3" borderId="0" xfId="0" applyFont="1" applyFill="1" applyAlignment="1">
      <alignment horizontal="center"/>
    </xf>
    <xf numFmtId="0" fontId="37" fillId="3" borderId="13" xfId="0" applyFont="1" applyFill="1" applyBorder="1" applyAlignment="1">
      <alignment horizontal="center"/>
    </xf>
    <xf numFmtId="0" fontId="37" fillId="3" borderId="13" xfId="0" applyFont="1" applyFill="1" applyBorder="1"/>
    <xf numFmtId="0" fontId="37" fillId="3" borderId="14" xfId="0" applyFont="1" applyFill="1" applyBorder="1"/>
    <xf numFmtId="0" fontId="37" fillId="3" borderId="15" xfId="0" applyFont="1" applyFill="1" applyBorder="1"/>
    <xf numFmtId="0" fontId="37" fillId="3" borderId="15" xfId="0" applyFont="1" applyFill="1" applyBorder="1" applyAlignment="1">
      <alignment horizontal="center"/>
    </xf>
    <xf numFmtId="0" fontId="37" fillId="3" borderId="16" xfId="0" applyFont="1" applyFill="1" applyBorder="1"/>
    <xf numFmtId="14" fontId="38" fillId="0" borderId="0" xfId="0" applyNumberFormat="1" applyFont="1" applyAlignment="1">
      <alignment horizontal="center"/>
    </xf>
    <xf numFmtId="14" fontId="0" fillId="2" borderId="0" xfId="0" applyNumberFormat="1" applyFill="1"/>
    <xf numFmtId="165" fontId="0" fillId="0" borderId="0" xfId="0" applyNumberFormat="1"/>
    <xf numFmtId="14" fontId="3" fillId="2" borderId="0" xfId="0" applyNumberFormat="1" applyFont="1" applyFill="1" applyAlignment="1">
      <alignment horizontal="center"/>
    </xf>
    <xf numFmtId="0" fontId="18" fillId="4" borderId="0" xfId="1" applyFont="1" applyFill="1" applyAlignment="1">
      <alignment horizontal="left"/>
    </xf>
    <xf numFmtId="0" fontId="39" fillId="0" borderId="0" xfId="0" applyFont="1"/>
    <xf numFmtId="0" fontId="40" fillId="0" borderId="0" xfId="0" applyFont="1" applyAlignment="1">
      <alignment horizontal="center"/>
    </xf>
    <xf numFmtId="0" fontId="40" fillId="0" borderId="0" xfId="0" applyFont="1"/>
    <xf numFmtId="166" fontId="31" fillId="0" borderId="0" xfId="0" quotePrefix="1" applyNumberFormat="1" applyFont="1" applyAlignment="1">
      <alignment horizontal="center"/>
    </xf>
    <xf numFmtId="0" fontId="37" fillId="0" borderId="13" xfId="0" applyFont="1" applyBorder="1" applyAlignment="1">
      <alignment horizontal="center"/>
    </xf>
    <xf numFmtId="0" fontId="39" fillId="0" borderId="9" xfId="0" applyFont="1" applyBorder="1"/>
    <xf numFmtId="0" fontId="37" fillId="0" borderId="10" xfId="0" applyFont="1" applyBorder="1"/>
    <xf numFmtId="0" fontId="40" fillId="0" borderId="10" xfId="0" applyFont="1" applyBorder="1" applyAlignment="1">
      <alignment horizontal="center"/>
    </xf>
    <xf numFmtId="0" fontId="40" fillId="0" borderId="10" xfId="0" applyFont="1" applyBorder="1"/>
    <xf numFmtId="0" fontId="40" fillId="0" borderId="11" xfId="0" applyFont="1" applyBorder="1" applyAlignment="1">
      <alignment horizontal="center"/>
    </xf>
    <xf numFmtId="0" fontId="37" fillId="0" borderId="12" xfId="0" applyFont="1" applyBorder="1"/>
    <xf numFmtId="0" fontId="37" fillId="0" borderId="13" xfId="0" applyFont="1" applyBorder="1"/>
    <xf numFmtId="0" fontId="37" fillId="0" borderId="14" xfId="0" applyFont="1" applyBorder="1"/>
    <xf numFmtId="0" fontId="37" fillId="0" borderId="15" xfId="0" applyFont="1" applyBorder="1"/>
    <xf numFmtId="0" fontId="37" fillId="0" borderId="15" xfId="0" applyFont="1" applyBorder="1" applyAlignment="1">
      <alignment horizontal="center"/>
    </xf>
    <xf numFmtId="0" fontId="37" fillId="0" borderId="16" xfId="0" applyFont="1" applyBorder="1"/>
    <xf numFmtId="14" fontId="42" fillId="0" borderId="0" xfId="0" applyNumberFormat="1" applyFont="1"/>
    <xf numFmtId="14" fontId="42" fillId="0" borderId="15" xfId="0" applyNumberFormat="1" applyFont="1" applyBorder="1"/>
    <xf numFmtId="14" fontId="42" fillId="0" borderId="13" xfId="0" applyNumberFormat="1" applyFont="1" applyBorder="1"/>
    <xf numFmtId="14" fontId="42" fillId="0" borderId="16" xfId="0" applyNumberFormat="1" applyFont="1" applyBorder="1"/>
    <xf numFmtId="0" fontId="41" fillId="0" borderId="12" xfId="0" applyFont="1" applyBorder="1" applyAlignment="1">
      <alignment horizontal="center"/>
    </xf>
    <xf numFmtId="0" fontId="3" fillId="0" borderId="0" xfId="0" applyFont="1" applyAlignment="1">
      <alignment horizontal="right"/>
    </xf>
    <xf numFmtId="0" fontId="33" fillId="2" borderId="0" xfId="0" applyFont="1" applyFill="1" applyAlignment="1">
      <alignment horizontal="center"/>
    </xf>
    <xf numFmtId="0" fontId="33" fillId="5" borderId="0" xfId="0" applyFont="1" applyFill="1" applyAlignment="1">
      <alignment horizontal="center"/>
    </xf>
    <xf numFmtId="0" fontId="3" fillId="2" borderId="0" xfId="0" applyFont="1" applyFill="1" applyAlignment="1">
      <alignment horizontal="center"/>
    </xf>
    <xf numFmtId="0" fontId="33" fillId="0" borderId="0" xfId="0" applyFont="1" applyAlignment="1">
      <alignment horizontal="center"/>
    </xf>
    <xf numFmtId="14" fontId="15" fillId="0" borderId="0" xfId="0" quotePrefix="1" applyNumberFormat="1" applyFont="1" applyAlignment="1">
      <alignment horizontal="center"/>
    </xf>
    <xf numFmtId="0" fontId="23" fillId="2" borderId="5" xfId="1" applyFont="1" applyFill="1" applyBorder="1" applyAlignment="1">
      <alignment vertical="top" wrapText="1"/>
    </xf>
    <xf numFmtId="14" fontId="3" fillId="0" borderId="0" xfId="0" applyNumberFormat="1" applyFont="1" applyAlignment="1">
      <alignment horizontal="center"/>
    </xf>
    <xf numFmtId="0" fontId="45" fillId="0" borderId="0" xfId="1" applyFont="1"/>
    <xf numFmtId="0" fontId="46" fillId="2" borderId="0" xfId="0" applyFont="1" applyFill="1"/>
    <xf numFmtId="0" fontId="2" fillId="0" borderId="0" xfId="1" applyFont="1"/>
    <xf numFmtId="0" fontId="47" fillId="0" borderId="0" xfId="0" applyFont="1"/>
    <xf numFmtId="0" fontId="29" fillId="2" borderId="0" xfId="0" applyFont="1" applyFill="1"/>
    <xf numFmtId="0" fontId="29" fillId="0" borderId="0" xfId="0" applyFont="1"/>
    <xf numFmtId="0" fontId="49" fillId="0" borderId="0" xfId="0" applyFont="1"/>
    <xf numFmtId="0" fontId="51" fillId="2" borderId="0" xfId="0" applyFont="1" applyFill="1"/>
    <xf numFmtId="0" fontId="50" fillId="2" borderId="0" xfId="0" applyFont="1" applyFill="1"/>
    <xf numFmtId="0" fontId="52" fillId="2" borderId="0" xfId="0" applyFont="1" applyFill="1"/>
    <xf numFmtId="0" fontId="53" fillId="2" borderId="0" xfId="0" applyFont="1" applyFill="1"/>
    <xf numFmtId="14" fontId="3" fillId="2" borderId="4" xfId="0" applyNumberFormat="1" applyFont="1" applyFill="1" applyBorder="1" applyAlignment="1">
      <alignment horizontal="center"/>
    </xf>
    <xf numFmtId="14" fontId="15" fillId="2" borderId="4" xfId="0" quotePrefix="1" applyNumberFormat="1" applyFont="1" applyFill="1" applyBorder="1" applyAlignment="1">
      <alignment horizontal="center"/>
    </xf>
    <xf numFmtId="20" fontId="31" fillId="0" borderId="4" xfId="0" quotePrefix="1" applyNumberFormat="1" applyFont="1" applyBorder="1" applyAlignment="1">
      <alignment horizontal="center"/>
    </xf>
    <xf numFmtId="165" fontId="0" fillId="0" borderId="4" xfId="0" applyNumberFormat="1" applyBorder="1" applyAlignment="1">
      <alignment horizontal="center"/>
    </xf>
    <xf numFmtId="166" fontId="31" fillId="0" borderId="4" xfId="0" quotePrefix="1" applyNumberFormat="1" applyFont="1" applyBorder="1" applyAlignment="1">
      <alignment horizontal="center"/>
    </xf>
    <xf numFmtId="14" fontId="3" fillId="0" borderId="4" xfId="0" applyNumberFormat="1" applyFont="1" applyBorder="1" applyAlignment="1">
      <alignment horizontal="center"/>
    </xf>
    <xf numFmtId="14" fontId="15" fillId="0" borderId="4" xfId="0" quotePrefix="1" applyNumberFormat="1" applyFont="1" applyBorder="1" applyAlignment="1">
      <alignment horizontal="center"/>
    </xf>
    <xf numFmtId="0" fontId="1" fillId="0" borderId="0" xfId="1" applyFont="1"/>
    <xf numFmtId="0" fontId="50" fillId="2" borderId="0" xfId="0" applyFont="1" applyFill="1" applyAlignment="1">
      <alignment horizontal="left"/>
    </xf>
    <xf numFmtId="14" fontId="33" fillId="0" borderId="4" xfId="0" applyNumberFormat="1" applyFont="1" applyBorder="1" applyAlignment="1">
      <alignment horizontal="center"/>
    </xf>
    <xf numFmtId="0" fontId="55" fillId="0" borderId="0" xfId="0" applyFont="1"/>
    <xf numFmtId="167" fontId="14" fillId="0" borderId="0" xfId="0" applyNumberFormat="1" applyFont="1" applyAlignment="1">
      <alignment horizontal="center"/>
    </xf>
    <xf numFmtId="14" fontId="33" fillId="2" borderId="4" xfId="0" applyNumberFormat="1" applyFont="1" applyFill="1" applyBorder="1" applyAlignment="1">
      <alignment horizontal="center"/>
    </xf>
    <xf numFmtId="0" fontId="48" fillId="3" borderId="17" xfId="0" applyFont="1" applyFill="1" applyBorder="1"/>
    <xf numFmtId="0" fontId="48" fillId="3" borderId="18" xfId="0" applyFont="1" applyFill="1" applyBorder="1"/>
    <xf numFmtId="0" fontId="48" fillId="3" borderId="18" xfId="0" applyFont="1" applyFill="1" applyBorder="1" applyAlignment="1">
      <alignment horizontal="center"/>
    </xf>
    <xf numFmtId="0" fontId="48" fillId="3" borderId="19" xfId="0" applyFont="1" applyFill="1" applyBorder="1" applyAlignment="1">
      <alignment horizontal="center"/>
    </xf>
    <xf numFmtId="0" fontId="48" fillId="3" borderId="20" xfId="0" applyFont="1" applyFill="1" applyBorder="1"/>
    <xf numFmtId="0" fontId="48" fillId="3" borderId="0" xfId="0" applyFont="1" applyFill="1"/>
    <xf numFmtId="0" fontId="48" fillId="3" borderId="0" xfId="0" applyFont="1" applyFill="1" applyAlignment="1">
      <alignment horizontal="center"/>
    </xf>
    <xf numFmtId="0" fontId="48" fillId="3" borderId="21" xfId="0" applyFont="1" applyFill="1" applyBorder="1"/>
    <xf numFmtId="0" fontId="37" fillId="3" borderId="20" xfId="0" applyFont="1" applyFill="1" applyBorder="1"/>
    <xf numFmtId="0" fontId="37" fillId="3" borderId="21" xfId="0" applyFont="1" applyFill="1" applyBorder="1"/>
    <xf numFmtId="0" fontId="37" fillId="3" borderId="22" xfId="0" applyFont="1" applyFill="1" applyBorder="1"/>
    <xf numFmtId="0" fontId="37" fillId="3" borderId="23" xfId="0" applyFont="1" applyFill="1" applyBorder="1"/>
    <xf numFmtId="0" fontId="37" fillId="3" borderId="23" xfId="0" applyFont="1" applyFill="1" applyBorder="1" applyAlignment="1">
      <alignment horizontal="center"/>
    </xf>
    <xf numFmtId="0" fontId="37" fillId="3" borderId="24" xfId="0" applyFont="1" applyFill="1" applyBorder="1"/>
    <xf numFmtId="0" fontId="40" fillId="3" borderId="17" xfId="0" applyFont="1" applyFill="1" applyBorder="1" applyAlignment="1">
      <alignment horizontal="center"/>
    </xf>
    <xf numFmtId="0" fontId="40" fillId="3" borderId="19" xfId="0" applyFont="1" applyFill="1" applyBorder="1" applyAlignment="1">
      <alignment horizontal="center"/>
    </xf>
    <xf numFmtId="0" fontId="37" fillId="3" borderId="20" xfId="0" applyFont="1" applyFill="1" applyBorder="1" applyAlignment="1">
      <alignment horizontal="center"/>
    </xf>
    <xf numFmtId="0" fontId="37" fillId="3" borderId="21" xfId="0" applyFont="1" applyFill="1" applyBorder="1" applyAlignment="1">
      <alignment horizontal="center"/>
    </xf>
    <xf numFmtId="0" fontId="37" fillId="3" borderId="22" xfId="0" applyFont="1" applyFill="1" applyBorder="1" applyAlignment="1">
      <alignment horizontal="center"/>
    </xf>
    <xf numFmtId="0" fontId="37" fillId="3" borderId="24" xfId="0" applyFont="1" applyFill="1" applyBorder="1" applyAlignment="1">
      <alignment horizontal="center"/>
    </xf>
    <xf numFmtId="0" fontId="18" fillId="0" borderId="0" xfId="1" applyFont="1" applyAlignment="1">
      <alignment horizontal="right"/>
    </xf>
    <xf numFmtId="0" fontId="19" fillId="0" borderId="0" xfId="1" applyFont="1" applyAlignment="1">
      <alignment horizontal="right" vertical="center"/>
    </xf>
    <xf numFmtId="0" fontId="23" fillId="0" borderId="7" xfId="1" applyFont="1" applyBorder="1" applyAlignment="1">
      <alignment vertical="top" wrapText="1"/>
    </xf>
    <xf numFmtId="0" fontId="57" fillId="0" borderId="0" xfId="0" applyFont="1"/>
    <xf numFmtId="14" fontId="33" fillId="0" borderId="0" xfId="0" applyNumberFormat="1" applyFont="1" applyAlignment="1">
      <alignment horizontal="center"/>
    </xf>
    <xf numFmtId="0" fontId="41" fillId="0" borderId="9" xfId="0" applyFont="1" applyBorder="1" applyAlignment="1">
      <alignment horizontal="center"/>
    </xf>
    <xf numFmtId="0" fontId="41" fillId="0" borderId="10" xfId="0" applyFont="1" applyBorder="1" applyAlignment="1">
      <alignment horizontal="center"/>
    </xf>
    <xf numFmtId="0" fontId="41" fillId="0" borderId="11" xfId="0" applyFont="1" applyBorder="1" applyAlignment="1">
      <alignment horizontal="center"/>
    </xf>
    <xf numFmtId="0" fontId="3" fillId="2" borderId="4"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center"/>
    </xf>
    <xf numFmtId="0" fontId="3" fillId="2" borderId="2" xfId="0" applyFont="1" applyFill="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2" xfId="0" applyFont="1" applyBorder="1" applyAlignment="1">
      <alignment horizontal="center"/>
    </xf>
    <xf numFmtId="0" fontId="50" fillId="2" borderId="0" xfId="0" applyFont="1" applyFill="1" applyAlignment="1">
      <alignment horizontal="left"/>
    </xf>
  </cellXfs>
  <cellStyles count="12">
    <cellStyle name="_x000d__x000a_JournalTemplate=C:\COMFO\CTALK\JOURSTD.TPL_x000d__x000a_LbStateAddress=3 3 0 251 1 89 2 311_x000d__x000a_LbStateJou" xfId="2" xr:uid="{00000000-0005-0000-0000-000000000000}"/>
    <cellStyle name="_x000d__x000a_JournalTemplate=C:\COMFO\CTALK\JOURSTD.TPL_x000d__x000a_LbStateAddress=3 3 0 251 1 89 2 311_x000d__x000a_LbStateJou 2" xfId="3" xr:uid="{00000000-0005-0000-0000-000001000000}"/>
    <cellStyle name="Currency 2" xfId="4" xr:uid="{00000000-0005-0000-0000-000002000000}"/>
    <cellStyle name="Currency 2 2" xfId="5" xr:uid="{00000000-0005-0000-0000-000003000000}"/>
    <cellStyle name="Normal" xfId="0" builtinId="0"/>
    <cellStyle name="Normal 2" xfId="1" xr:uid="{00000000-0005-0000-0000-000005000000}"/>
    <cellStyle name="Normal 2 2" xfId="6" xr:uid="{00000000-0005-0000-0000-000006000000}"/>
    <cellStyle name="Standaard_Blad1" xfId="7" xr:uid="{00000000-0005-0000-0000-000007000000}"/>
    <cellStyle name="Standard 2" xfId="8" xr:uid="{00000000-0005-0000-0000-000008000000}"/>
    <cellStyle name="Standard 2 2" xfId="9" xr:uid="{00000000-0005-0000-0000-000009000000}"/>
    <cellStyle name="Standard 3" xfId="10" xr:uid="{00000000-0005-0000-0000-00000A000000}"/>
    <cellStyle name="Standard 3 2"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1</xdr:col>
      <xdr:colOff>2171701</xdr:colOff>
      <xdr:row>8</xdr:row>
      <xdr:rowOff>94192</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1" y="400050"/>
          <a:ext cx="2171700" cy="124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16</xdr:row>
      <xdr:rowOff>57149</xdr:rowOff>
    </xdr:from>
    <xdr:to>
      <xdr:col>8</xdr:col>
      <xdr:colOff>838200</xdr:colOff>
      <xdr:row>39</xdr:row>
      <xdr:rowOff>164728</xdr:rowOff>
    </xdr:to>
    <xdr:pic>
      <xdr:nvPicPr>
        <xdr:cNvPr id="3" name="Bild 28" descr="image00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3162299"/>
          <a:ext cx="8334375" cy="4489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D22"/>
  <sheetViews>
    <sheetView showGridLines="0" tabSelected="1" zoomScale="80" zoomScaleNormal="80" workbookViewId="0"/>
  </sheetViews>
  <sheetFormatPr defaultColWidth="8.88671875" defaultRowHeight="15"/>
  <cols>
    <col min="1" max="1" width="6.33203125" style="13" bestFit="1" customWidth="1"/>
    <col min="2" max="2" width="125" style="13" customWidth="1"/>
    <col min="3" max="3" width="2.5546875" style="13" customWidth="1"/>
    <col min="4" max="256" width="8.88671875" style="13"/>
    <col min="257" max="257" width="3.33203125" style="13" customWidth="1"/>
    <col min="258" max="258" width="125" style="13" customWidth="1"/>
    <col min="259" max="259" width="2.5546875" style="13" customWidth="1"/>
    <col min="260" max="512" width="8.88671875" style="13"/>
    <col min="513" max="513" width="3.33203125" style="13" customWidth="1"/>
    <col min="514" max="514" width="125" style="13" customWidth="1"/>
    <col min="515" max="515" width="2.5546875" style="13" customWidth="1"/>
    <col min="516" max="768" width="8.88671875" style="13"/>
    <col min="769" max="769" width="3.33203125" style="13" customWidth="1"/>
    <col min="770" max="770" width="125" style="13" customWidth="1"/>
    <col min="771" max="771" width="2.5546875" style="13" customWidth="1"/>
    <col min="772" max="1024" width="8.88671875" style="13"/>
    <col min="1025" max="1025" width="3.33203125" style="13" customWidth="1"/>
    <col min="1026" max="1026" width="125" style="13" customWidth="1"/>
    <col min="1027" max="1027" width="2.5546875" style="13" customWidth="1"/>
    <col min="1028" max="1280" width="8.88671875" style="13"/>
    <col min="1281" max="1281" width="3.33203125" style="13" customWidth="1"/>
    <col min="1282" max="1282" width="125" style="13" customWidth="1"/>
    <col min="1283" max="1283" width="2.5546875" style="13" customWidth="1"/>
    <col min="1284" max="1536" width="8.88671875" style="13"/>
    <col min="1537" max="1537" width="3.33203125" style="13" customWidth="1"/>
    <col min="1538" max="1538" width="125" style="13" customWidth="1"/>
    <col min="1539" max="1539" width="2.5546875" style="13" customWidth="1"/>
    <col min="1540" max="1792" width="8.88671875" style="13"/>
    <col min="1793" max="1793" width="3.33203125" style="13" customWidth="1"/>
    <col min="1794" max="1794" width="125" style="13" customWidth="1"/>
    <col min="1795" max="1795" width="2.5546875" style="13" customWidth="1"/>
    <col min="1796" max="2048" width="8.88671875" style="13"/>
    <col min="2049" max="2049" width="3.33203125" style="13" customWidth="1"/>
    <col min="2050" max="2050" width="125" style="13" customWidth="1"/>
    <col min="2051" max="2051" width="2.5546875" style="13" customWidth="1"/>
    <col min="2052" max="2304" width="8.88671875" style="13"/>
    <col min="2305" max="2305" width="3.33203125" style="13" customWidth="1"/>
    <col min="2306" max="2306" width="125" style="13" customWidth="1"/>
    <col min="2307" max="2307" width="2.5546875" style="13" customWidth="1"/>
    <col min="2308" max="2560" width="8.88671875" style="13"/>
    <col min="2561" max="2561" width="3.33203125" style="13" customWidth="1"/>
    <col min="2562" max="2562" width="125" style="13" customWidth="1"/>
    <col min="2563" max="2563" width="2.5546875" style="13" customWidth="1"/>
    <col min="2564" max="2816" width="8.88671875" style="13"/>
    <col min="2817" max="2817" width="3.33203125" style="13" customWidth="1"/>
    <col min="2818" max="2818" width="125" style="13" customWidth="1"/>
    <col min="2819" max="2819" width="2.5546875" style="13" customWidth="1"/>
    <col min="2820" max="3072" width="8.88671875" style="13"/>
    <col min="3073" max="3073" width="3.33203125" style="13" customWidth="1"/>
    <col min="3074" max="3074" width="125" style="13" customWidth="1"/>
    <col min="3075" max="3075" width="2.5546875" style="13" customWidth="1"/>
    <col min="3076" max="3328" width="8.88671875" style="13"/>
    <col min="3329" max="3329" width="3.33203125" style="13" customWidth="1"/>
    <col min="3330" max="3330" width="125" style="13" customWidth="1"/>
    <col min="3331" max="3331" width="2.5546875" style="13" customWidth="1"/>
    <col min="3332" max="3584" width="8.88671875" style="13"/>
    <col min="3585" max="3585" width="3.33203125" style="13" customWidth="1"/>
    <col min="3586" max="3586" width="125" style="13" customWidth="1"/>
    <col min="3587" max="3587" width="2.5546875" style="13" customWidth="1"/>
    <col min="3588" max="3840" width="8.88671875" style="13"/>
    <col min="3841" max="3841" width="3.33203125" style="13" customWidth="1"/>
    <col min="3842" max="3842" width="125" style="13" customWidth="1"/>
    <col min="3843" max="3843" width="2.5546875" style="13" customWidth="1"/>
    <col min="3844" max="4096" width="8.88671875" style="13"/>
    <col min="4097" max="4097" width="3.33203125" style="13" customWidth="1"/>
    <col min="4098" max="4098" width="125" style="13" customWidth="1"/>
    <col min="4099" max="4099" width="2.5546875" style="13" customWidth="1"/>
    <col min="4100" max="4352" width="8.88671875" style="13"/>
    <col min="4353" max="4353" width="3.33203125" style="13" customWidth="1"/>
    <col min="4354" max="4354" width="125" style="13" customWidth="1"/>
    <col min="4355" max="4355" width="2.5546875" style="13" customWidth="1"/>
    <col min="4356" max="4608" width="8.88671875" style="13"/>
    <col min="4609" max="4609" width="3.33203125" style="13" customWidth="1"/>
    <col min="4610" max="4610" width="125" style="13" customWidth="1"/>
    <col min="4611" max="4611" width="2.5546875" style="13" customWidth="1"/>
    <col min="4612" max="4864" width="8.88671875" style="13"/>
    <col min="4865" max="4865" width="3.33203125" style="13" customWidth="1"/>
    <col min="4866" max="4866" width="125" style="13" customWidth="1"/>
    <col min="4867" max="4867" width="2.5546875" style="13" customWidth="1"/>
    <col min="4868" max="5120" width="8.88671875" style="13"/>
    <col min="5121" max="5121" width="3.33203125" style="13" customWidth="1"/>
    <col min="5122" max="5122" width="125" style="13" customWidth="1"/>
    <col min="5123" max="5123" width="2.5546875" style="13" customWidth="1"/>
    <col min="5124" max="5376" width="8.88671875" style="13"/>
    <col min="5377" max="5377" width="3.33203125" style="13" customWidth="1"/>
    <col min="5378" max="5378" width="125" style="13" customWidth="1"/>
    <col min="5379" max="5379" width="2.5546875" style="13" customWidth="1"/>
    <col min="5380" max="5632" width="8.88671875" style="13"/>
    <col min="5633" max="5633" width="3.33203125" style="13" customWidth="1"/>
    <col min="5634" max="5634" width="125" style="13" customWidth="1"/>
    <col min="5635" max="5635" width="2.5546875" style="13" customWidth="1"/>
    <col min="5636" max="5888" width="8.88671875" style="13"/>
    <col min="5889" max="5889" width="3.33203125" style="13" customWidth="1"/>
    <col min="5890" max="5890" width="125" style="13" customWidth="1"/>
    <col min="5891" max="5891" width="2.5546875" style="13" customWidth="1"/>
    <col min="5892" max="6144" width="8.88671875" style="13"/>
    <col min="6145" max="6145" width="3.33203125" style="13" customWidth="1"/>
    <col min="6146" max="6146" width="125" style="13" customWidth="1"/>
    <col min="6147" max="6147" width="2.5546875" style="13" customWidth="1"/>
    <col min="6148" max="6400" width="8.88671875" style="13"/>
    <col min="6401" max="6401" width="3.33203125" style="13" customWidth="1"/>
    <col min="6402" max="6402" width="125" style="13" customWidth="1"/>
    <col min="6403" max="6403" width="2.5546875" style="13" customWidth="1"/>
    <col min="6404" max="6656" width="8.88671875" style="13"/>
    <col min="6657" max="6657" width="3.33203125" style="13" customWidth="1"/>
    <col min="6658" max="6658" width="125" style="13" customWidth="1"/>
    <col min="6659" max="6659" width="2.5546875" style="13" customWidth="1"/>
    <col min="6660" max="6912" width="8.88671875" style="13"/>
    <col min="6913" max="6913" width="3.33203125" style="13" customWidth="1"/>
    <col min="6914" max="6914" width="125" style="13" customWidth="1"/>
    <col min="6915" max="6915" width="2.5546875" style="13" customWidth="1"/>
    <col min="6916" max="7168" width="8.88671875" style="13"/>
    <col min="7169" max="7169" width="3.33203125" style="13" customWidth="1"/>
    <col min="7170" max="7170" width="125" style="13" customWidth="1"/>
    <col min="7171" max="7171" width="2.5546875" style="13" customWidth="1"/>
    <col min="7172" max="7424" width="8.88671875" style="13"/>
    <col min="7425" max="7425" width="3.33203125" style="13" customWidth="1"/>
    <col min="7426" max="7426" width="125" style="13" customWidth="1"/>
    <col min="7427" max="7427" width="2.5546875" style="13" customWidth="1"/>
    <col min="7428" max="7680" width="8.88671875" style="13"/>
    <col min="7681" max="7681" width="3.33203125" style="13" customWidth="1"/>
    <col min="7682" max="7682" width="125" style="13" customWidth="1"/>
    <col min="7683" max="7683" width="2.5546875" style="13" customWidth="1"/>
    <col min="7684" max="7936" width="8.88671875" style="13"/>
    <col min="7937" max="7937" width="3.33203125" style="13" customWidth="1"/>
    <col min="7938" max="7938" width="125" style="13" customWidth="1"/>
    <col min="7939" max="7939" width="2.5546875" style="13" customWidth="1"/>
    <col min="7940" max="8192" width="8.88671875" style="13"/>
    <col min="8193" max="8193" width="3.33203125" style="13" customWidth="1"/>
    <col min="8194" max="8194" width="125" style="13" customWidth="1"/>
    <col min="8195" max="8195" width="2.5546875" style="13" customWidth="1"/>
    <col min="8196" max="8448" width="8.88671875" style="13"/>
    <col min="8449" max="8449" width="3.33203125" style="13" customWidth="1"/>
    <col min="8450" max="8450" width="125" style="13" customWidth="1"/>
    <col min="8451" max="8451" width="2.5546875" style="13" customWidth="1"/>
    <col min="8452" max="8704" width="8.88671875" style="13"/>
    <col min="8705" max="8705" width="3.33203125" style="13" customWidth="1"/>
    <col min="8706" max="8706" width="125" style="13" customWidth="1"/>
    <col min="8707" max="8707" width="2.5546875" style="13" customWidth="1"/>
    <col min="8708" max="8960" width="8.88671875" style="13"/>
    <col min="8961" max="8961" width="3.33203125" style="13" customWidth="1"/>
    <col min="8962" max="8962" width="125" style="13" customWidth="1"/>
    <col min="8963" max="8963" width="2.5546875" style="13" customWidth="1"/>
    <col min="8964" max="9216" width="8.88671875" style="13"/>
    <col min="9217" max="9217" width="3.33203125" style="13" customWidth="1"/>
    <col min="9218" max="9218" width="125" style="13" customWidth="1"/>
    <col min="9219" max="9219" width="2.5546875" style="13" customWidth="1"/>
    <col min="9220" max="9472" width="8.88671875" style="13"/>
    <col min="9473" max="9473" width="3.33203125" style="13" customWidth="1"/>
    <col min="9474" max="9474" width="125" style="13" customWidth="1"/>
    <col min="9475" max="9475" width="2.5546875" style="13" customWidth="1"/>
    <col min="9476" max="9728" width="8.88671875" style="13"/>
    <col min="9729" max="9729" width="3.33203125" style="13" customWidth="1"/>
    <col min="9730" max="9730" width="125" style="13" customWidth="1"/>
    <col min="9731" max="9731" width="2.5546875" style="13" customWidth="1"/>
    <col min="9732" max="9984" width="8.88671875" style="13"/>
    <col min="9985" max="9985" width="3.33203125" style="13" customWidth="1"/>
    <col min="9986" max="9986" width="125" style="13" customWidth="1"/>
    <col min="9987" max="9987" width="2.5546875" style="13" customWidth="1"/>
    <col min="9988" max="10240" width="8.88671875" style="13"/>
    <col min="10241" max="10241" width="3.33203125" style="13" customWidth="1"/>
    <col min="10242" max="10242" width="125" style="13" customWidth="1"/>
    <col min="10243" max="10243" width="2.5546875" style="13" customWidth="1"/>
    <col min="10244" max="10496" width="8.88671875" style="13"/>
    <col min="10497" max="10497" width="3.33203125" style="13" customWidth="1"/>
    <col min="10498" max="10498" width="125" style="13" customWidth="1"/>
    <col min="10499" max="10499" width="2.5546875" style="13" customWidth="1"/>
    <col min="10500" max="10752" width="8.88671875" style="13"/>
    <col min="10753" max="10753" width="3.33203125" style="13" customWidth="1"/>
    <col min="10754" max="10754" width="125" style="13" customWidth="1"/>
    <col min="10755" max="10755" width="2.5546875" style="13" customWidth="1"/>
    <col min="10756" max="11008" width="8.88671875" style="13"/>
    <col min="11009" max="11009" width="3.33203125" style="13" customWidth="1"/>
    <col min="11010" max="11010" width="125" style="13" customWidth="1"/>
    <col min="11011" max="11011" width="2.5546875" style="13" customWidth="1"/>
    <col min="11012" max="11264" width="8.88671875" style="13"/>
    <col min="11265" max="11265" width="3.33203125" style="13" customWidth="1"/>
    <col min="11266" max="11266" width="125" style="13" customWidth="1"/>
    <col min="11267" max="11267" width="2.5546875" style="13" customWidth="1"/>
    <col min="11268" max="11520" width="8.88671875" style="13"/>
    <col min="11521" max="11521" width="3.33203125" style="13" customWidth="1"/>
    <col min="11522" max="11522" width="125" style="13" customWidth="1"/>
    <col min="11523" max="11523" width="2.5546875" style="13" customWidth="1"/>
    <col min="11524" max="11776" width="8.88671875" style="13"/>
    <col min="11777" max="11777" width="3.33203125" style="13" customWidth="1"/>
    <col min="11778" max="11778" width="125" style="13" customWidth="1"/>
    <col min="11779" max="11779" width="2.5546875" style="13" customWidth="1"/>
    <col min="11780" max="12032" width="8.88671875" style="13"/>
    <col min="12033" max="12033" width="3.33203125" style="13" customWidth="1"/>
    <col min="12034" max="12034" width="125" style="13" customWidth="1"/>
    <col min="12035" max="12035" width="2.5546875" style="13" customWidth="1"/>
    <col min="12036" max="12288" width="8.88671875" style="13"/>
    <col min="12289" max="12289" width="3.33203125" style="13" customWidth="1"/>
    <col min="12290" max="12290" width="125" style="13" customWidth="1"/>
    <col min="12291" max="12291" width="2.5546875" style="13" customWidth="1"/>
    <col min="12292" max="12544" width="8.88671875" style="13"/>
    <col min="12545" max="12545" width="3.33203125" style="13" customWidth="1"/>
    <col min="12546" max="12546" width="125" style="13" customWidth="1"/>
    <col min="12547" max="12547" width="2.5546875" style="13" customWidth="1"/>
    <col min="12548" max="12800" width="8.88671875" style="13"/>
    <col min="12801" max="12801" width="3.33203125" style="13" customWidth="1"/>
    <col min="12802" max="12802" width="125" style="13" customWidth="1"/>
    <col min="12803" max="12803" width="2.5546875" style="13" customWidth="1"/>
    <col min="12804" max="13056" width="8.88671875" style="13"/>
    <col min="13057" max="13057" width="3.33203125" style="13" customWidth="1"/>
    <col min="13058" max="13058" width="125" style="13" customWidth="1"/>
    <col min="13059" max="13059" width="2.5546875" style="13" customWidth="1"/>
    <col min="13060" max="13312" width="8.88671875" style="13"/>
    <col min="13313" max="13313" width="3.33203125" style="13" customWidth="1"/>
    <col min="13314" max="13314" width="125" style="13" customWidth="1"/>
    <col min="13315" max="13315" width="2.5546875" style="13" customWidth="1"/>
    <col min="13316" max="13568" width="8.88671875" style="13"/>
    <col min="13569" max="13569" width="3.33203125" style="13" customWidth="1"/>
    <col min="13570" max="13570" width="125" style="13" customWidth="1"/>
    <col min="13571" max="13571" width="2.5546875" style="13" customWidth="1"/>
    <col min="13572" max="13824" width="8.88671875" style="13"/>
    <col min="13825" max="13825" width="3.33203125" style="13" customWidth="1"/>
    <col min="13826" max="13826" width="125" style="13" customWidth="1"/>
    <col min="13827" max="13827" width="2.5546875" style="13" customWidth="1"/>
    <col min="13828" max="14080" width="8.88671875" style="13"/>
    <col min="14081" max="14081" width="3.33203125" style="13" customWidth="1"/>
    <col min="14082" max="14082" width="125" style="13" customWidth="1"/>
    <col min="14083" max="14083" width="2.5546875" style="13" customWidth="1"/>
    <col min="14084" max="14336" width="8.88671875" style="13"/>
    <col min="14337" max="14337" width="3.33203125" style="13" customWidth="1"/>
    <col min="14338" max="14338" width="125" style="13" customWidth="1"/>
    <col min="14339" max="14339" width="2.5546875" style="13" customWidth="1"/>
    <col min="14340" max="14592" width="8.88671875" style="13"/>
    <col min="14593" max="14593" width="3.33203125" style="13" customWidth="1"/>
    <col min="14594" max="14594" width="125" style="13" customWidth="1"/>
    <col min="14595" max="14595" width="2.5546875" style="13" customWidth="1"/>
    <col min="14596" max="14848" width="8.88671875" style="13"/>
    <col min="14849" max="14849" width="3.33203125" style="13" customWidth="1"/>
    <col min="14850" max="14850" width="125" style="13" customWidth="1"/>
    <col min="14851" max="14851" width="2.5546875" style="13" customWidth="1"/>
    <col min="14852" max="15104" width="8.88671875" style="13"/>
    <col min="15105" max="15105" width="3.33203125" style="13" customWidth="1"/>
    <col min="15106" max="15106" width="125" style="13" customWidth="1"/>
    <col min="15107" max="15107" width="2.5546875" style="13" customWidth="1"/>
    <col min="15108" max="15360" width="8.88671875" style="13"/>
    <col min="15361" max="15361" width="3.33203125" style="13" customWidth="1"/>
    <col min="15362" max="15362" width="125" style="13" customWidth="1"/>
    <col min="15363" max="15363" width="2.5546875" style="13" customWidth="1"/>
    <col min="15364" max="15616" width="8.88671875" style="13"/>
    <col min="15617" max="15617" width="3.33203125" style="13" customWidth="1"/>
    <col min="15618" max="15618" width="125" style="13" customWidth="1"/>
    <col min="15619" max="15619" width="2.5546875" style="13" customWidth="1"/>
    <col min="15620" max="15872" width="8.88671875" style="13"/>
    <col min="15873" max="15873" width="3.33203125" style="13" customWidth="1"/>
    <col min="15874" max="15874" width="125" style="13" customWidth="1"/>
    <col min="15875" max="15875" width="2.5546875" style="13" customWidth="1"/>
    <col min="15876" max="16128" width="8.88671875" style="13"/>
    <col min="16129" max="16129" width="3.33203125" style="13" customWidth="1"/>
    <col min="16130" max="16130" width="125" style="13" customWidth="1"/>
    <col min="16131" max="16131" width="2.5546875" style="13" customWidth="1"/>
    <col min="16132" max="16384" width="8.88671875" style="13"/>
  </cols>
  <sheetData>
    <row r="1" spans="2:4" ht="15.75">
      <c r="B1" s="148" t="s">
        <v>87</v>
      </c>
    </row>
    <row r="2" spans="2:4" ht="15.75">
      <c r="B2" s="149" t="s">
        <v>88</v>
      </c>
    </row>
    <row r="3" spans="2:4" ht="15.75">
      <c r="B3" s="148" t="s">
        <v>95</v>
      </c>
    </row>
    <row r="11" spans="2:4" ht="21">
      <c r="B11" s="14" t="s">
        <v>85</v>
      </c>
    </row>
    <row r="12" spans="2:4" ht="21.75" thickBot="1">
      <c r="B12" s="15"/>
    </row>
    <row r="13" spans="2:4" ht="18.75">
      <c r="B13" s="16" t="s">
        <v>0</v>
      </c>
    </row>
    <row r="14" spans="2:4" ht="15.75">
      <c r="B14" s="17"/>
    </row>
    <row r="15" spans="2:4" ht="276" customHeight="1">
      <c r="B15" s="36" t="s">
        <v>89</v>
      </c>
    </row>
    <row r="16" spans="2:4" ht="198" customHeight="1" thickBot="1">
      <c r="B16" s="150" t="s">
        <v>91</v>
      </c>
      <c r="D16" s="104"/>
    </row>
    <row r="17" spans="1:2" ht="84" customHeight="1">
      <c r="B17" s="102" t="s">
        <v>90</v>
      </c>
    </row>
    <row r="18" spans="1:2" ht="126" customHeight="1" thickBot="1">
      <c r="B18" s="37" t="s">
        <v>1</v>
      </c>
    </row>
    <row r="19" spans="1:2" ht="15.75">
      <c r="B19" s="18"/>
    </row>
    <row r="20" spans="1:2" ht="15.75">
      <c r="B20" s="18"/>
    </row>
    <row r="21" spans="1:2" ht="15.75">
      <c r="A21" s="106" t="s">
        <v>2</v>
      </c>
      <c r="B21" s="74">
        <v>2025</v>
      </c>
    </row>
    <row r="22" spans="1:2" ht="15.75">
      <c r="A22" s="122" t="s">
        <v>84</v>
      </c>
      <c r="B22" s="74">
        <f>B21+1</f>
        <v>2026</v>
      </c>
    </row>
  </sheetData>
  <customSheetViews>
    <customSheetView guid="{64566715-4A99-4EC7-BF71-7E9B92F57796}" showGridLines="0" fitToPage="1">
      <selection activeCell="B11" sqref="B11"/>
      <pageMargins left="0" right="0" top="0" bottom="0" header="0" footer="0"/>
      <pageSetup paperSize="9" scale="60" orientation="landscape" r:id="rId1"/>
    </customSheetView>
  </customSheetViews>
  <pageMargins left="0.25" right="0.25" top="0.75" bottom="0.75" header="0.3" footer="0.3"/>
  <pageSetup paperSize="9" scale="6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A715D-46BF-4F99-B39F-DACFFDBFAD2B}">
  <dimension ref="B2:Q25"/>
  <sheetViews>
    <sheetView topLeftCell="B1" workbookViewId="0">
      <selection activeCell="B1" sqref="B1"/>
    </sheetView>
  </sheetViews>
  <sheetFormatPr defaultRowHeight="15"/>
  <cols>
    <col min="1" max="1" width="8.5546875" bestFit="1" customWidth="1"/>
    <col min="2" max="2" width="29.33203125" customWidth="1"/>
    <col min="3" max="3" width="19.21875" customWidth="1"/>
    <col min="4" max="4" width="10.109375" bestFit="1" customWidth="1"/>
    <col min="5" max="5" width="13.6640625" bestFit="1" customWidth="1"/>
    <col min="6" max="6" width="12.77734375" customWidth="1"/>
    <col min="7" max="7" width="2.33203125" bestFit="1" customWidth="1"/>
    <col min="8" max="8" width="13.6640625" customWidth="1"/>
    <col min="9" max="9" width="2.77734375" bestFit="1" customWidth="1"/>
    <col min="10" max="10" width="11.77734375" customWidth="1"/>
    <col min="11" max="11" width="14.77734375" bestFit="1" customWidth="1"/>
    <col min="12" max="12" width="29.33203125" bestFit="1" customWidth="1"/>
    <col min="13" max="13" width="4.33203125" bestFit="1" customWidth="1"/>
    <col min="14" max="14" width="9.88671875" bestFit="1" customWidth="1"/>
    <col min="15" max="15" width="9.77734375" bestFit="1" customWidth="1"/>
    <col min="16" max="16" width="9.88671875" customWidth="1"/>
    <col min="17" max="17" width="9.77734375" bestFit="1" customWidth="1"/>
  </cols>
  <sheetData>
    <row r="2" spans="2:17" ht="16.5" thickBot="1">
      <c r="B2" s="45" t="s">
        <v>3</v>
      </c>
      <c r="F2" s="46" t="s">
        <v>4</v>
      </c>
      <c r="G2" s="47"/>
      <c r="H2" s="46" t="s">
        <v>5</v>
      </c>
      <c r="I2" s="47"/>
      <c r="J2" s="46" t="s">
        <v>6</v>
      </c>
      <c r="K2" s="46" t="s">
        <v>7</v>
      </c>
      <c r="M2" s="48"/>
    </row>
    <row r="3" spans="2:17" ht="15.75">
      <c r="B3" s="49" t="s">
        <v>8</v>
      </c>
      <c r="C3" s="50"/>
      <c r="D3" s="50"/>
      <c r="E3" s="51" t="s">
        <v>9</v>
      </c>
      <c r="F3" s="45">
        <v>3</v>
      </c>
      <c r="G3" s="50" t="str">
        <f>IF(F3=1,"st",IF(F3=2,"nd",IF(F3=3,"rd","th")))</f>
        <v>rd</v>
      </c>
      <c r="H3" s="52" t="s">
        <v>10</v>
      </c>
      <c r="I3" s="47" t="s">
        <v>11</v>
      </c>
      <c r="J3" s="52" t="s">
        <v>12</v>
      </c>
      <c r="K3" s="52">
        <v>2024</v>
      </c>
      <c r="L3" s="50" t="s">
        <v>13</v>
      </c>
      <c r="M3" s="153" t="s">
        <v>14</v>
      </c>
      <c r="N3" s="154"/>
      <c r="O3" s="154"/>
      <c r="P3" s="154"/>
      <c r="Q3" s="155"/>
    </row>
    <row r="4" spans="2:17" ht="15.75">
      <c r="B4" s="49" t="s">
        <v>15</v>
      </c>
      <c r="M4" s="95">
        <f>'Explanatory note'!B21</f>
        <v>2025</v>
      </c>
      <c r="N4" s="48">
        <f>DATE(M4,3,1)</f>
        <v>45717</v>
      </c>
      <c r="O4" s="91">
        <f t="shared" ref="O4:O19" si="0">DATE(YEAR(N4),MONTH(N4)+1,0)+MOD(-WEEKDAY(DATE(YEAR(N4),MONTH(N4)+1,0),2)-0,-7)</f>
        <v>45746</v>
      </c>
      <c r="P4" s="48">
        <f>DATE(M4,10,1)</f>
        <v>45931</v>
      </c>
      <c r="Q4" s="93">
        <f>DATE(YEAR(P4),MONTH(P4)+1,0)+MOD(-WEEKDAY(DATE(YEAR(P4),MONTH(P4)+1,0),2)-0,-7)</f>
        <v>45956</v>
      </c>
    </row>
    <row r="5" spans="2:17" ht="15.75">
      <c r="H5" s="53" t="s">
        <v>16</v>
      </c>
      <c r="M5" s="95">
        <f>M4+1</f>
        <v>2026</v>
      </c>
      <c r="N5" s="48">
        <f t="shared" ref="N5:N19" si="1">DATE(M5,3,1)</f>
        <v>46082</v>
      </c>
      <c r="O5" s="91">
        <f t="shared" si="0"/>
        <v>46110</v>
      </c>
      <c r="P5" s="48">
        <f t="shared" ref="P5:P19" si="2">DATE(M5,10,1)</f>
        <v>46296</v>
      </c>
      <c r="Q5" s="93">
        <f t="shared" ref="Q5:Q19" si="3">DATE(YEAR(P5),MONTH(P5)+1,0)+MOD(-WEEKDAY(DATE(YEAR(P5),MONTH(P5)+1,0),2)-0,-7)</f>
        <v>46320</v>
      </c>
    </row>
    <row r="6" spans="2:17" ht="15.75">
      <c r="H6" s="55">
        <f>DATE(K3,$K$10,1+7*F3)-WEEKDAY(DATE(K3,K10,7-$J$10))</f>
        <v>45585</v>
      </c>
      <c r="K6" s="48"/>
      <c r="M6" s="95">
        <f t="shared" ref="M6:M19" si="4">M5+1</f>
        <v>2027</v>
      </c>
      <c r="N6" s="48">
        <f t="shared" si="1"/>
        <v>46447</v>
      </c>
      <c r="O6" s="91">
        <f t="shared" si="0"/>
        <v>46474</v>
      </c>
      <c r="P6" s="48">
        <f t="shared" si="2"/>
        <v>46661</v>
      </c>
      <c r="Q6" s="93">
        <f t="shared" si="3"/>
        <v>46691</v>
      </c>
    </row>
    <row r="7" spans="2:17" ht="15.75">
      <c r="M7" s="95">
        <f t="shared" si="4"/>
        <v>2028</v>
      </c>
      <c r="N7" s="48">
        <f t="shared" si="1"/>
        <v>46813</v>
      </c>
      <c r="O7" s="91">
        <f t="shared" si="0"/>
        <v>46838</v>
      </c>
      <c r="P7" s="48">
        <f t="shared" si="2"/>
        <v>47027</v>
      </c>
      <c r="Q7" s="93">
        <f t="shared" si="3"/>
        <v>47055</v>
      </c>
    </row>
    <row r="8" spans="2:17" ht="16.5" thickBot="1">
      <c r="M8" s="95">
        <f t="shared" si="4"/>
        <v>2029</v>
      </c>
      <c r="N8" s="48">
        <f t="shared" si="1"/>
        <v>47178</v>
      </c>
      <c r="O8" s="91">
        <f t="shared" si="0"/>
        <v>47202</v>
      </c>
      <c r="P8" s="48">
        <f t="shared" si="2"/>
        <v>47392</v>
      </c>
      <c r="Q8" s="93">
        <f t="shared" si="3"/>
        <v>47419</v>
      </c>
    </row>
    <row r="9" spans="2:17" ht="15.75">
      <c r="C9" s="56" t="s">
        <v>17</v>
      </c>
      <c r="D9" s="57"/>
      <c r="E9" s="58" t="s">
        <v>18</v>
      </c>
      <c r="F9" s="58" t="s">
        <v>19</v>
      </c>
      <c r="G9" s="58"/>
      <c r="H9" s="58" t="s">
        <v>6</v>
      </c>
      <c r="I9" s="59"/>
      <c r="J9" s="58" t="s">
        <v>5</v>
      </c>
      <c r="K9" s="60" t="s">
        <v>6</v>
      </c>
      <c r="M9" s="95">
        <f t="shared" si="4"/>
        <v>2030</v>
      </c>
      <c r="N9" s="48">
        <f t="shared" si="1"/>
        <v>47543</v>
      </c>
      <c r="O9" s="91">
        <f t="shared" si="0"/>
        <v>47573</v>
      </c>
      <c r="P9" s="48">
        <f t="shared" si="2"/>
        <v>47757</v>
      </c>
      <c r="Q9" s="93">
        <f t="shared" si="3"/>
        <v>47783</v>
      </c>
    </row>
    <row r="10" spans="2:17" ht="15.75">
      <c r="C10" s="61"/>
      <c r="D10" s="62"/>
      <c r="E10" s="63">
        <v>1</v>
      </c>
      <c r="F10" s="63" t="s">
        <v>20</v>
      </c>
      <c r="G10" s="63"/>
      <c r="H10" s="63" t="s">
        <v>21</v>
      </c>
      <c r="I10" s="62"/>
      <c r="J10" s="63">
        <f>MATCH(H3,F10:F16,0)</f>
        <v>7</v>
      </c>
      <c r="K10" s="64">
        <f>MATCH(J3,H10:H21,0)</f>
        <v>10</v>
      </c>
      <c r="M10" s="95">
        <f t="shared" si="4"/>
        <v>2031</v>
      </c>
      <c r="N10" s="48">
        <f t="shared" si="1"/>
        <v>47908</v>
      </c>
      <c r="O10" s="91">
        <f t="shared" si="0"/>
        <v>47937</v>
      </c>
      <c r="P10" s="48">
        <f t="shared" si="2"/>
        <v>48122</v>
      </c>
      <c r="Q10" s="93">
        <f t="shared" si="3"/>
        <v>48147</v>
      </c>
    </row>
    <row r="11" spans="2:17" ht="15.75">
      <c r="C11" s="61"/>
      <c r="D11" s="62"/>
      <c r="E11" s="63">
        <v>2</v>
      </c>
      <c r="F11" s="63" t="s">
        <v>22</v>
      </c>
      <c r="G11" s="63"/>
      <c r="H11" s="63" t="s">
        <v>23</v>
      </c>
      <c r="I11" s="62"/>
      <c r="J11" s="62"/>
      <c r="K11" s="65"/>
      <c r="M11" s="95">
        <f t="shared" si="4"/>
        <v>2032</v>
      </c>
      <c r="N11" s="48">
        <f t="shared" si="1"/>
        <v>48274</v>
      </c>
      <c r="O11" s="91">
        <f t="shared" si="0"/>
        <v>48301</v>
      </c>
      <c r="P11" s="48">
        <f t="shared" si="2"/>
        <v>48488</v>
      </c>
      <c r="Q11" s="93">
        <f t="shared" si="3"/>
        <v>48518</v>
      </c>
    </row>
    <row r="12" spans="2:17" ht="15.75">
      <c r="C12" s="61"/>
      <c r="D12" s="62"/>
      <c r="E12" s="63">
        <v>3</v>
      </c>
      <c r="F12" s="63" t="s">
        <v>24</v>
      </c>
      <c r="G12" s="63"/>
      <c r="H12" s="63" t="s">
        <v>25</v>
      </c>
      <c r="I12" s="62"/>
      <c r="J12" s="62"/>
      <c r="K12" s="65"/>
      <c r="M12" s="95">
        <f t="shared" si="4"/>
        <v>2033</v>
      </c>
      <c r="N12" s="48">
        <f t="shared" si="1"/>
        <v>48639</v>
      </c>
      <c r="O12" s="91">
        <f t="shared" si="0"/>
        <v>48665</v>
      </c>
      <c r="P12" s="48">
        <f t="shared" si="2"/>
        <v>48853</v>
      </c>
      <c r="Q12" s="93">
        <f t="shared" si="3"/>
        <v>48882</v>
      </c>
    </row>
    <row r="13" spans="2:17" ht="15.75">
      <c r="C13" s="61"/>
      <c r="D13" s="62"/>
      <c r="E13" s="63">
        <v>4</v>
      </c>
      <c r="F13" s="63" t="s">
        <v>26</v>
      </c>
      <c r="G13" s="63"/>
      <c r="H13" s="63" t="s">
        <v>27</v>
      </c>
      <c r="I13" s="62"/>
      <c r="J13" s="62"/>
      <c r="K13" s="65"/>
      <c r="M13" s="95">
        <f t="shared" si="4"/>
        <v>2034</v>
      </c>
      <c r="N13" s="48">
        <f t="shared" si="1"/>
        <v>49004</v>
      </c>
      <c r="O13" s="91">
        <f t="shared" si="0"/>
        <v>49029</v>
      </c>
      <c r="P13" s="48">
        <f t="shared" si="2"/>
        <v>49218</v>
      </c>
      <c r="Q13" s="93">
        <f t="shared" si="3"/>
        <v>49246</v>
      </c>
    </row>
    <row r="14" spans="2:17" ht="15.75">
      <c r="C14" s="61"/>
      <c r="D14" s="62"/>
      <c r="E14" s="63">
        <v>5</v>
      </c>
      <c r="F14" s="63" t="s">
        <v>28</v>
      </c>
      <c r="G14" s="63"/>
      <c r="H14" s="63" t="s">
        <v>29</v>
      </c>
      <c r="I14" s="62"/>
      <c r="J14" s="62"/>
      <c r="K14" s="65"/>
      <c r="M14" s="95">
        <f t="shared" si="4"/>
        <v>2035</v>
      </c>
      <c r="N14" s="48">
        <f t="shared" si="1"/>
        <v>49369</v>
      </c>
      <c r="O14" s="91">
        <f t="shared" si="0"/>
        <v>49393</v>
      </c>
      <c r="P14" s="48">
        <f t="shared" si="2"/>
        <v>49583</v>
      </c>
      <c r="Q14" s="93">
        <f t="shared" si="3"/>
        <v>49610</v>
      </c>
    </row>
    <row r="15" spans="2:17" ht="15.75">
      <c r="C15" s="61"/>
      <c r="D15" s="62"/>
      <c r="E15" s="63"/>
      <c r="F15" s="63" t="s">
        <v>30</v>
      </c>
      <c r="G15" s="63"/>
      <c r="H15" s="63" t="s">
        <v>31</v>
      </c>
      <c r="I15" s="62"/>
      <c r="J15" s="62"/>
      <c r="K15" s="65"/>
      <c r="M15" s="95">
        <f t="shared" si="4"/>
        <v>2036</v>
      </c>
      <c r="N15" s="48">
        <f t="shared" si="1"/>
        <v>49735</v>
      </c>
      <c r="O15" s="91">
        <f t="shared" si="0"/>
        <v>49764</v>
      </c>
      <c r="P15" s="48">
        <f t="shared" si="2"/>
        <v>49949</v>
      </c>
      <c r="Q15" s="93">
        <f t="shared" si="3"/>
        <v>49974</v>
      </c>
    </row>
    <row r="16" spans="2:17" ht="15.75">
      <c r="C16" s="61"/>
      <c r="D16" s="62"/>
      <c r="E16" s="63"/>
      <c r="F16" s="63" t="s">
        <v>10</v>
      </c>
      <c r="G16" s="63"/>
      <c r="H16" s="63" t="s">
        <v>32</v>
      </c>
      <c r="I16" s="62"/>
      <c r="J16" s="62"/>
      <c r="K16" s="65"/>
      <c r="M16" s="95">
        <f t="shared" si="4"/>
        <v>2037</v>
      </c>
      <c r="N16" s="48">
        <f t="shared" si="1"/>
        <v>50100</v>
      </c>
      <c r="O16" s="91">
        <f t="shared" si="0"/>
        <v>50128</v>
      </c>
      <c r="P16" s="48">
        <f t="shared" si="2"/>
        <v>50314</v>
      </c>
      <c r="Q16" s="93">
        <f t="shared" si="3"/>
        <v>50338</v>
      </c>
    </row>
    <row r="17" spans="3:17" ht="15.75">
      <c r="C17" s="61"/>
      <c r="D17" s="62"/>
      <c r="E17" s="63"/>
      <c r="F17" s="63"/>
      <c r="G17" s="63"/>
      <c r="H17" s="63" t="s">
        <v>33</v>
      </c>
      <c r="I17" s="62"/>
      <c r="J17" s="62"/>
      <c r="K17" s="65"/>
      <c r="M17" s="95">
        <f t="shared" si="4"/>
        <v>2038</v>
      </c>
      <c r="N17" s="48">
        <f t="shared" si="1"/>
        <v>50465</v>
      </c>
      <c r="O17" s="91">
        <f t="shared" si="0"/>
        <v>50492</v>
      </c>
      <c r="P17" s="48">
        <f t="shared" si="2"/>
        <v>50679</v>
      </c>
      <c r="Q17" s="93">
        <f t="shared" si="3"/>
        <v>50709</v>
      </c>
    </row>
    <row r="18" spans="3:17" ht="15.75">
      <c r="C18" s="61"/>
      <c r="D18" s="62"/>
      <c r="E18" s="63"/>
      <c r="F18" s="63"/>
      <c r="G18" s="63"/>
      <c r="H18" s="63" t="s">
        <v>34</v>
      </c>
      <c r="I18" s="62"/>
      <c r="J18" s="62"/>
      <c r="K18" s="65"/>
      <c r="M18" s="95">
        <f t="shared" si="4"/>
        <v>2039</v>
      </c>
      <c r="N18" s="48">
        <f t="shared" si="1"/>
        <v>50830</v>
      </c>
      <c r="O18" s="91">
        <f t="shared" si="0"/>
        <v>50856</v>
      </c>
      <c r="P18" s="48">
        <f t="shared" si="2"/>
        <v>51044</v>
      </c>
      <c r="Q18" s="93">
        <f t="shared" si="3"/>
        <v>51073</v>
      </c>
    </row>
    <row r="19" spans="3:17" ht="16.5" thickBot="1">
      <c r="C19" s="61"/>
      <c r="D19" s="62"/>
      <c r="E19" s="63"/>
      <c r="F19" s="63"/>
      <c r="G19" s="63"/>
      <c r="H19" s="63" t="s">
        <v>12</v>
      </c>
      <c r="I19" s="62"/>
      <c r="J19" s="62"/>
      <c r="K19" s="65"/>
      <c r="M19" s="95">
        <f t="shared" si="4"/>
        <v>2040</v>
      </c>
      <c r="N19" s="48">
        <f t="shared" si="1"/>
        <v>51196</v>
      </c>
      <c r="O19" s="92">
        <f t="shared" si="0"/>
        <v>51220</v>
      </c>
      <c r="P19" s="48">
        <f t="shared" si="2"/>
        <v>51410</v>
      </c>
      <c r="Q19" s="94">
        <f t="shared" si="3"/>
        <v>51437</v>
      </c>
    </row>
    <row r="20" spans="3:17" ht="15.75">
      <c r="C20" s="61"/>
      <c r="D20" s="62"/>
      <c r="E20" s="63"/>
      <c r="F20" s="63"/>
      <c r="G20" s="63"/>
      <c r="H20" s="63" t="s">
        <v>35</v>
      </c>
      <c r="I20" s="62"/>
      <c r="J20" s="62"/>
      <c r="K20" s="65"/>
    </row>
    <row r="21" spans="3:17" ht="16.5" thickBot="1">
      <c r="C21" s="66"/>
      <c r="D21" s="67"/>
      <c r="E21" s="68"/>
      <c r="F21" s="68"/>
      <c r="G21" s="68"/>
      <c r="H21" s="68" t="s">
        <v>36</v>
      </c>
      <c r="I21" s="67"/>
      <c r="J21" s="67"/>
      <c r="K21" s="69"/>
    </row>
    <row r="24" spans="3:17" ht="15.75">
      <c r="H24" s="70"/>
    </row>
    <row r="25" spans="3:17">
      <c r="H25" s="48"/>
    </row>
  </sheetData>
  <mergeCells count="1">
    <mergeCell ref="M3:Q3"/>
  </mergeCells>
  <pageMargins left="0.7" right="0.7" top="0.75" bottom="0.75" header="0.3" footer="0.3"/>
  <ignoredErrors>
    <ignoredError sqref="P4:P1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017C-9376-4935-B2D9-F52861F17CCB}">
  <sheetPr>
    <pageSetUpPr fitToPage="1"/>
  </sheetPr>
  <dimension ref="A1:AE45"/>
  <sheetViews>
    <sheetView showGridLines="0" zoomScale="80" zoomScaleNormal="80" workbookViewId="0"/>
  </sheetViews>
  <sheetFormatPr defaultColWidth="8.88671875" defaultRowHeight="15" outlineLevelCol="1"/>
  <cols>
    <col min="2" max="2" width="15.109375" customWidth="1"/>
    <col min="3" max="3" width="2" bestFit="1" customWidth="1"/>
    <col min="4" max="4" width="12.6640625" customWidth="1"/>
    <col min="5" max="5" width="14.44140625" bestFit="1" customWidth="1"/>
    <col min="6" max="6" width="10.109375" customWidth="1"/>
    <col min="7" max="7" width="14.21875" customWidth="1"/>
    <col min="8" max="8" width="10.33203125" bestFit="1" customWidth="1"/>
    <col min="9" max="9" width="13.88671875" customWidth="1"/>
    <col min="10" max="10" width="9.88671875" bestFit="1" customWidth="1"/>
    <col min="16" max="16" width="28.109375" hidden="1" customWidth="1" outlineLevel="1"/>
    <col min="17" max="17" width="9.21875" hidden="1" customWidth="1" outlineLevel="1"/>
    <col min="18" max="18" width="9.88671875" hidden="1" customWidth="1" outlineLevel="1"/>
    <col min="19" max="19" width="10" hidden="1" customWidth="1" outlineLevel="1"/>
    <col min="20" max="28" width="8.88671875" hidden="1" customWidth="1" outlineLevel="1"/>
    <col min="29" max="30" width="9.5546875" hidden="1" customWidth="1" outlineLevel="1"/>
    <col min="31" max="31" width="8.88671875" collapsed="1"/>
  </cols>
  <sheetData>
    <row r="1" spans="1:30" ht="18">
      <c r="A1" s="4" t="s">
        <v>94</v>
      </c>
      <c r="C1" s="4"/>
      <c r="D1" s="1"/>
      <c r="E1" s="1"/>
      <c r="F1" s="96" t="s">
        <v>37</v>
      </c>
      <c r="G1" s="98">
        <f>'Explanatory note'!B21</f>
        <v>2025</v>
      </c>
      <c r="H1" s="99" t="s">
        <v>38</v>
      </c>
      <c r="I1" s="98">
        <f>'Explanatory note'!B22</f>
        <v>2026</v>
      </c>
      <c r="J1" s="1"/>
      <c r="K1" s="1"/>
      <c r="L1" s="1"/>
      <c r="M1" s="1"/>
      <c r="N1" s="1"/>
      <c r="O1" s="1"/>
      <c r="P1" s="1"/>
      <c r="Q1" s="1"/>
      <c r="R1" s="1"/>
    </row>
    <row r="2" spans="1:30" ht="15.75">
      <c r="B2" s="2"/>
      <c r="C2" s="2"/>
      <c r="D2" s="1"/>
      <c r="E2" s="1"/>
      <c r="F2" s="1"/>
      <c r="G2" s="1"/>
      <c r="H2" s="1"/>
      <c r="I2" s="1"/>
      <c r="J2" s="1"/>
      <c r="K2" s="1"/>
      <c r="L2" s="1"/>
      <c r="M2" s="1"/>
      <c r="N2" s="1"/>
      <c r="O2" s="1"/>
      <c r="P2" s="1"/>
      <c r="Q2" s="1"/>
      <c r="R2" s="1"/>
    </row>
    <row r="3" spans="1:30" ht="15.75">
      <c r="B3" s="2" t="s">
        <v>39</v>
      </c>
      <c r="C3" s="2"/>
      <c r="D3" s="1"/>
      <c r="E3" s="1"/>
      <c r="F3" s="1"/>
      <c r="G3" s="1"/>
      <c r="H3" s="1"/>
      <c r="I3" s="1"/>
      <c r="J3" s="1"/>
      <c r="K3" s="1"/>
      <c r="L3" s="1"/>
      <c r="M3" s="1"/>
      <c r="N3" s="1"/>
      <c r="O3" s="1"/>
      <c r="P3" s="1"/>
      <c r="Q3" s="1"/>
      <c r="R3" s="1"/>
    </row>
    <row r="4" spans="1:30" ht="15.75">
      <c r="I4" s="48"/>
      <c r="L4" s="1"/>
      <c r="M4" s="1"/>
      <c r="N4" s="1"/>
      <c r="O4" s="1"/>
      <c r="P4" s="45" t="s">
        <v>3</v>
      </c>
      <c r="T4" s="46" t="s">
        <v>4</v>
      </c>
      <c r="U4" s="47"/>
      <c r="V4" s="46" t="s">
        <v>5</v>
      </c>
      <c r="W4" s="47"/>
      <c r="X4" s="46" t="s">
        <v>6</v>
      </c>
      <c r="Y4" s="46" t="s">
        <v>7</v>
      </c>
      <c r="Z4" s="142" t="s">
        <v>5</v>
      </c>
      <c r="AA4" s="143" t="s">
        <v>6</v>
      </c>
    </row>
    <row r="5" spans="1:30" ht="15.75">
      <c r="B5" s="5" t="s">
        <v>40</v>
      </c>
      <c r="C5" s="5"/>
      <c r="D5" s="5" t="s">
        <v>41</v>
      </c>
      <c r="E5" s="5" t="s">
        <v>42</v>
      </c>
      <c r="F5" s="5" t="s">
        <v>43</v>
      </c>
      <c r="G5" s="5" t="s">
        <v>44</v>
      </c>
      <c r="H5" s="5" t="s">
        <v>45</v>
      </c>
      <c r="I5" s="5" t="s">
        <v>46</v>
      </c>
      <c r="J5" s="1"/>
      <c r="K5" s="1"/>
      <c r="L5" s="7"/>
      <c r="M5" s="7"/>
      <c r="N5" s="7"/>
      <c r="O5" s="7"/>
      <c r="P5" s="49" t="s">
        <v>8</v>
      </c>
      <c r="Q5" s="50"/>
      <c r="R5" s="50"/>
      <c r="S5" s="51" t="s">
        <v>9</v>
      </c>
      <c r="T5" s="45">
        <v>1</v>
      </c>
      <c r="U5" s="50" t="str">
        <f>IF(T5=1,"st",IF(T5=2,"nd",IF(T5=3,"rd","th")))</f>
        <v>st</v>
      </c>
      <c r="V5" s="52" t="s">
        <v>20</v>
      </c>
      <c r="W5" s="47" t="s">
        <v>11</v>
      </c>
      <c r="X5" s="52" t="s">
        <v>32</v>
      </c>
      <c r="Y5" s="52">
        <f>+'Explanatory note'!$B$21</f>
        <v>2025</v>
      </c>
      <c r="Z5" s="144">
        <f>MATCH($V5,$S$12:$S$18,0)</f>
        <v>1</v>
      </c>
      <c r="AA5" s="145">
        <f>MATCH($X5,$U$12:$U$23,0)</f>
        <v>7</v>
      </c>
      <c r="AC5" s="55">
        <f>DATE($Y5,$AA5,1+7*$T5)-WEEKDAY(DATE($Y5,$AA5,7-$Z5))</f>
        <v>45845</v>
      </c>
      <c r="AD5" s="70"/>
    </row>
    <row r="6" spans="1:30" ht="15.75">
      <c r="B6" s="42">
        <f>+EDATE(D6,-1)</f>
        <v>45815</v>
      </c>
      <c r="C6" s="42" t="s">
        <v>47</v>
      </c>
      <c r="D6" s="11">
        <f>+AC5</f>
        <v>45845</v>
      </c>
      <c r="E6" s="44" t="str">
        <f>+IF(AND($D$6&gt;'data base'!O4,$D$6&lt;'data base'!Q4),"7:00","8:00")</f>
        <v>7:00</v>
      </c>
      <c r="F6" s="72">
        <f>+DATE($Y$5,10,1)</f>
        <v>45931</v>
      </c>
      <c r="G6" s="78" t="str">
        <f>+IF(AND(F6&gt;'data base'!O4,F6&lt;'data base'!Q4),"4:00","5:00")</f>
        <v>4:00</v>
      </c>
      <c r="H6" s="72">
        <f>+DATE($Y$5+1,10,1)</f>
        <v>46296</v>
      </c>
      <c r="I6" s="78" t="str">
        <f>+IF(AND(H6&gt;'data base'!O5,H6&lt;'data base'!Q5),"4:00","5:00")</f>
        <v>4:00</v>
      </c>
      <c r="J6" s="71"/>
      <c r="K6" s="1"/>
      <c r="L6" s="1"/>
      <c r="M6" s="1"/>
      <c r="N6" s="1"/>
      <c r="O6" s="1"/>
      <c r="P6" s="49" t="s">
        <v>15</v>
      </c>
      <c r="T6" s="45">
        <v>3</v>
      </c>
      <c r="U6" s="50" t="str">
        <f t="shared" ref="U6" si="0">IF(T6=1,"st",IF(T6=2,"nd",IF(T6=3,"rd","th")))</f>
        <v>rd</v>
      </c>
      <c r="V6" s="52" t="s">
        <v>20</v>
      </c>
      <c r="W6" s="47" t="s">
        <v>11</v>
      </c>
      <c r="X6" s="52" t="s">
        <v>32</v>
      </c>
      <c r="Y6" s="52">
        <f>+'Explanatory note'!$B$21</f>
        <v>2025</v>
      </c>
      <c r="Z6" s="146">
        <f>MATCH($V6,$S$12:$S$18,0)</f>
        <v>1</v>
      </c>
      <c r="AA6" s="147">
        <f>MATCH($X6,$U$12:$U$23,0)</f>
        <v>7</v>
      </c>
      <c r="AC6" s="55">
        <f>DATE($Y6,$AA6,1+7*$T6)-WEEKDAY(DATE($Y6,$AA6,7-$Z6))</f>
        <v>45859</v>
      </c>
      <c r="AD6" s="70"/>
    </row>
    <row r="7" spans="1:30" ht="15.75">
      <c r="B7" s="11"/>
      <c r="C7" s="1"/>
      <c r="D7" s="1"/>
      <c r="F7" s="72">
        <f>+H6</f>
        <v>46296</v>
      </c>
      <c r="G7" s="78" t="str">
        <f>+IF(AND(F7&gt;'data base'!O5,F7&lt;'data base'!Q5),"4:00","5:00")</f>
        <v>4:00</v>
      </c>
      <c r="H7" s="72">
        <f>+DATE(YEAR(H6)+1,10,1)</f>
        <v>46661</v>
      </c>
      <c r="I7" s="78" t="str">
        <f>+IF(AND(H7&gt;'data base'!O6,H7&lt;'data base'!Q6),"4:00","5:00")</f>
        <v>4:00</v>
      </c>
      <c r="J7" s="1"/>
      <c r="K7" s="1"/>
      <c r="L7" s="1"/>
      <c r="M7" s="1"/>
      <c r="N7" s="1"/>
      <c r="O7" s="1"/>
      <c r="T7" s="45"/>
      <c r="U7" s="50"/>
      <c r="V7" s="52"/>
      <c r="W7" s="47"/>
      <c r="X7" s="52"/>
      <c r="Y7" s="52"/>
      <c r="Z7" s="54"/>
      <c r="AA7" s="54"/>
      <c r="AC7" s="70"/>
      <c r="AD7" s="70"/>
    </row>
    <row r="8" spans="1:30" ht="15.75">
      <c r="B8" s="1"/>
      <c r="C8" s="1"/>
      <c r="D8" s="1"/>
      <c r="F8" s="72">
        <f>+H7</f>
        <v>46661</v>
      </c>
      <c r="G8" s="78" t="str">
        <f>+IF(AND(F8&gt;'data base'!O6,F8&lt;'data base'!Q6),"4:00","5:00")</f>
        <v>4:00</v>
      </c>
      <c r="H8" s="72">
        <f>+DATE(YEAR(H7)+1,10,1)</f>
        <v>47027</v>
      </c>
      <c r="I8" s="78" t="str">
        <f>+IF(AND(H8&gt;'data base'!O7,H8&lt;'data base'!Q7),"4:00","5:00")</f>
        <v>4:00</v>
      </c>
      <c r="J8" s="1"/>
      <c r="K8" s="1"/>
      <c r="L8" s="1"/>
      <c r="M8" s="1"/>
      <c r="N8" s="1"/>
      <c r="O8" s="1"/>
      <c r="T8" s="45"/>
      <c r="U8" s="50"/>
      <c r="V8" s="52"/>
      <c r="W8" s="47"/>
      <c r="X8" s="52"/>
      <c r="Y8" s="52"/>
      <c r="Z8" s="54"/>
      <c r="AA8" s="54"/>
      <c r="AC8" s="70"/>
      <c r="AD8" s="70"/>
    </row>
    <row r="9" spans="1:30" ht="15.75">
      <c r="B9" s="1"/>
      <c r="C9" s="1"/>
      <c r="D9" s="1"/>
      <c r="F9" s="72">
        <f t="shared" ref="F9:F20" si="1">+H8</f>
        <v>47027</v>
      </c>
      <c r="G9" s="78" t="str">
        <f>+IF(AND(F9&gt;'data base'!O7,F9&lt;'data base'!Q7),"4:00","5:00")</f>
        <v>4:00</v>
      </c>
      <c r="H9" s="72">
        <f t="shared" ref="H9:H20" si="2">+DATE(YEAR(H8)+1,10,1)</f>
        <v>47392</v>
      </c>
      <c r="I9" s="78" t="str">
        <f>+IF(AND(H9&gt;'data base'!O8,H9&lt;'data base'!Q8),"4:00","5:00")</f>
        <v>4:00</v>
      </c>
      <c r="J9" s="1"/>
      <c r="K9" s="1"/>
      <c r="L9" s="12"/>
      <c r="M9" s="12"/>
      <c r="N9" s="12"/>
      <c r="O9" s="12"/>
      <c r="T9" s="45"/>
      <c r="U9" s="50"/>
      <c r="V9" s="52"/>
      <c r="W9" s="47"/>
      <c r="X9" s="52"/>
      <c r="Y9" s="52"/>
      <c r="Z9" s="54"/>
      <c r="AA9" s="54"/>
      <c r="AC9" s="70"/>
      <c r="AD9" s="70"/>
    </row>
    <row r="10" spans="1:30" ht="16.5" thickBot="1">
      <c r="B10" s="1"/>
      <c r="C10" s="1"/>
      <c r="D10" s="1"/>
      <c r="F10" s="72">
        <f t="shared" si="1"/>
        <v>47392</v>
      </c>
      <c r="G10" s="78" t="str">
        <f>+IF(AND(F10&gt;'data base'!O8,F10&lt;'data base'!Q8),"4:00","5:00")</f>
        <v>4:00</v>
      </c>
      <c r="H10" s="72">
        <f t="shared" si="2"/>
        <v>47757</v>
      </c>
      <c r="I10" s="78" t="str">
        <f>+IF(AND(H10&gt;'data base'!O9,H10&lt;'data base'!Q9),"4:00","5:00")</f>
        <v>4:00</v>
      </c>
      <c r="J10" s="1"/>
      <c r="K10" s="1"/>
      <c r="L10" s="1"/>
      <c r="M10" s="1"/>
      <c r="N10" s="1"/>
      <c r="O10" s="1"/>
      <c r="T10" s="45"/>
      <c r="U10" s="50"/>
      <c r="V10" s="52"/>
      <c r="W10" s="47"/>
      <c r="X10" s="52"/>
      <c r="Y10" s="52"/>
      <c r="Z10" s="54"/>
      <c r="AA10" s="54"/>
      <c r="AC10" s="70"/>
      <c r="AD10" s="70"/>
    </row>
    <row r="11" spans="1:30" ht="15.75">
      <c r="B11" s="1"/>
      <c r="C11" s="1"/>
      <c r="D11" s="1"/>
      <c r="F11" s="72">
        <f>+H10</f>
        <v>47757</v>
      </c>
      <c r="G11" s="78" t="str">
        <f>+IF(AND(F11&gt;'data base'!O9,F11&lt;'data base'!Q9),"4:00","5:00")</f>
        <v>4:00</v>
      </c>
      <c r="H11" s="72">
        <f t="shared" si="2"/>
        <v>48122</v>
      </c>
      <c r="I11" s="78" t="str">
        <f>+IF(AND(H11&gt;'data base'!O10,H11&lt;'data base'!Q10),"4:00","5:00")</f>
        <v>4:00</v>
      </c>
      <c r="J11" s="1"/>
      <c r="K11" s="1"/>
      <c r="L11" s="1"/>
      <c r="M11" s="1"/>
      <c r="N11" s="1"/>
      <c r="O11" s="1"/>
      <c r="P11" s="80" t="s">
        <v>17</v>
      </c>
      <c r="Q11" s="81"/>
      <c r="R11" s="82" t="s">
        <v>18</v>
      </c>
      <c r="S11" s="82" t="s">
        <v>19</v>
      </c>
      <c r="T11" s="82"/>
      <c r="U11" s="82" t="s">
        <v>6</v>
      </c>
      <c r="V11" s="83"/>
      <c r="W11" s="82"/>
      <c r="X11" s="84"/>
      <c r="Y11" s="52"/>
      <c r="Z11" s="54"/>
      <c r="AA11" s="54"/>
      <c r="AC11" s="70"/>
      <c r="AD11" s="70"/>
    </row>
    <row r="12" spans="1:30" ht="15.75">
      <c r="B12" s="1"/>
      <c r="C12" s="1"/>
      <c r="D12" s="1"/>
      <c r="F12" s="72">
        <f t="shared" si="1"/>
        <v>48122</v>
      </c>
      <c r="G12" s="78" t="str">
        <f>+IF(AND(F12&gt;'data base'!O10,F12&lt;'data base'!Q10),"4:00","5:00")</f>
        <v>4:00</v>
      </c>
      <c r="H12" s="72">
        <f t="shared" si="2"/>
        <v>48488</v>
      </c>
      <c r="I12" s="78" t="str">
        <f>+IF(AND(H12&gt;'data base'!O11,H12&lt;'data base'!Q11),"4:00","5:00")</f>
        <v>4:00</v>
      </c>
      <c r="J12" s="1"/>
      <c r="K12" s="1"/>
      <c r="L12" s="1"/>
      <c r="M12" s="1"/>
      <c r="N12" s="1"/>
      <c r="O12" s="1"/>
      <c r="P12" s="85"/>
      <c r="Q12" s="49"/>
      <c r="R12" s="54">
        <v>1</v>
      </c>
      <c r="S12" s="54" t="s">
        <v>20</v>
      </c>
      <c r="T12" s="54"/>
      <c r="U12" s="54" t="s">
        <v>21</v>
      </c>
      <c r="V12" s="49"/>
      <c r="W12" s="54"/>
      <c r="X12" s="79"/>
      <c r="Y12" s="52"/>
      <c r="Z12" s="54"/>
      <c r="AA12" s="54"/>
      <c r="AC12" s="70"/>
      <c r="AD12" s="70"/>
    </row>
    <row r="13" spans="1:30" ht="15.75">
      <c r="B13" s="1"/>
      <c r="C13" s="1"/>
      <c r="D13" s="1"/>
      <c r="F13" s="72">
        <f t="shared" si="1"/>
        <v>48488</v>
      </c>
      <c r="G13" s="78" t="str">
        <f>+IF(AND(F13&gt;'data base'!O11,F13&lt;'data base'!Q11),"4:00","5:00")</f>
        <v>4:00</v>
      </c>
      <c r="H13" s="72">
        <f t="shared" si="2"/>
        <v>48853</v>
      </c>
      <c r="I13" s="78" t="str">
        <f>+IF(AND(H13&gt;'data base'!O12,H13&lt;'data base'!Q12),"4:00","5:00")</f>
        <v>4:00</v>
      </c>
      <c r="J13" s="1"/>
      <c r="K13" s="1"/>
      <c r="L13" s="1"/>
      <c r="M13" s="1"/>
      <c r="N13" s="1"/>
      <c r="O13" s="1"/>
      <c r="P13" s="85"/>
      <c r="Q13" s="49"/>
      <c r="R13" s="54">
        <v>2</v>
      </c>
      <c r="S13" s="54" t="s">
        <v>22</v>
      </c>
      <c r="T13" s="54"/>
      <c r="U13" s="54" t="s">
        <v>23</v>
      </c>
      <c r="V13" s="49"/>
      <c r="W13" s="49"/>
      <c r="X13" s="86"/>
      <c r="Y13" s="52"/>
      <c r="Z13" s="54"/>
      <c r="AA13" s="54"/>
      <c r="AC13" s="70"/>
      <c r="AD13" s="70"/>
    </row>
    <row r="14" spans="1:30" ht="15.75">
      <c r="B14" s="1"/>
      <c r="C14" s="1"/>
      <c r="D14" s="1"/>
      <c r="F14" s="72">
        <f t="shared" si="1"/>
        <v>48853</v>
      </c>
      <c r="G14" s="78" t="str">
        <f>+IF(AND(F14&gt;'data base'!O12,F14&lt;'data base'!Q12),"4:00","5:00")</f>
        <v>4:00</v>
      </c>
      <c r="H14" s="72">
        <f t="shared" si="2"/>
        <v>49218</v>
      </c>
      <c r="I14" s="78" t="str">
        <f>+IF(AND(H14&gt;'data base'!O13,H14&lt;'data base'!Q13),"4:00","5:00")</f>
        <v>4:00</v>
      </c>
      <c r="J14" s="1"/>
      <c r="K14" s="1"/>
      <c r="L14" s="1"/>
      <c r="M14" s="1"/>
      <c r="N14" s="1"/>
      <c r="O14" s="1"/>
      <c r="P14" s="85"/>
      <c r="Q14" s="49"/>
      <c r="R14" s="54">
        <v>3</v>
      </c>
      <c r="S14" s="54" t="s">
        <v>24</v>
      </c>
      <c r="T14" s="54"/>
      <c r="U14" s="54" t="s">
        <v>25</v>
      </c>
      <c r="V14" s="49"/>
      <c r="W14" s="49"/>
      <c r="X14" s="86"/>
      <c r="Y14" s="52"/>
      <c r="Z14" s="54"/>
      <c r="AA14" s="54"/>
      <c r="AC14" s="70"/>
      <c r="AD14" s="70"/>
    </row>
    <row r="15" spans="1:30" ht="15.75">
      <c r="B15" s="1"/>
      <c r="C15" s="1"/>
      <c r="D15" s="1"/>
      <c r="F15" s="72">
        <f t="shared" si="1"/>
        <v>49218</v>
      </c>
      <c r="G15" s="78" t="str">
        <f>+IF(AND(F15&gt;'data base'!O13,F15&lt;'data base'!Q13),"4:00","5:00")</f>
        <v>4:00</v>
      </c>
      <c r="H15" s="72">
        <f t="shared" si="2"/>
        <v>49583</v>
      </c>
      <c r="I15" s="78" t="str">
        <f>+IF(AND(H15&gt;'data base'!O14,H15&lt;'data base'!Q14),"4:00","5:00")</f>
        <v>4:00</v>
      </c>
      <c r="J15" s="1"/>
      <c r="K15" s="1"/>
      <c r="L15" s="1"/>
      <c r="M15" s="1"/>
      <c r="N15" s="1"/>
      <c r="O15" s="1"/>
      <c r="P15" s="85"/>
      <c r="Q15" s="49"/>
      <c r="R15" s="54">
        <v>4</v>
      </c>
      <c r="S15" s="54" t="s">
        <v>26</v>
      </c>
      <c r="T15" s="54"/>
      <c r="U15" s="54" t="s">
        <v>27</v>
      </c>
      <c r="V15" s="49"/>
      <c r="W15" s="49"/>
      <c r="X15" s="86"/>
      <c r="Y15" s="52"/>
      <c r="Z15" s="54"/>
      <c r="AA15" s="54"/>
      <c r="AC15" s="70"/>
      <c r="AD15" s="70"/>
    </row>
    <row r="16" spans="1:30" ht="15.75">
      <c r="B16" s="1"/>
      <c r="C16" s="1"/>
      <c r="D16" s="1"/>
      <c r="F16" s="72">
        <f t="shared" si="1"/>
        <v>49583</v>
      </c>
      <c r="G16" s="78" t="str">
        <f>+IF(AND(F16&gt;'data base'!O14,F16&lt;'data base'!Q14),"4:00","5:00")</f>
        <v>4:00</v>
      </c>
      <c r="H16" s="72">
        <f t="shared" si="2"/>
        <v>49949</v>
      </c>
      <c r="I16" s="78" t="str">
        <f>+IF(AND(H16&gt;'data base'!O15,H16&lt;'data base'!Q15),"4:00","5:00")</f>
        <v>4:00</v>
      </c>
      <c r="J16" s="1"/>
      <c r="K16" s="1"/>
      <c r="L16" s="1"/>
      <c r="M16" s="1"/>
      <c r="N16" s="1"/>
      <c r="O16" s="1"/>
      <c r="P16" s="85"/>
      <c r="Q16" s="49"/>
      <c r="R16" s="54">
        <v>5</v>
      </c>
      <c r="S16" s="54" t="s">
        <v>28</v>
      </c>
      <c r="T16" s="54"/>
      <c r="U16" s="54" t="s">
        <v>29</v>
      </c>
      <c r="V16" s="49"/>
      <c r="W16" s="49"/>
      <c r="X16" s="86"/>
      <c r="Y16" s="52"/>
      <c r="Z16" s="54"/>
      <c r="AA16" s="54"/>
      <c r="AC16" s="70"/>
      <c r="AD16" s="70"/>
    </row>
    <row r="17" spans="2:30" ht="15.75">
      <c r="B17" s="1"/>
      <c r="C17" s="1"/>
      <c r="D17" s="1"/>
      <c r="F17" s="72">
        <f t="shared" si="1"/>
        <v>49949</v>
      </c>
      <c r="G17" s="78" t="str">
        <f>+IF(AND(F17&gt;'data base'!O15,F17&lt;'data base'!Q15),"4:00","5:00")</f>
        <v>4:00</v>
      </c>
      <c r="H17" s="72">
        <f t="shared" si="2"/>
        <v>50314</v>
      </c>
      <c r="I17" s="78" t="str">
        <f>+IF(AND(H17&gt;'data base'!O16,H17&lt;'data base'!Q16),"4:00","5:00")</f>
        <v>4:00</v>
      </c>
      <c r="J17" s="1"/>
      <c r="K17" s="1"/>
      <c r="L17" s="1"/>
      <c r="M17" s="1"/>
      <c r="N17" s="1"/>
      <c r="O17" s="1"/>
      <c r="P17" s="85"/>
      <c r="Q17" s="49"/>
      <c r="R17" s="54"/>
      <c r="S17" s="54" t="s">
        <v>30</v>
      </c>
      <c r="T17" s="54"/>
      <c r="U17" s="54" t="s">
        <v>31</v>
      </c>
      <c r="V17" s="49"/>
      <c r="W17" s="49"/>
      <c r="X17" s="86"/>
      <c r="Y17" s="52"/>
      <c r="Z17" s="54"/>
      <c r="AA17" s="54"/>
      <c r="AC17" s="70"/>
      <c r="AD17" s="70"/>
    </row>
    <row r="18" spans="2:30" ht="15.75">
      <c r="B18" s="1"/>
      <c r="C18" s="1"/>
      <c r="D18" s="1"/>
      <c r="F18" s="72">
        <f t="shared" si="1"/>
        <v>50314</v>
      </c>
      <c r="G18" s="78" t="str">
        <f>+IF(AND(F18&gt;'data base'!O16,F18&lt;'data base'!Q16),"4:00","5:00")</f>
        <v>4:00</v>
      </c>
      <c r="H18" s="72">
        <f t="shared" si="2"/>
        <v>50679</v>
      </c>
      <c r="I18" s="78" t="str">
        <f>+IF(AND(H18&gt;'data base'!O17,H18&lt;'data base'!Q17),"4:00","5:00")</f>
        <v>4:00</v>
      </c>
      <c r="J18" s="1"/>
      <c r="K18" s="1"/>
      <c r="L18" s="1"/>
      <c r="M18" s="1"/>
      <c r="N18" s="1"/>
      <c r="O18" s="1"/>
      <c r="P18" s="85"/>
      <c r="Q18" s="49"/>
      <c r="R18" s="54"/>
      <c r="S18" s="54" t="s">
        <v>10</v>
      </c>
      <c r="T18" s="54"/>
      <c r="U18" s="54" t="s">
        <v>32</v>
      </c>
      <c r="V18" s="49"/>
      <c r="W18" s="49"/>
      <c r="X18" s="86"/>
      <c r="Y18" s="52"/>
      <c r="Z18" s="54"/>
      <c r="AA18" s="54"/>
      <c r="AC18" s="70"/>
      <c r="AD18" s="70"/>
    </row>
    <row r="19" spans="2:30" ht="15.75">
      <c r="B19" s="1"/>
      <c r="C19" s="1"/>
      <c r="D19" s="1"/>
      <c r="F19" s="72">
        <f t="shared" si="1"/>
        <v>50679</v>
      </c>
      <c r="G19" s="78" t="str">
        <f>+IF(AND(F19&gt;'data base'!O17,F19&lt;'data base'!Q17),"4:00","5:00")</f>
        <v>4:00</v>
      </c>
      <c r="H19" s="72">
        <f t="shared" si="2"/>
        <v>51044</v>
      </c>
      <c r="I19" s="78" t="str">
        <f>+IF(AND(H19&gt;'data base'!O18,H19&lt;'data base'!Q18),"4:00","5:00")</f>
        <v>4:00</v>
      </c>
      <c r="J19" s="1"/>
      <c r="K19" s="1"/>
      <c r="L19" s="1"/>
      <c r="M19" s="1"/>
      <c r="N19" s="1"/>
      <c r="O19" s="1"/>
      <c r="P19" s="85"/>
      <c r="Q19" s="49"/>
      <c r="R19" s="54"/>
      <c r="S19" s="54"/>
      <c r="T19" s="54"/>
      <c r="U19" s="54" t="s">
        <v>33</v>
      </c>
      <c r="V19" s="49"/>
      <c r="W19" s="49"/>
      <c r="X19" s="86"/>
      <c r="Y19" s="52"/>
      <c r="Z19" s="54"/>
      <c r="AA19" s="54"/>
      <c r="AC19" s="70"/>
      <c r="AD19" s="70"/>
    </row>
    <row r="20" spans="2:30" ht="15.75">
      <c r="B20" s="1"/>
      <c r="C20" s="1"/>
      <c r="D20" s="1"/>
      <c r="F20" s="72">
        <f t="shared" si="1"/>
        <v>51044</v>
      </c>
      <c r="G20" s="78" t="str">
        <f>+IF(AND(F20&gt;'data base'!O18,F20&lt;'data base'!Q18),"4:00","5:00")</f>
        <v>4:00</v>
      </c>
      <c r="H20" s="72">
        <f t="shared" si="2"/>
        <v>51410</v>
      </c>
      <c r="I20" s="78" t="str">
        <f>+IF(AND(H20&gt;'data base'!O19,H20&lt;'data base'!Q19),"4:00","5:00")</f>
        <v>4:00</v>
      </c>
      <c r="J20" s="1"/>
      <c r="K20" s="1"/>
      <c r="L20" s="1"/>
      <c r="M20" s="1"/>
      <c r="N20" s="1"/>
      <c r="O20" s="1"/>
      <c r="P20" s="85"/>
      <c r="Q20" s="49"/>
      <c r="R20" s="54"/>
      <c r="S20" s="54"/>
      <c r="T20" s="54"/>
      <c r="U20" s="54" t="s">
        <v>34</v>
      </c>
      <c r="V20" s="49"/>
      <c r="W20" s="49"/>
      <c r="X20" s="86"/>
      <c r="Y20" s="52"/>
      <c r="Z20" s="54"/>
      <c r="AA20" s="54"/>
      <c r="AC20" s="70"/>
      <c r="AD20" s="70"/>
    </row>
    <row r="21" spans="2:30" ht="15.75">
      <c r="B21" s="1"/>
      <c r="C21" s="1"/>
      <c r="D21" s="40"/>
      <c r="E21" s="1"/>
      <c r="F21" s="1"/>
      <c r="G21" s="1"/>
      <c r="H21" s="1"/>
      <c r="I21" s="1"/>
      <c r="J21" s="1"/>
      <c r="K21" s="1"/>
      <c r="L21" s="1"/>
      <c r="M21" s="1"/>
      <c r="N21" s="1"/>
      <c r="O21" s="1"/>
      <c r="P21" s="85"/>
      <c r="Q21" s="49"/>
      <c r="R21" s="54"/>
      <c r="S21" s="54"/>
      <c r="T21" s="54"/>
      <c r="U21" s="54" t="s">
        <v>12</v>
      </c>
      <c r="V21" s="49"/>
      <c r="W21" s="49"/>
      <c r="X21" s="86"/>
      <c r="Y21" s="52"/>
      <c r="Z21" s="54"/>
      <c r="AA21" s="54"/>
    </row>
    <row r="22" spans="2:30" ht="15.75">
      <c r="B22" s="1" t="s">
        <v>92</v>
      </c>
      <c r="C22" s="1"/>
      <c r="D22" s="41"/>
      <c r="E22" s="1"/>
      <c r="F22" s="1"/>
      <c r="G22" s="1"/>
      <c r="H22" s="1"/>
      <c r="I22" s="1"/>
      <c r="J22" s="1"/>
      <c r="K22" s="1"/>
      <c r="L22" s="1"/>
      <c r="M22" s="1"/>
      <c r="N22" s="1"/>
      <c r="O22" s="1"/>
      <c r="P22" s="85"/>
      <c r="Q22" s="49"/>
      <c r="R22" s="54"/>
      <c r="S22" s="54"/>
      <c r="T22" s="54"/>
      <c r="U22" s="54" t="s">
        <v>35</v>
      </c>
      <c r="V22" s="49"/>
      <c r="W22" s="49"/>
      <c r="X22" s="86"/>
      <c r="Y22" s="52"/>
      <c r="Z22" s="54"/>
      <c r="AA22" s="54"/>
    </row>
    <row r="23" spans="2:30" ht="16.5" thickBot="1">
      <c r="B23" s="1"/>
      <c r="C23" s="1"/>
      <c r="D23" s="38"/>
      <c r="E23" s="1"/>
      <c r="F23" s="1"/>
      <c r="G23" s="1"/>
      <c r="H23" s="1"/>
      <c r="I23" s="1"/>
      <c r="J23" s="1"/>
      <c r="K23" s="1"/>
      <c r="L23" s="1"/>
      <c r="M23" s="1"/>
      <c r="N23" s="1"/>
      <c r="O23" s="1"/>
      <c r="P23" s="87"/>
      <c r="Q23" s="88"/>
      <c r="R23" s="89"/>
      <c r="S23" s="89"/>
      <c r="T23" s="89"/>
      <c r="U23" s="89" t="s">
        <v>36</v>
      </c>
      <c r="V23" s="88"/>
      <c r="W23" s="88"/>
      <c r="X23" s="90"/>
      <c r="Y23" s="52"/>
      <c r="Z23" s="54"/>
      <c r="AA23" s="54"/>
    </row>
    <row r="24" spans="2:30" ht="15.75">
      <c r="B24" s="1"/>
      <c r="C24" s="1"/>
      <c r="D24" s="1"/>
      <c r="E24" s="1"/>
      <c r="F24" s="1"/>
      <c r="G24" s="1"/>
      <c r="H24" s="1"/>
      <c r="I24" s="1"/>
      <c r="J24" s="1"/>
      <c r="K24" s="1"/>
      <c r="L24" s="1"/>
      <c r="M24" s="1"/>
      <c r="N24" s="1"/>
      <c r="O24" s="1"/>
      <c r="Y24" s="52"/>
      <c r="Z24" s="54"/>
      <c r="AA24" s="54"/>
    </row>
    <row r="25" spans="2:30" ht="15.75">
      <c r="B25" s="2" t="s">
        <v>48</v>
      </c>
      <c r="C25" s="2"/>
      <c r="D25" s="1"/>
      <c r="E25" s="1"/>
      <c r="F25" s="1"/>
      <c r="G25" s="1"/>
      <c r="H25" s="1"/>
      <c r="I25" s="1"/>
      <c r="J25" s="1"/>
      <c r="K25" s="1"/>
      <c r="L25" s="1"/>
      <c r="M25" s="1"/>
      <c r="N25" s="1"/>
      <c r="O25" s="1"/>
    </row>
    <row r="26" spans="2:30" ht="15.75">
      <c r="B26" s="2"/>
      <c r="C26" s="2"/>
      <c r="D26" s="1"/>
      <c r="E26" s="1"/>
      <c r="F26" s="1"/>
      <c r="G26" s="1"/>
      <c r="H26" s="1"/>
      <c r="I26" s="1"/>
      <c r="J26" s="1"/>
      <c r="K26" s="1"/>
      <c r="L26" s="1"/>
      <c r="M26" s="1"/>
      <c r="N26" s="1"/>
    </row>
    <row r="27" spans="2:30" ht="15.75">
      <c r="B27" s="156" t="s">
        <v>49</v>
      </c>
      <c r="C27" s="156"/>
      <c r="D27" s="156"/>
      <c r="E27" s="156"/>
      <c r="F27" s="157" t="s">
        <v>50</v>
      </c>
      <c r="G27" s="158"/>
      <c r="H27" s="158"/>
      <c r="I27" s="159"/>
      <c r="J27" s="1"/>
      <c r="K27" s="1"/>
      <c r="L27" s="1"/>
      <c r="M27" s="1"/>
      <c r="N27" s="1"/>
    </row>
    <row r="28" spans="2:30" ht="15.75">
      <c r="B28" s="5" t="s">
        <v>40</v>
      </c>
      <c r="C28" s="5"/>
      <c r="D28" s="5" t="s">
        <v>41</v>
      </c>
      <c r="E28" s="5" t="s">
        <v>42</v>
      </c>
      <c r="F28" s="5" t="s">
        <v>43</v>
      </c>
      <c r="G28" s="5" t="s">
        <v>44</v>
      </c>
      <c r="H28" s="5" t="s">
        <v>45</v>
      </c>
      <c r="I28" s="5" t="s">
        <v>46</v>
      </c>
      <c r="J28" s="1"/>
      <c r="K28" s="1"/>
      <c r="L28" s="7"/>
      <c r="M28" s="7"/>
      <c r="N28" s="7"/>
    </row>
    <row r="29" spans="2:30" ht="15.75">
      <c r="B29" s="42">
        <f>+D29-7</f>
        <v>45852</v>
      </c>
      <c r="C29" s="42"/>
      <c r="D29" s="11">
        <f>+AC6</f>
        <v>45859</v>
      </c>
      <c r="E29" s="44" t="str">
        <f>+IF(AND($D$29&gt;'data base'!O4,$D$29&lt;'data base'!Q4),"7:00","8:00")</f>
        <v>7:00</v>
      </c>
      <c r="F29" s="72">
        <f>+DATE($Y$5,10,1)</f>
        <v>45931</v>
      </c>
      <c r="G29" s="78" t="str">
        <f>+IF(AND('data base'!O4&lt;F29,F29&lt;'data base'!Q4),"4:00","5:00")</f>
        <v>4:00</v>
      </c>
      <c r="H29" s="72">
        <f>+DATE($Y$5+1,10,1)</f>
        <v>46296</v>
      </c>
      <c r="I29" s="78" t="str">
        <f>+IF(AND(H29&gt;'data base'!O5,H29&lt;'data base'!Q5),"4:00","5:00")</f>
        <v>4:00</v>
      </c>
      <c r="J29" s="1"/>
      <c r="K29" s="1"/>
      <c r="L29" s="1"/>
      <c r="M29" s="1"/>
      <c r="N29" s="1"/>
    </row>
    <row r="30" spans="2:30">
      <c r="B30" s="71"/>
      <c r="C30" s="1"/>
      <c r="D30" s="1"/>
      <c r="F30" s="72">
        <f>+H29</f>
        <v>46296</v>
      </c>
      <c r="G30" s="78" t="str">
        <f>+IF(AND('data base'!O5&lt;F30,F30&lt;'data base'!Q5),"4:00","5:00")</f>
        <v>4:00</v>
      </c>
      <c r="H30" s="72">
        <f>+DATE(YEAR(H29)+1,10,1)</f>
        <v>46661</v>
      </c>
      <c r="I30" s="78" t="str">
        <f>+IF(AND(H30&gt;'data base'!O6,H30&lt;'data base'!Q6),"4:00","5:00")</f>
        <v>4:00</v>
      </c>
      <c r="J30" s="1"/>
      <c r="K30" s="1"/>
      <c r="L30" s="1"/>
      <c r="M30" s="1"/>
      <c r="N30" s="1"/>
    </row>
    <row r="31" spans="2:30">
      <c r="B31" s="1"/>
      <c r="C31" s="1"/>
      <c r="D31" s="1"/>
      <c r="F31" s="72">
        <f t="shared" ref="F31:F42" si="3">+H30</f>
        <v>46661</v>
      </c>
      <c r="G31" s="78" t="str">
        <f>+IF(AND('data base'!O6&lt;F31,F31&lt;'data base'!Q6),"4:00","5:00")</f>
        <v>4:00</v>
      </c>
      <c r="H31" s="72">
        <f t="shared" ref="H31:H43" si="4">+DATE(YEAR(H30)+1,10,1)</f>
        <v>47027</v>
      </c>
      <c r="I31" s="78" t="str">
        <f>+IF(AND(H31&gt;'data base'!O7,H31&lt;'data base'!Q7),"4:00","5:00")</f>
        <v>4:00</v>
      </c>
      <c r="J31" s="1"/>
      <c r="K31" s="1"/>
      <c r="L31" s="1"/>
      <c r="M31" s="1"/>
      <c r="N31" s="1"/>
    </row>
    <row r="32" spans="2:30">
      <c r="B32" s="1"/>
      <c r="C32" s="1"/>
      <c r="D32" s="1"/>
      <c r="F32" s="72">
        <f t="shared" si="3"/>
        <v>47027</v>
      </c>
      <c r="G32" s="78" t="str">
        <f>+IF(AND('data base'!O7&lt;F32,F32&lt;'data base'!Q7),"4:00","5:00")</f>
        <v>4:00</v>
      </c>
      <c r="H32" s="72">
        <f t="shared" si="4"/>
        <v>47392</v>
      </c>
      <c r="I32" s="78" t="str">
        <f>+IF(AND(H32&gt;'data base'!O8,H32&lt;'data base'!Q8),"4:00","5:00")</f>
        <v>4:00</v>
      </c>
      <c r="J32" s="1"/>
      <c r="K32" s="1"/>
      <c r="L32" s="12"/>
      <c r="M32" s="12"/>
      <c r="N32" s="12"/>
    </row>
    <row r="33" spans="2:25" ht="15.75">
      <c r="B33" s="1"/>
      <c r="C33" s="1"/>
      <c r="D33" s="1"/>
      <c r="F33" s="72">
        <f t="shared" si="3"/>
        <v>47392</v>
      </c>
      <c r="G33" s="78" t="str">
        <f>+IF(AND('data base'!O8&lt;F33,F33&lt;'data base'!Q8),"4:00","5:00")</f>
        <v>4:00</v>
      </c>
      <c r="H33" s="72">
        <f t="shared" si="4"/>
        <v>47757</v>
      </c>
      <c r="I33" s="78" t="str">
        <f>+IF(AND(H33&gt;'data base'!O9,H33&lt;'data base'!Q9),"4:00","5:00")</f>
        <v>4:00</v>
      </c>
      <c r="J33" s="1"/>
      <c r="K33" s="1"/>
      <c r="L33" s="1"/>
      <c r="M33" s="1"/>
      <c r="N33" s="1"/>
      <c r="T33" s="76"/>
      <c r="U33" s="76"/>
      <c r="V33" s="76"/>
      <c r="W33" s="77"/>
      <c r="X33" s="76"/>
      <c r="Y33" s="76"/>
    </row>
    <row r="34" spans="2:25" ht="15.75">
      <c r="B34" s="1"/>
      <c r="C34" s="1"/>
      <c r="D34" s="1"/>
      <c r="F34" s="72">
        <f t="shared" si="3"/>
        <v>47757</v>
      </c>
      <c r="G34" s="78" t="str">
        <f>+IF(AND('data base'!O9&lt;F34,F34&lt;'data base'!Q9),"4:00","5:00")</f>
        <v>4:00</v>
      </c>
      <c r="H34" s="72">
        <f t="shared" si="4"/>
        <v>48122</v>
      </c>
      <c r="I34" s="78" t="str">
        <f>+IF(AND(H34&gt;'data base'!O10,H34&lt;'data base'!Q10),"4:00","5:00")</f>
        <v>4:00</v>
      </c>
      <c r="J34" s="1"/>
      <c r="K34" s="1"/>
      <c r="L34" s="1"/>
      <c r="M34" s="1"/>
      <c r="N34" s="1"/>
      <c r="Y34" s="54"/>
    </row>
    <row r="35" spans="2:25" ht="15.75">
      <c r="B35" s="1"/>
      <c r="C35" s="1"/>
      <c r="D35" s="1"/>
      <c r="F35" s="72">
        <f t="shared" si="3"/>
        <v>48122</v>
      </c>
      <c r="G35" s="78" t="str">
        <f>+IF(AND('data base'!O10&lt;F35,F35&lt;'data base'!Q10),"4:00","5:00")</f>
        <v>4:00</v>
      </c>
      <c r="H35" s="72">
        <f t="shared" si="4"/>
        <v>48488</v>
      </c>
      <c r="I35" s="78" t="str">
        <f>+IF(AND(H35&gt;'data base'!O11,H35&lt;'data base'!Q11),"4:00","5:00")</f>
        <v>4:00</v>
      </c>
      <c r="J35" s="1"/>
      <c r="K35" s="1"/>
      <c r="L35" s="1"/>
      <c r="M35" s="1"/>
      <c r="N35" s="1"/>
      <c r="Y35" s="49"/>
    </row>
    <row r="36" spans="2:25" ht="15.75">
      <c r="B36" s="1"/>
      <c r="C36" s="1"/>
      <c r="D36" s="1"/>
      <c r="F36" s="72">
        <f t="shared" si="3"/>
        <v>48488</v>
      </c>
      <c r="G36" s="78" t="str">
        <f>+IF(AND('data base'!O11&lt;F36,F36&lt;'data base'!Q11),"4:00","5:00")</f>
        <v>4:00</v>
      </c>
      <c r="H36" s="72">
        <f t="shared" si="4"/>
        <v>48853</v>
      </c>
      <c r="I36" s="78" t="str">
        <f>+IF(AND(H36&gt;'data base'!O12,H36&lt;'data base'!Q12),"4:00","5:00")</f>
        <v>4:00</v>
      </c>
      <c r="J36" s="1"/>
      <c r="K36" s="1"/>
      <c r="L36" s="1"/>
      <c r="M36" s="1"/>
      <c r="N36" s="1"/>
      <c r="Y36" s="49"/>
    </row>
    <row r="37" spans="2:25" ht="15.75">
      <c r="B37" s="1"/>
      <c r="C37" s="1"/>
      <c r="D37" s="1"/>
      <c r="F37" s="72">
        <f t="shared" si="3"/>
        <v>48853</v>
      </c>
      <c r="G37" s="78" t="str">
        <f>+IF(AND('data base'!O12&lt;F37,F37&lt;'data base'!Q12),"4:00","5:00")</f>
        <v>4:00</v>
      </c>
      <c r="H37" s="72">
        <f t="shared" si="4"/>
        <v>49218</v>
      </c>
      <c r="I37" s="78" t="str">
        <f>+IF(AND(H37&gt;'data base'!O13,H37&lt;'data base'!Q13),"4:00","5:00")</f>
        <v>4:00</v>
      </c>
      <c r="J37" s="1"/>
      <c r="K37" s="1"/>
      <c r="L37" s="1"/>
      <c r="M37" s="1"/>
      <c r="N37" s="1"/>
      <c r="Y37" s="49"/>
    </row>
    <row r="38" spans="2:25" ht="15.75">
      <c r="B38" s="1"/>
      <c r="C38" s="1"/>
      <c r="D38" s="1"/>
      <c r="F38" s="72">
        <f t="shared" si="3"/>
        <v>49218</v>
      </c>
      <c r="G38" s="78" t="str">
        <f>+IF(AND('data base'!O13&lt;F38,F38&lt;'data base'!Q13),"4:00","5:00")</f>
        <v>4:00</v>
      </c>
      <c r="H38" s="72">
        <f t="shared" si="4"/>
        <v>49583</v>
      </c>
      <c r="I38" s="78" t="str">
        <f>+IF(AND(H38&gt;'data base'!O14,H38&lt;'data base'!Q14),"4:00","5:00")</f>
        <v>4:00</v>
      </c>
      <c r="J38" s="1"/>
      <c r="K38" s="1"/>
      <c r="L38" s="1"/>
      <c r="M38" s="1"/>
      <c r="N38" s="1"/>
      <c r="Y38" s="49"/>
    </row>
    <row r="39" spans="2:25" ht="15.75">
      <c r="B39" s="1"/>
      <c r="C39" s="1"/>
      <c r="D39" s="1"/>
      <c r="F39" s="72">
        <f t="shared" si="3"/>
        <v>49583</v>
      </c>
      <c r="G39" s="78" t="str">
        <f>+IF(AND('data base'!O14&lt;F39,F39&lt;'data base'!Q14),"4:00","5:00")</f>
        <v>4:00</v>
      </c>
      <c r="H39" s="72">
        <f t="shared" si="4"/>
        <v>49949</v>
      </c>
      <c r="I39" s="78" t="str">
        <f>+IF(AND(H39&gt;'data base'!O15,H39&lt;'data base'!Q15),"4:00","5:00")</f>
        <v>4:00</v>
      </c>
      <c r="J39" s="1"/>
      <c r="K39" s="1"/>
      <c r="L39" s="1"/>
      <c r="M39" s="1"/>
      <c r="N39" s="1"/>
      <c r="Y39" s="49"/>
    </row>
    <row r="40" spans="2:25" ht="15.75">
      <c r="B40" s="1"/>
      <c r="C40" s="1"/>
      <c r="D40" s="1"/>
      <c r="F40" s="72">
        <f t="shared" si="3"/>
        <v>49949</v>
      </c>
      <c r="G40" s="78" t="str">
        <f>+IF(AND('data base'!O15&lt;F40,F40&lt;'data base'!Q15),"4:00","5:00")</f>
        <v>4:00</v>
      </c>
      <c r="H40" s="72">
        <f t="shared" si="4"/>
        <v>50314</v>
      </c>
      <c r="I40" s="78" t="str">
        <f>+IF(AND(H40&gt;'data base'!O16,H40&lt;'data base'!Q16),"4:00","5:00")</f>
        <v>4:00</v>
      </c>
      <c r="J40" s="1"/>
      <c r="K40" s="1"/>
      <c r="L40" s="1"/>
      <c r="M40" s="1"/>
      <c r="N40" s="1"/>
      <c r="Y40" s="49"/>
    </row>
    <row r="41" spans="2:25" ht="15.75">
      <c r="B41" s="1"/>
      <c r="C41" s="1"/>
      <c r="D41" s="1"/>
      <c r="F41" s="72">
        <f t="shared" si="3"/>
        <v>50314</v>
      </c>
      <c r="G41" s="78" t="str">
        <f>+IF(AND('data base'!O16&lt;F41,F41&lt;'data base'!Q16),"4:00","5:00")</f>
        <v>4:00</v>
      </c>
      <c r="H41" s="72">
        <f t="shared" si="4"/>
        <v>50679</v>
      </c>
      <c r="I41" s="78" t="str">
        <f>+IF(AND(H41&gt;'data base'!O17,H41&lt;'data base'!Q17),"4:00","5:00")</f>
        <v>4:00</v>
      </c>
      <c r="J41" s="1"/>
      <c r="K41" s="1"/>
      <c r="L41" s="1"/>
      <c r="M41" s="1"/>
      <c r="N41" s="1"/>
      <c r="Y41" s="49"/>
    </row>
    <row r="42" spans="2:25" ht="15.75">
      <c r="B42" s="1"/>
      <c r="C42" s="1"/>
      <c r="D42" s="1"/>
      <c r="F42" s="72">
        <f t="shared" si="3"/>
        <v>50679</v>
      </c>
      <c r="G42" s="78" t="str">
        <f>+IF(AND('data base'!O17&lt;F42,F42&lt;'data base'!Q17),"4:00","5:00")</f>
        <v>4:00</v>
      </c>
      <c r="H42" s="72">
        <f t="shared" si="4"/>
        <v>51044</v>
      </c>
      <c r="I42" s="78" t="str">
        <f>+IF(AND(H42&gt;'data base'!O18,H42&lt;'data base'!Q18),"4:00","5:00")</f>
        <v>4:00</v>
      </c>
      <c r="J42" s="1"/>
      <c r="K42" s="1"/>
      <c r="L42" s="1"/>
      <c r="M42" s="1"/>
      <c r="N42" s="1"/>
      <c r="Y42" s="49"/>
    </row>
    <row r="43" spans="2:25" ht="15.75">
      <c r="B43" s="1"/>
      <c r="C43" s="1"/>
      <c r="D43" s="1"/>
      <c r="F43" s="72">
        <f>+H42</f>
        <v>51044</v>
      </c>
      <c r="G43" s="78" t="str">
        <f>+IF(AND('data base'!O18&lt;F43,F43&lt;'data base'!Q18),"4:00","5:00")</f>
        <v>4:00</v>
      </c>
      <c r="H43" s="72">
        <f t="shared" si="4"/>
        <v>51410</v>
      </c>
      <c r="I43" s="78" t="str">
        <f>+IF(AND(H43&gt;'data base'!O19,H43&lt;'data base'!Q19),"4:00","5:00")</f>
        <v>4:00</v>
      </c>
      <c r="J43" s="1"/>
      <c r="K43" s="1"/>
      <c r="L43" s="1"/>
      <c r="M43" s="1"/>
      <c r="N43" s="1"/>
      <c r="O43" s="1"/>
      <c r="Y43" s="49"/>
    </row>
    <row r="44" spans="2:25" ht="15.75">
      <c r="B44" s="1"/>
      <c r="C44" s="1"/>
      <c r="D44" s="40"/>
      <c r="E44" s="1"/>
      <c r="J44" s="1"/>
      <c r="K44" s="1"/>
      <c r="L44" s="1"/>
      <c r="M44" s="1"/>
      <c r="N44" s="1"/>
      <c r="O44" s="1"/>
      <c r="Y44" s="49"/>
    </row>
    <row r="45" spans="2:25" ht="15.75">
      <c r="D45" s="41"/>
      <c r="Y45" s="49"/>
    </row>
  </sheetData>
  <mergeCells count="2">
    <mergeCell ref="B27:E27"/>
    <mergeCell ref="F27:I27"/>
  </mergeCells>
  <pageMargins left="0.7" right="0.7" top="0.75" bottom="0.75" header="0.3" footer="0.3"/>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AF96"/>
  <sheetViews>
    <sheetView showGridLines="0" zoomScale="80" zoomScaleNormal="80" workbookViewId="0"/>
  </sheetViews>
  <sheetFormatPr defaultColWidth="8.88671875" defaultRowHeight="15" outlineLevelCol="1"/>
  <cols>
    <col min="2" max="2" width="14.6640625" customWidth="1"/>
    <col min="3" max="3" width="10.33203125" bestFit="1" customWidth="1"/>
    <col min="4" max="4" width="18.109375" customWidth="1"/>
    <col min="5" max="5" width="10.33203125" bestFit="1" customWidth="1"/>
    <col min="6" max="6" width="14.21875" bestFit="1" customWidth="1"/>
    <col min="7" max="7" width="10.33203125" bestFit="1" customWidth="1"/>
    <col min="8" max="8" width="13.88671875" bestFit="1" customWidth="1"/>
    <col min="9" max="9" width="9.88671875" bestFit="1" customWidth="1"/>
    <col min="10" max="14" width="9.88671875" customWidth="1"/>
    <col min="16" max="16" width="28.21875" hidden="1" customWidth="1" outlineLevel="1"/>
    <col min="17" max="17" width="8.33203125" hidden="1" customWidth="1" outlineLevel="1"/>
    <col min="18" max="18" width="9.88671875" hidden="1" customWidth="1" outlineLevel="1"/>
    <col min="19" max="19" width="10.6640625" hidden="1" customWidth="1" outlineLevel="1"/>
    <col min="20" max="20" width="9.33203125" hidden="1" customWidth="1" outlineLevel="1"/>
    <col min="21" max="21" width="8.5546875" hidden="1" customWidth="1" outlineLevel="1"/>
    <col min="22" max="22" width="6.6640625" hidden="1" customWidth="1" outlineLevel="1"/>
    <col min="23" max="23" width="4" hidden="1" customWidth="1" outlineLevel="1"/>
    <col min="24" max="24" width="8.33203125" hidden="1" customWidth="1" outlineLevel="1"/>
    <col min="25" max="25" width="4.33203125" hidden="1" customWidth="1" outlineLevel="1"/>
    <col min="26" max="26" width="4" hidden="1" customWidth="1" outlineLevel="1"/>
    <col min="27" max="27" width="6.109375" hidden="1" customWidth="1" outlineLevel="1"/>
    <col min="28" max="28" width="4.77734375" hidden="1" customWidth="1" outlineLevel="1"/>
    <col min="29" max="29" width="9.21875" hidden="1" customWidth="1" outlineLevel="1"/>
    <col min="30" max="30" width="8.88671875" collapsed="1"/>
  </cols>
  <sheetData>
    <row r="1" spans="1:32" ht="18">
      <c r="A1" s="4" t="s">
        <v>51</v>
      </c>
      <c r="C1" s="4"/>
      <c r="D1" s="1"/>
      <c r="E1" s="96" t="s">
        <v>37</v>
      </c>
      <c r="F1" s="98">
        <f>'Explanatory note'!B21</f>
        <v>2025</v>
      </c>
      <c r="G1" s="97" t="s">
        <v>38</v>
      </c>
      <c r="H1" s="98">
        <f>'Explanatory note'!B22</f>
        <v>2026</v>
      </c>
      <c r="J1" s="100"/>
      <c r="K1" s="100"/>
      <c r="L1" s="100"/>
      <c r="M1" s="100"/>
      <c r="N1" s="100"/>
      <c r="O1" s="1"/>
      <c r="P1" s="1"/>
      <c r="Q1" s="1"/>
      <c r="R1" s="1"/>
      <c r="S1" s="1"/>
      <c r="T1" s="1"/>
      <c r="U1" s="1"/>
      <c r="V1" s="1"/>
      <c r="W1" s="1"/>
    </row>
    <row r="2" spans="1:32" ht="15.75">
      <c r="B2" s="2"/>
      <c r="C2" s="1"/>
      <c r="D2" s="1"/>
      <c r="E2" s="1"/>
      <c r="F2" s="1"/>
      <c r="G2" s="1"/>
      <c r="H2" s="1"/>
      <c r="I2" s="1"/>
      <c r="M2" s="1"/>
      <c r="N2" s="1"/>
    </row>
    <row r="3" spans="1:32" ht="15.75">
      <c r="B3" s="21" t="s">
        <v>52</v>
      </c>
    </row>
    <row r="5" spans="1:32" ht="15.75">
      <c r="B5" s="2" t="s">
        <v>53</v>
      </c>
      <c r="C5" s="1"/>
      <c r="D5" s="1"/>
      <c r="E5" s="1"/>
      <c r="F5" s="1"/>
      <c r="G5" s="1"/>
      <c r="H5" s="1"/>
      <c r="I5" s="1"/>
      <c r="M5" s="1"/>
      <c r="N5" s="1"/>
    </row>
    <row r="6" spans="1:32" ht="15.75">
      <c r="B6" s="1"/>
      <c r="C6" s="1"/>
      <c r="D6" s="1"/>
      <c r="E6" s="1"/>
      <c r="F6" s="1"/>
      <c r="G6" s="1"/>
      <c r="H6" s="1"/>
      <c r="I6" s="1"/>
      <c r="M6" s="1"/>
      <c r="N6" s="1"/>
      <c r="P6" s="45" t="s">
        <v>3</v>
      </c>
      <c r="T6" s="46" t="s">
        <v>4</v>
      </c>
      <c r="U6" s="47"/>
      <c r="V6" s="46" t="s">
        <v>5</v>
      </c>
      <c r="W6" s="47"/>
      <c r="X6" s="46" t="s">
        <v>6</v>
      </c>
      <c r="Y6" s="46" t="s">
        <v>7</v>
      </c>
      <c r="Z6" s="142" t="s">
        <v>5</v>
      </c>
      <c r="AA6" s="143" t="s">
        <v>6</v>
      </c>
      <c r="AD6" s="46"/>
      <c r="AE6" s="46"/>
    </row>
    <row r="7" spans="1:32" ht="15.75">
      <c r="B7" s="156" t="s">
        <v>49</v>
      </c>
      <c r="C7" s="156"/>
      <c r="D7" s="156"/>
      <c r="E7" s="157" t="s">
        <v>50</v>
      </c>
      <c r="F7" s="158"/>
      <c r="G7" s="158"/>
      <c r="H7" s="159"/>
      <c r="I7" s="1"/>
      <c r="M7" s="1"/>
      <c r="N7" s="1"/>
      <c r="P7" s="49" t="s">
        <v>8</v>
      </c>
      <c r="Q7" s="50"/>
      <c r="R7" s="50"/>
      <c r="S7" s="51" t="s">
        <v>9</v>
      </c>
      <c r="T7" s="45">
        <v>1</v>
      </c>
      <c r="U7" s="50" t="str">
        <f>IF(T7=1,"st",IF(T7=2,"nd",IF(T7=3,"rd","th")))</f>
        <v>st</v>
      </c>
      <c r="V7" s="52" t="s">
        <v>20</v>
      </c>
      <c r="W7" s="47" t="s">
        <v>11</v>
      </c>
      <c r="X7" s="52" t="s">
        <v>33</v>
      </c>
      <c r="Y7" s="52">
        <f>+'Explanatory note'!$B$21</f>
        <v>2025</v>
      </c>
      <c r="Z7" s="144">
        <f t="shared" ref="Z7:Z14" si="0">MATCH($V7,$S$20:$S$26,0)</f>
        <v>1</v>
      </c>
      <c r="AA7" s="145">
        <f t="shared" ref="AA7:AA13" si="1">MATCH($X7,$U$20:$U$31,0)</f>
        <v>8</v>
      </c>
      <c r="AC7" s="55">
        <f>DATE($Y7,$AA7,1+7*$T7)-WEEKDAY(DATE($Y7,$AA7,7-$Z7))</f>
        <v>45873</v>
      </c>
      <c r="AD7" s="52"/>
      <c r="AE7" s="52"/>
      <c r="AF7" s="50"/>
    </row>
    <row r="8" spans="1:32" ht="15.75">
      <c r="B8" s="5" t="s">
        <v>40</v>
      </c>
      <c r="C8" s="5" t="s">
        <v>41</v>
      </c>
      <c r="D8" s="5" t="s">
        <v>42</v>
      </c>
      <c r="E8" s="5" t="s">
        <v>43</v>
      </c>
      <c r="F8" s="5" t="s">
        <v>44</v>
      </c>
      <c r="G8" s="5" t="s">
        <v>45</v>
      </c>
      <c r="H8" s="5" t="s">
        <v>46</v>
      </c>
      <c r="I8" s="1"/>
      <c r="M8" s="1"/>
      <c r="N8" s="1"/>
      <c r="P8" s="49" t="s">
        <v>15</v>
      </c>
      <c r="T8" s="45">
        <v>1</v>
      </c>
      <c r="U8" s="50" t="str">
        <f t="shared" ref="U8:U14" si="2">IF(T8=1,"st",IF(T8=2,"nd",IF(T8=3,"rd","th")))</f>
        <v>st</v>
      </c>
      <c r="V8" s="52" t="s">
        <v>20</v>
      </c>
      <c r="W8" s="47" t="s">
        <v>11</v>
      </c>
      <c r="X8" s="52" t="s">
        <v>34</v>
      </c>
      <c r="Y8" s="52">
        <f>+'Explanatory note'!$B$21</f>
        <v>2025</v>
      </c>
      <c r="Z8" s="144">
        <f t="shared" si="0"/>
        <v>1</v>
      </c>
      <c r="AA8" s="145">
        <f t="shared" si="1"/>
        <v>9</v>
      </c>
      <c r="AC8" s="55">
        <f t="shared" ref="AC8:AC14" si="3">DATE($Y8,$AA8,1+7*$T8)-WEEKDAY(DATE($Y8,$AA8,7-$Z8))</f>
        <v>45901</v>
      </c>
    </row>
    <row r="9" spans="1:32" ht="15.75">
      <c r="B9" s="73">
        <f>+C9-14</f>
        <v>45859</v>
      </c>
      <c r="C9" s="8">
        <f>AC7</f>
        <v>45873</v>
      </c>
      <c r="D9" s="44" t="str">
        <f>+IF(AND($C$9&gt;'data base'!O4,$C$9&lt;'data base'!Q4),"7:00","8:00")</f>
        <v>7:00</v>
      </c>
      <c r="E9" s="19">
        <f>+DATE($Y$7,10,1)</f>
        <v>45931</v>
      </c>
      <c r="F9" s="24" t="str">
        <f>+IF(AND(E9&gt;'data base'!O4,E9&lt;'data base'!Q4),"4:00","5:00")</f>
        <v>4:00</v>
      </c>
      <c r="G9" s="19">
        <f>+EDATE(E9,3)</f>
        <v>46023</v>
      </c>
      <c r="H9" s="24" t="str">
        <f>+IF(AND(G9&gt;'data base'!O4,G9&lt;'data base'!Q4),"4:00","5:00")</f>
        <v>5:00</v>
      </c>
      <c r="I9" s="71"/>
      <c r="J9" s="48"/>
      <c r="K9" s="48"/>
      <c r="L9" s="48"/>
      <c r="M9" s="71"/>
      <c r="N9" s="71"/>
      <c r="T9" s="45">
        <v>1</v>
      </c>
      <c r="U9" s="50" t="str">
        <f t="shared" si="2"/>
        <v>st</v>
      </c>
      <c r="V9" s="52" t="s">
        <v>20</v>
      </c>
      <c r="W9" s="47" t="s">
        <v>11</v>
      </c>
      <c r="X9" s="52" t="s">
        <v>35</v>
      </c>
      <c r="Y9" s="52">
        <f>+'Explanatory note'!$B$21</f>
        <v>2025</v>
      </c>
      <c r="Z9" s="144">
        <f t="shared" si="0"/>
        <v>1</v>
      </c>
      <c r="AA9" s="145">
        <f t="shared" si="1"/>
        <v>11</v>
      </c>
      <c r="AC9" s="55">
        <f t="shared" si="3"/>
        <v>45964</v>
      </c>
    </row>
    <row r="10" spans="1:32" ht="15.75">
      <c r="B10" s="1"/>
      <c r="C10" s="9" t="s">
        <v>54</v>
      </c>
      <c r="D10" s="10"/>
      <c r="E10" s="19">
        <f>+G9</f>
        <v>46023</v>
      </c>
      <c r="F10" s="24" t="str">
        <f>+IF(AND(E10&gt;'data base'!O5,E10&lt;'data base'!Q5),"4:00","5:00")</f>
        <v>5:00</v>
      </c>
      <c r="G10" s="19">
        <f>+EDATE(E10,3)</f>
        <v>46113</v>
      </c>
      <c r="H10" s="24" t="str">
        <f>+IF(AND(G10&gt;'data base'!O5,G10&lt;'data base'!Q5),"4:00","5:00")</f>
        <v>4:00</v>
      </c>
      <c r="I10" s="71"/>
      <c r="J10" s="48"/>
      <c r="K10" s="48"/>
      <c r="L10" s="48"/>
      <c r="M10" s="71"/>
      <c r="N10" s="71"/>
      <c r="T10" s="45">
        <v>1</v>
      </c>
      <c r="U10" s="50" t="str">
        <f t="shared" si="2"/>
        <v>st</v>
      </c>
      <c r="V10" s="52" t="s">
        <v>20</v>
      </c>
      <c r="W10" s="47" t="s">
        <v>11</v>
      </c>
      <c r="X10" s="52" t="s">
        <v>36</v>
      </c>
      <c r="Y10" s="52">
        <f>+'Explanatory note'!$B$21</f>
        <v>2025</v>
      </c>
      <c r="Z10" s="144">
        <f t="shared" si="0"/>
        <v>1</v>
      </c>
      <c r="AA10" s="145">
        <f t="shared" si="1"/>
        <v>12</v>
      </c>
      <c r="AC10" s="55">
        <f t="shared" si="3"/>
        <v>45992</v>
      </c>
      <c r="AE10" s="48"/>
    </row>
    <row r="11" spans="1:32" ht="15.75">
      <c r="B11" s="1"/>
      <c r="C11" s="1"/>
      <c r="D11" s="1"/>
      <c r="E11" s="19">
        <f>+G10</f>
        <v>46113</v>
      </c>
      <c r="F11" s="24" t="str">
        <f>+IF(AND(E11&gt;'data base'!O5,E11&lt;'data base'!Q5),"4:00","5:00")</f>
        <v>4:00</v>
      </c>
      <c r="G11" s="19">
        <f t="shared" ref="G11:G12" si="4">+EDATE(E11,3)</f>
        <v>46204</v>
      </c>
      <c r="H11" s="24" t="str">
        <f>+IF(AND(G11&gt;'data base'!O5,G11&lt;'data base'!Q5),"4:00","5:00")</f>
        <v>4:00</v>
      </c>
      <c r="I11" s="1"/>
      <c r="M11" s="1"/>
      <c r="N11" s="1"/>
      <c r="T11" s="45">
        <v>1</v>
      </c>
      <c r="U11" s="50" t="str">
        <f t="shared" si="2"/>
        <v>st</v>
      </c>
      <c r="V11" s="52" t="s">
        <v>20</v>
      </c>
      <c r="W11" s="47" t="s">
        <v>11</v>
      </c>
      <c r="X11" s="52" t="s">
        <v>23</v>
      </c>
      <c r="Y11" s="52">
        <f>+'Explanatory note'!$B$22</f>
        <v>2026</v>
      </c>
      <c r="Z11" s="144">
        <f t="shared" si="0"/>
        <v>1</v>
      </c>
      <c r="AA11" s="145">
        <f t="shared" si="1"/>
        <v>2</v>
      </c>
      <c r="AC11" s="55">
        <f t="shared" si="3"/>
        <v>46055</v>
      </c>
    </row>
    <row r="12" spans="1:32" ht="15.75">
      <c r="B12" s="1"/>
      <c r="C12" s="1"/>
      <c r="D12" s="1"/>
      <c r="E12" s="19">
        <f>+G11</f>
        <v>46204</v>
      </c>
      <c r="F12" s="24" t="str">
        <f>+IF(AND(E12&gt;'data base'!O5,E12&lt;'data base'!Q5),"4:00","5:00")</f>
        <v>4:00</v>
      </c>
      <c r="G12" s="19">
        <f t="shared" si="4"/>
        <v>46296</v>
      </c>
      <c r="H12" s="24" t="str">
        <f>+IF(AND(G12&gt;'data base'!O5,G12&lt;'data base'!Q5),"4:00","5:00")</f>
        <v>4:00</v>
      </c>
      <c r="I12" s="1"/>
      <c r="M12" s="1"/>
      <c r="N12" s="1"/>
      <c r="T12" s="45">
        <v>1</v>
      </c>
      <c r="U12" s="50" t="str">
        <f t="shared" si="2"/>
        <v>st</v>
      </c>
      <c r="V12" s="52" t="s">
        <v>20</v>
      </c>
      <c r="W12" s="47" t="s">
        <v>11</v>
      </c>
      <c r="X12" s="52" t="s">
        <v>25</v>
      </c>
      <c r="Y12" s="52">
        <f>+'Explanatory note'!$B$22</f>
        <v>2026</v>
      </c>
      <c r="Z12" s="144">
        <f t="shared" si="0"/>
        <v>1</v>
      </c>
      <c r="AA12" s="145">
        <f t="shared" si="1"/>
        <v>3</v>
      </c>
      <c r="AC12" s="55">
        <f t="shared" si="3"/>
        <v>46083</v>
      </c>
    </row>
    <row r="13" spans="1:32" ht="15.75">
      <c r="B13" s="1"/>
      <c r="C13" s="1"/>
      <c r="D13" s="1"/>
      <c r="E13" s="1"/>
      <c r="F13" s="1"/>
      <c r="G13" s="1"/>
      <c r="H13" s="1"/>
      <c r="I13" s="1"/>
      <c r="M13" s="1"/>
      <c r="N13" s="1"/>
      <c r="T13" s="45">
        <v>1</v>
      </c>
      <c r="U13" s="50" t="str">
        <f t="shared" si="2"/>
        <v>st</v>
      </c>
      <c r="V13" s="52" t="s">
        <v>20</v>
      </c>
      <c r="W13" s="47" t="s">
        <v>11</v>
      </c>
      <c r="X13" s="52" t="s">
        <v>29</v>
      </c>
      <c r="Y13" s="52">
        <f>+'Explanatory note'!$B$22</f>
        <v>2026</v>
      </c>
      <c r="Z13" s="144">
        <f t="shared" si="0"/>
        <v>1</v>
      </c>
      <c r="AA13" s="145">
        <f t="shared" si="1"/>
        <v>5</v>
      </c>
      <c r="AC13" s="55">
        <f t="shared" si="3"/>
        <v>46146</v>
      </c>
      <c r="AD13" s="76"/>
      <c r="AE13" s="76"/>
    </row>
    <row r="14" spans="1:32" ht="15.75">
      <c r="B14" s="1"/>
      <c r="C14" s="40"/>
      <c r="D14" s="1"/>
      <c r="E14" s="1"/>
      <c r="F14" s="1"/>
      <c r="G14" s="1"/>
      <c r="H14" s="1"/>
      <c r="I14" s="1"/>
      <c r="M14" s="1"/>
      <c r="N14" s="1"/>
      <c r="T14" s="45">
        <v>1</v>
      </c>
      <c r="U14" s="50" t="str">
        <f t="shared" si="2"/>
        <v>st</v>
      </c>
      <c r="V14" s="52" t="s">
        <v>20</v>
      </c>
      <c r="W14" s="47" t="s">
        <v>11</v>
      </c>
      <c r="X14" s="52" t="s">
        <v>31</v>
      </c>
      <c r="Y14" s="52">
        <f>+'Explanatory note'!$B$22</f>
        <v>2026</v>
      </c>
      <c r="Z14" s="146">
        <f t="shared" si="0"/>
        <v>1</v>
      </c>
      <c r="AA14" s="147">
        <f>MATCH($X14,$U$20:$U$31,0)</f>
        <v>6</v>
      </c>
      <c r="AC14" s="55">
        <f t="shared" si="3"/>
        <v>46174</v>
      </c>
      <c r="AD14" s="54"/>
      <c r="AE14" s="54"/>
    </row>
    <row r="15" spans="1:32" ht="15.75">
      <c r="B15" s="7" t="s">
        <v>54</v>
      </c>
      <c r="C15" s="6"/>
      <c r="D15" s="1"/>
      <c r="E15" s="1"/>
      <c r="F15" s="1"/>
      <c r="G15" s="1"/>
      <c r="H15" s="1"/>
      <c r="I15" s="1"/>
      <c r="M15" s="1"/>
      <c r="N15" s="1"/>
      <c r="T15" s="45"/>
      <c r="U15" s="50"/>
      <c r="V15" s="52"/>
      <c r="W15" s="47"/>
      <c r="X15" s="52"/>
      <c r="Y15" s="52"/>
      <c r="Z15" s="54"/>
      <c r="AA15" s="54"/>
      <c r="AC15" s="70"/>
      <c r="AD15" s="49"/>
      <c r="AE15" s="49"/>
    </row>
    <row r="16" spans="1:32" ht="15.75">
      <c r="B16" s="1"/>
      <c r="C16" s="1"/>
      <c r="D16" s="1"/>
      <c r="E16" s="1"/>
      <c r="F16" s="1"/>
      <c r="G16" s="1"/>
      <c r="H16" s="1"/>
      <c r="I16" s="1"/>
      <c r="M16" s="1"/>
      <c r="N16" s="1"/>
      <c r="T16" s="45"/>
      <c r="U16" s="50"/>
      <c r="V16" s="52"/>
      <c r="W16" s="47"/>
      <c r="X16" s="52"/>
      <c r="Y16" s="52"/>
      <c r="Z16" s="54"/>
      <c r="AA16" s="54"/>
      <c r="AC16" s="70"/>
      <c r="AD16" s="49"/>
      <c r="AE16" s="49"/>
    </row>
    <row r="17" spans="2:31" ht="15.75">
      <c r="B17" s="21" t="s">
        <v>55</v>
      </c>
      <c r="F17" s="1"/>
      <c r="G17" s="1"/>
      <c r="H17" s="1"/>
      <c r="I17" s="1"/>
      <c r="M17" s="1"/>
      <c r="N17" s="1"/>
      <c r="T17" s="45"/>
      <c r="U17" s="50"/>
      <c r="V17" s="52"/>
      <c r="W17" s="47"/>
      <c r="X17" s="52"/>
      <c r="Y17" s="52"/>
      <c r="Z17" s="54"/>
      <c r="AA17" s="54"/>
      <c r="AC17" s="70"/>
      <c r="AD17" s="49"/>
      <c r="AE17" s="49"/>
    </row>
    <row r="18" spans="2:31" ht="16.5" thickBot="1">
      <c r="B18" s="1"/>
      <c r="C18" s="1"/>
      <c r="D18" s="1"/>
      <c r="E18" s="1"/>
      <c r="F18" s="1"/>
      <c r="G18" s="1"/>
      <c r="H18" s="1"/>
      <c r="I18" s="1"/>
      <c r="M18" s="1"/>
      <c r="N18" s="1"/>
      <c r="AD18" s="49"/>
      <c r="AE18" s="49"/>
    </row>
    <row r="19" spans="2:31" ht="15.75">
      <c r="B19" s="156" t="s">
        <v>49</v>
      </c>
      <c r="C19" s="156"/>
      <c r="D19" s="156"/>
      <c r="E19" s="157" t="s">
        <v>50</v>
      </c>
      <c r="F19" s="158"/>
      <c r="G19" s="158"/>
      <c r="H19" s="159"/>
      <c r="I19" s="1"/>
      <c r="M19" s="1"/>
      <c r="N19" s="1"/>
      <c r="P19" s="56" t="s">
        <v>17</v>
      </c>
      <c r="Q19" s="57"/>
      <c r="R19" s="58" t="s">
        <v>18</v>
      </c>
      <c r="S19" s="58" t="s">
        <v>19</v>
      </c>
      <c r="T19" s="58"/>
      <c r="U19" s="58" t="s">
        <v>6</v>
      </c>
      <c r="V19" s="59"/>
      <c r="W19" s="58" t="s">
        <v>5</v>
      </c>
      <c r="X19" s="60" t="s">
        <v>6</v>
      </c>
      <c r="AD19" s="49"/>
      <c r="AE19" s="49"/>
    </row>
    <row r="20" spans="2:31" ht="15.75">
      <c r="B20" s="5" t="s">
        <v>40</v>
      </c>
      <c r="C20" s="5" t="s">
        <v>41</v>
      </c>
      <c r="D20" s="5" t="s">
        <v>42</v>
      </c>
      <c r="E20" s="5" t="s">
        <v>43</v>
      </c>
      <c r="F20" s="5" t="s">
        <v>44</v>
      </c>
      <c r="G20" s="5" t="s">
        <v>45</v>
      </c>
      <c r="H20" s="5" t="s">
        <v>46</v>
      </c>
      <c r="I20" s="1"/>
      <c r="M20" s="1"/>
      <c r="N20" s="1"/>
      <c r="P20" s="61"/>
      <c r="Q20" s="62"/>
      <c r="R20" s="63">
        <v>1</v>
      </c>
      <c r="S20" s="63" t="s">
        <v>20</v>
      </c>
      <c r="T20" s="63"/>
      <c r="U20" s="63" t="s">
        <v>21</v>
      </c>
      <c r="V20" s="62"/>
      <c r="W20" s="63">
        <f>MATCH($V7,$S$18:$S$22,0)</f>
        <v>3</v>
      </c>
      <c r="X20" s="64">
        <f>MATCH($X7,$U$18:$U$27,0)</f>
        <v>10</v>
      </c>
      <c r="AD20" s="49"/>
      <c r="AE20" s="49"/>
    </row>
    <row r="21" spans="2:31" ht="15.75">
      <c r="B21" s="73">
        <f>+C21-7</f>
        <v>45894</v>
      </c>
      <c r="C21" s="8">
        <f>AC8</f>
        <v>45901</v>
      </c>
      <c r="D21" s="44" t="str">
        <f>+IF(AND($C$21&gt;'data base'!O4,$C$21&lt;'data base'!Q4),"7:00","8:00")</f>
        <v>7:00</v>
      </c>
      <c r="E21" s="19">
        <f>+DATE($Y$8,10,1)</f>
        <v>45931</v>
      </c>
      <c r="F21" s="24" t="str">
        <f>+IF(AND(E21&gt;'data base'!O4,E21&lt;'data base'!Q4),"4:00","5:00")</f>
        <v>4:00</v>
      </c>
      <c r="G21" s="19">
        <f>+EDATE(E21,3)</f>
        <v>46023</v>
      </c>
      <c r="H21" s="24" t="str">
        <f>+IF(AND(G21&gt;'data base'!O4,G21&lt;'data base'!Q4),"4:00","5:00")</f>
        <v>5:00</v>
      </c>
      <c r="I21" s="1"/>
      <c r="M21" s="1"/>
      <c r="N21" s="1"/>
      <c r="P21" s="61"/>
      <c r="Q21" s="62"/>
      <c r="R21" s="63">
        <v>2</v>
      </c>
      <c r="S21" s="63" t="s">
        <v>22</v>
      </c>
      <c r="T21" s="63"/>
      <c r="U21" s="63" t="s">
        <v>23</v>
      </c>
      <c r="V21" s="62"/>
      <c r="W21" s="62"/>
      <c r="X21" s="65"/>
      <c r="AD21" s="49"/>
      <c r="AE21" s="49"/>
    </row>
    <row r="22" spans="2:31" ht="15.75">
      <c r="B22" s="1"/>
      <c r="C22" s="9" t="s">
        <v>54</v>
      </c>
      <c r="D22" s="10"/>
      <c r="E22" s="19">
        <f>+G21</f>
        <v>46023</v>
      </c>
      <c r="F22" s="24" t="str">
        <f>+IF(AND(E22&gt;'data base'!O$5,E22&lt;'data base'!Q$5),"4:00","5:00")</f>
        <v>5:00</v>
      </c>
      <c r="G22" s="19">
        <f t="shared" ref="G22:G24" si="5">+EDATE(E22,3)</f>
        <v>46113</v>
      </c>
      <c r="H22" s="24" t="str">
        <f>+IF(AND(G22&gt;'data base'!O$5,G22&lt;'data base'!Q$5),"4:00","5:00")</f>
        <v>4:00</v>
      </c>
      <c r="I22" s="1"/>
      <c r="M22" s="1"/>
      <c r="N22" s="1"/>
      <c r="P22" s="61"/>
      <c r="Q22" s="62"/>
      <c r="R22" s="63">
        <v>3</v>
      </c>
      <c r="S22" s="63" t="s">
        <v>24</v>
      </c>
      <c r="T22" s="63"/>
      <c r="U22" s="63" t="s">
        <v>25</v>
      </c>
      <c r="V22" s="62"/>
      <c r="W22" s="62"/>
      <c r="X22" s="65"/>
      <c r="AD22" s="49"/>
      <c r="AE22" s="49"/>
    </row>
    <row r="23" spans="2:31" ht="15.75">
      <c r="B23" s="1"/>
      <c r="C23" s="1"/>
      <c r="D23" s="1"/>
      <c r="E23" s="19">
        <f t="shared" ref="E23:E24" si="6">+G22</f>
        <v>46113</v>
      </c>
      <c r="F23" s="24" t="str">
        <f>+IF(AND(E23&gt;'data base'!O$5,E23&lt;'data base'!Q$5),"4:00","5:00")</f>
        <v>4:00</v>
      </c>
      <c r="G23" s="19">
        <f t="shared" si="5"/>
        <v>46204</v>
      </c>
      <c r="H23" s="24" t="str">
        <f>+IF(AND(G23&gt;'data base'!O$5,G23&lt;'data base'!Q$5),"4:00","5:00")</f>
        <v>4:00</v>
      </c>
      <c r="I23" s="1"/>
      <c r="M23" s="1"/>
      <c r="N23" s="1"/>
      <c r="P23" s="61"/>
      <c r="Q23" s="62"/>
      <c r="R23" s="63">
        <v>4</v>
      </c>
      <c r="S23" s="63" t="s">
        <v>26</v>
      </c>
      <c r="T23" s="63"/>
      <c r="U23" s="63" t="s">
        <v>27</v>
      </c>
      <c r="V23" s="62"/>
      <c r="W23" s="62"/>
      <c r="X23" s="65"/>
      <c r="AD23" s="49"/>
      <c r="AE23" s="49"/>
    </row>
    <row r="24" spans="2:31" ht="15.75">
      <c r="B24" s="1"/>
      <c r="C24" s="1"/>
      <c r="D24" s="1"/>
      <c r="E24" s="19">
        <f t="shared" si="6"/>
        <v>46204</v>
      </c>
      <c r="F24" s="24" t="str">
        <f>+IF(AND(E24&gt;'data base'!O$5,E24&lt;'data base'!Q$5),"4:00","5:00")</f>
        <v>4:00</v>
      </c>
      <c r="G24" s="19">
        <f t="shared" si="5"/>
        <v>46296</v>
      </c>
      <c r="H24" s="24" t="str">
        <f>+IF(AND(G24&gt;'data base'!O$5,G24&lt;'data base'!Q$5),"4:00","5:00")</f>
        <v>4:00</v>
      </c>
      <c r="I24" s="1"/>
      <c r="M24" s="1"/>
      <c r="N24" s="1"/>
      <c r="P24" s="61"/>
      <c r="Q24" s="62"/>
      <c r="R24" s="63">
        <v>5</v>
      </c>
      <c r="S24" s="63" t="s">
        <v>28</v>
      </c>
      <c r="T24" s="63"/>
      <c r="U24" s="63" t="s">
        <v>29</v>
      </c>
      <c r="V24" s="62"/>
      <c r="W24" s="62"/>
      <c r="X24" s="65"/>
    </row>
    <row r="25" spans="2:31" ht="15.75">
      <c r="B25" s="1"/>
      <c r="C25" s="1"/>
      <c r="D25" s="1"/>
      <c r="E25" s="1"/>
      <c r="F25" s="1"/>
      <c r="G25" s="1"/>
      <c r="H25" s="1"/>
      <c r="I25" s="1"/>
      <c r="M25" s="1"/>
      <c r="N25" s="1"/>
      <c r="P25" s="61"/>
      <c r="Q25" s="62"/>
      <c r="R25" s="63"/>
      <c r="S25" s="63" t="s">
        <v>30</v>
      </c>
      <c r="T25" s="63"/>
      <c r="U25" s="63" t="s">
        <v>31</v>
      </c>
      <c r="V25" s="62"/>
      <c r="W25" s="62"/>
      <c r="X25" s="65"/>
    </row>
    <row r="26" spans="2:31" ht="15.75">
      <c r="B26" s="1"/>
      <c r="C26" s="40"/>
      <c r="D26" s="1"/>
      <c r="E26" s="1"/>
      <c r="F26" s="1"/>
      <c r="G26" s="1"/>
      <c r="H26" s="1"/>
      <c r="I26" s="1"/>
      <c r="M26" s="1"/>
      <c r="N26" s="1"/>
      <c r="P26" s="61"/>
      <c r="Q26" s="62"/>
      <c r="R26" s="63"/>
      <c r="S26" s="63" t="s">
        <v>10</v>
      </c>
      <c r="T26" s="63"/>
      <c r="U26" s="63" t="s">
        <v>32</v>
      </c>
      <c r="V26" s="62"/>
      <c r="W26" s="62"/>
      <c r="X26" s="65"/>
    </row>
    <row r="27" spans="2:31" ht="15.75">
      <c r="B27" s="7" t="s">
        <v>54</v>
      </c>
      <c r="C27" s="6"/>
      <c r="D27" s="1"/>
      <c r="E27" s="1"/>
      <c r="F27" s="1"/>
      <c r="G27" s="1"/>
      <c r="H27" s="1"/>
      <c r="I27" s="1"/>
      <c r="M27" s="1"/>
      <c r="N27" s="1"/>
      <c r="P27" s="61"/>
      <c r="Q27" s="62"/>
      <c r="R27" s="63"/>
      <c r="S27" s="63"/>
      <c r="T27" s="63"/>
      <c r="U27" s="63" t="s">
        <v>33</v>
      </c>
      <c r="V27" s="62"/>
      <c r="W27" s="62"/>
      <c r="X27" s="65"/>
    </row>
    <row r="28" spans="2:31" ht="15.75">
      <c r="P28" s="61"/>
      <c r="Q28" s="62"/>
      <c r="R28" s="63"/>
      <c r="S28" s="63"/>
      <c r="T28" s="63"/>
      <c r="U28" s="63" t="s">
        <v>34</v>
      </c>
      <c r="V28" s="62"/>
      <c r="W28" s="62"/>
      <c r="X28" s="65"/>
    </row>
    <row r="29" spans="2:31" ht="15.75">
      <c r="B29" s="21" t="s">
        <v>56</v>
      </c>
      <c r="P29" s="61"/>
      <c r="Q29" s="62"/>
      <c r="R29" s="63"/>
      <c r="S29" s="63"/>
      <c r="T29" s="63"/>
      <c r="U29" s="63" t="s">
        <v>12</v>
      </c>
      <c r="V29" s="62"/>
      <c r="W29" s="62"/>
      <c r="X29" s="65"/>
    </row>
    <row r="30" spans="2:31" ht="15.75">
      <c r="P30" s="61"/>
      <c r="Q30" s="62"/>
      <c r="R30" s="63"/>
      <c r="S30" s="63"/>
      <c r="T30" s="63"/>
      <c r="U30" s="63" t="s">
        <v>35</v>
      </c>
      <c r="V30" s="62"/>
      <c r="W30" s="62"/>
      <c r="X30" s="65"/>
      <c r="AD30" s="46"/>
      <c r="AE30" s="46"/>
    </row>
    <row r="31" spans="2:31" ht="16.5" thickBot="1">
      <c r="B31" s="2" t="s">
        <v>57</v>
      </c>
      <c r="P31" s="66"/>
      <c r="Q31" s="67"/>
      <c r="R31" s="68"/>
      <c r="S31" s="68"/>
      <c r="T31" s="68"/>
      <c r="U31" s="68" t="s">
        <v>36</v>
      </c>
      <c r="V31" s="67"/>
      <c r="W31" s="67"/>
      <c r="X31" s="69"/>
      <c r="AD31" s="52"/>
      <c r="AE31" s="52"/>
    </row>
    <row r="32" spans="2:31">
      <c r="AE32" s="48"/>
    </row>
    <row r="33" spans="2:31" ht="15.75">
      <c r="B33" s="157" t="s">
        <v>49</v>
      </c>
      <c r="C33" s="158"/>
      <c r="D33" s="159"/>
      <c r="E33" s="157" t="s">
        <v>50</v>
      </c>
      <c r="F33" s="158"/>
      <c r="G33" s="158"/>
      <c r="H33" s="159"/>
      <c r="I33" s="1"/>
      <c r="M33" s="1"/>
      <c r="N33" s="1"/>
    </row>
    <row r="34" spans="2:31" ht="15.75">
      <c r="B34" s="5" t="s">
        <v>40</v>
      </c>
      <c r="C34" s="5" t="s">
        <v>41</v>
      </c>
      <c r="D34" s="5" t="s">
        <v>42</v>
      </c>
      <c r="E34" s="5" t="s">
        <v>43</v>
      </c>
      <c r="F34" s="5" t="s">
        <v>44</v>
      </c>
      <c r="G34" s="5" t="s">
        <v>45</v>
      </c>
      <c r="H34" s="5" t="s">
        <v>46</v>
      </c>
      <c r="I34" s="1"/>
      <c r="M34" s="1"/>
      <c r="N34" s="1"/>
    </row>
    <row r="35" spans="2:31" ht="15.75">
      <c r="B35" s="73">
        <f>+C35-14</f>
        <v>45950</v>
      </c>
      <c r="C35" s="101">
        <f>+AC9</f>
        <v>45964</v>
      </c>
      <c r="D35" s="44" t="str">
        <f>+IF(AND($C$35&gt;'data base'!O4,$C$35&lt;'data base'!Q4),"7:00","8:00")</f>
        <v>8:00</v>
      </c>
      <c r="E35" s="19">
        <f>+E22</f>
        <v>46023</v>
      </c>
      <c r="F35" s="24" t="str">
        <f>+IF(AND(E35&gt;'data base'!O$5,E35&lt;'data base'!Q$5),"4:00","5:00")</f>
        <v>5:00</v>
      </c>
      <c r="G35" s="19">
        <f>+EDATE(E35,3)</f>
        <v>46113</v>
      </c>
      <c r="H35" s="24" t="str">
        <f>+IF(AND(G35&gt;'data base'!O$5,G35&lt;'data base'!Q$5),"4:00","5:00")</f>
        <v>4:00</v>
      </c>
      <c r="I35" s="71"/>
      <c r="J35" s="48"/>
      <c r="K35" s="48"/>
      <c r="L35" s="48"/>
      <c r="M35" s="71"/>
      <c r="N35" s="71"/>
      <c r="T35" s="76"/>
      <c r="U35" s="76"/>
      <c r="V35" s="76"/>
      <c r="W35" s="77"/>
      <c r="X35" s="76"/>
      <c r="Y35" s="76"/>
      <c r="AC35" s="75"/>
      <c r="AD35" s="76"/>
      <c r="AE35" s="76"/>
    </row>
    <row r="36" spans="2:31" ht="15.75">
      <c r="B36" s="1"/>
      <c r="C36" s="9" t="s">
        <v>54</v>
      </c>
      <c r="D36" s="10"/>
      <c r="E36" s="19">
        <f>+G35</f>
        <v>46113</v>
      </c>
      <c r="F36" s="24" t="str">
        <f>+IF(AND(E36&gt;'data base'!O$5,E36&lt;'data base'!Q$5),"4:00","5:00")</f>
        <v>4:00</v>
      </c>
      <c r="G36" s="19">
        <f t="shared" ref="G36:G37" si="7">+EDATE(E36,3)</f>
        <v>46204</v>
      </c>
      <c r="H36" s="24" t="str">
        <f>+IF(AND(G36&gt;'data base'!O$5,G36&lt;'data base'!Q$5),"4:00","5:00")</f>
        <v>4:00</v>
      </c>
      <c r="I36" s="1"/>
      <c r="M36" s="1"/>
      <c r="N36" s="1"/>
      <c r="T36" s="54"/>
      <c r="U36" s="54"/>
      <c r="V36" s="54"/>
      <c r="W36" s="49"/>
      <c r="X36" s="54"/>
      <c r="Y36" s="54"/>
      <c r="AC36" s="49"/>
      <c r="AD36" s="54"/>
      <c r="AE36" s="54"/>
    </row>
    <row r="37" spans="2:31" ht="15.75">
      <c r="B37" s="1"/>
      <c r="C37" s="1"/>
      <c r="D37" s="1"/>
      <c r="E37" s="19">
        <f>+G36</f>
        <v>46204</v>
      </c>
      <c r="F37" s="24" t="str">
        <f>+IF(AND(E37&gt;'data base'!O$5,E37&lt;'data base'!Q$5),"4:00","5:00")</f>
        <v>4:00</v>
      </c>
      <c r="G37" s="19">
        <f t="shared" si="7"/>
        <v>46296</v>
      </c>
      <c r="H37" s="24" t="str">
        <f>+IF(AND(G37&gt;'data base'!O$5,G37&lt;'data base'!Q$5),"4:00","5:00")</f>
        <v>4:00</v>
      </c>
      <c r="I37" s="1"/>
      <c r="M37" s="1"/>
      <c r="N37" s="1"/>
      <c r="Q37" s="49"/>
      <c r="R37" s="49"/>
      <c r="S37" s="54"/>
      <c r="T37" s="54"/>
      <c r="U37" s="54"/>
      <c r="V37" s="54"/>
      <c r="W37" s="49"/>
      <c r="X37" s="49"/>
      <c r="Y37" s="49"/>
      <c r="AC37" s="49"/>
      <c r="AD37" s="49"/>
      <c r="AE37" s="49"/>
    </row>
    <row r="38" spans="2:31" ht="15.75">
      <c r="B38" s="1"/>
      <c r="C38" s="1"/>
      <c r="D38" s="1"/>
      <c r="I38" s="1"/>
      <c r="M38" s="1"/>
      <c r="N38" s="1"/>
      <c r="Q38" s="49"/>
      <c r="R38" s="49"/>
      <c r="S38" s="54"/>
      <c r="T38" s="54"/>
      <c r="U38" s="54"/>
      <c r="V38" s="54"/>
      <c r="W38" s="49"/>
      <c r="X38" s="49"/>
      <c r="Y38" s="49"/>
      <c r="AC38" s="49"/>
      <c r="AD38" s="49"/>
      <c r="AE38" s="49"/>
    </row>
    <row r="39" spans="2:31" ht="15.75">
      <c r="B39" s="1"/>
      <c r="C39" s="6"/>
      <c r="D39" s="1"/>
      <c r="E39" s="1"/>
      <c r="F39" s="1"/>
      <c r="G39" s="1"/>
      <c r="H39" s="1"/>
      <c r="I39" s="1"/>
      <c r="M39" s="1"/>
      <c r="N39" s="1"/>
      <c r="Q39" s="49"/>
      <c r="R39" s="49"/>
      <c r="S39" s="54"/>
      <c r="T39" s="54"/>
      <c r="U39" s="54"/>
      <c r="V39" s="54"/>
      <c r="W39" s="49"/>
      <c r="X39" s="49"/>
      <c r="Y39" s="49"/>
      <c r="AC39" s="49"/>
      <c r="AD39" s="49"/>
      <c r="AE39" s="49"/>
    </row>
    <row r="40" spans="2:31" ht="15.75">
      <c r="B40" s="1"/>
      <c r="C40" s="6"/>
      <c r="D40" s="1"/>
      <c r="E40" s="1"/>
      <c r="F40" s="1"/>
      <c r="G40" s="1"/>
      <c r="H40" s="1"/>
      <c r="I40" s="1"/>
      <c r="M40" s="1"/>
      <c r="N40" s="1"/>
      <c r="Q40" s="49"/>
      <c r="R40" s="49"/>
      <c r="S40" s="54"/>
      <c r="T40" s="54"/>
      <c r="U40" s="54"/>
      <c r="V40" s="54"/>
      <c r="W40" s="49"/>
      <c r="X40" s="49"/>
      <c r="Y40" s="49"/>
      <c r="AC40" s="49"/>
      <c r="AD40" s="49"/>
      <c r="AE40" s="49"/>
    </row>
    <row r="41" spans="2:31" ht="15.75">
      <c r="B41" s="1"/>
      <c r="C41" s="1"/>
      <c r="D41" s="1"/>
      <c r="E41" s="1"/>
      <c r="F41" s="1"/>
      <c r="G41" s="1"/>
      <c r="H41" s="1"/>
      <c r="I41" s="1"/>
      <c r="M41" s="1"/>
      <c r="N41" s="1"/>
      <c r="Q41" s="49"/>
      <c r="R41" s="49"/>
      <c r="S41" s="54"/>
      <c r="T41" s="54"/>
      <c r="U41" s="54"/>
      <c r="V41" s="54"/>
      <c r="W41" s="49"/>
      <c r="X41" s="49"/>
      <c r="Y41" s="49"/>
      <c r="AC41" s="49"/>
      <c r="AD41" s="49"/>
      <c r="AE41" s="49"/>
    </row>
    <row r="42" spans="2:31" ht="15.75">
      <c r="B42" s="21" t="s">
        <v>58</v>
      </c>
      <c r="F42" s="1"/>
      <c r="G42" s="1"/>
      <c r="H42" s="1"/>
      <c r="I42" s="1"/>
      <c r="M42" s="1"/>
      <c r="N42" s="1"/>
      <c r="Q42" s="49"/>
      <c r="R42" s="49"/>
      <c r="S42" s="54"/>
      <c r="T42" s="54"/>
      <c r="U42" s="54"/>
      <c r="V42" s="54"/>
      <c r="W42" s="49"/>
      <c r="X42" s="49"/>
      <c r="Y42" s="49"/>
      <c r="AC42" s="49"/>
      <c r="AD42" s="49"/>
      <c r="AE42" s="49"/>
    </row>
    <row r="43" spans="2:31" ht="15.75">
      <c r="B43" s="1"/>
      <c r="C43" s="1"/>
      <c r="D43" s="1"/>
      <c r="E43" s="1"/>
      <c r="F43" s="1"/>
      <c r="G43" s="1"/>
      <c r="H43" s="1"/>
      <c r="I43" s="1"/>
      <c r="M43" s="1"/>
      <c r="N43" s="1"/>
      <c r="Q43" s="49"/>
      <c r="R43" s="49"/>
      <c r="S43" s="54"/>
      <c r="T43" s="54"/>
      <c r="U43" s="54"/>
      <c r="V43" s="54"/>
      <c r="W43" s="49"/>
      <c r="X43" s="49"/>
      <c r="Y43" s="49"/>
      <c r="AC43" s="49"/>
      <c r="AD43" s="49"/>
      <c r="AE43" s="49"/>
    </row>
    <row r="44" spans="2:31" ht="15.75">
      <c r="B44" s="156" t="s">
        <v>49</v>
      </c>
      <c r="C44" s="156"/>
      <c r="D44" s="156"/>
      <c r="E44" s="157" t="s">
        <v>50</v>
      </c>
      <c r="F44" s="158"/>
      <c r="G44" s="158"/>
      <c r="H44" s="159"/>
      <c r="I44" s="1"/>
      <c r="M44" s="1"/>
      <c r="N44" s="1"/>
      <c r="Q44" s="49"/>
      <c r="R44" s="49"/>
      <c r="S44" s="54"/>
      <c r="T44" s="54"/>
      <c r="U44" s="54"/>
      <c r="V44" s="54"/>
      <c r="W44" s="49"/>
      <c r="X44" s="49"/>
      <c r="Y44" s="49"/>
      <c r="AC44" s="49"/>
      <c r="AD44" s="49"/>
      <c r="AE44" s="49"/>
    </row>
    <row r="45" spans="2:31" ht="15.75">
      <c r="B45" s="5" t="s">
        <v>40</v>
      </c>
      <c r="C45" s="5" t="s">
        <v>41</v>
      </c>
      <c r="D45" s="5" t="s">
        <v>42</v>
      </c>
      <c r="E45" s="5" t="s">
        <v>43</v>
      </c>
      <c r="F45" s="5" t="s">
        <v>44</v>
      </c>
      <c r="G45" s="5" t="s">
        <v>45</v>
      </c>
      <c r="H45" s="5" t="s">
        <v>46</v>
      </c>
      <c r="I45" s="1"/>
      <c r="M45" s="1"/>
      <c r="N45" s="1"/>
    </row>
    <row r="46" spans="2:31" ht="15.75">
      <c r="B46" s="73">
        <f>+C46-7</f>
        <v>45985</v>
      </c>
      <c r="C46" s="101">
        <f>+AC10</f>
        <v>45992</v>
      </c>
      <c r="D46" s="44" t="str">
        <f>+IF(AND($C$46&gt;'data base'!O4,$C$46&lt;'data base'!Q4),"7:00","8:00")</f>
        <v>8:00</v>
      </c>
      <c r="E46" s="19">
        <f>+E35</f>
        <v>46023</v>
      </c>
      <c r="F46" s="24" t="str">
        <f>+IF(AND(E46&gt;'data base'!O$5,E46&lt;'data base'!Q$5),"4:00","5:00")</f>
        <v>5:00</v>
      </c>
      <c r="G46" s="19">
        <f>+EDATE(E46,3)</f>
        <v>46113</v>
      </c>
      <c r="H46" s="24" t="str">
        <f>+IF(AND(G46&gt;'data base'!O$5,G46&lt;'data base'!Q$5),"4:00","5:00")</f>
        <v>4:00</v>
      </c>
      <c r="I46" s="1"/>
      <c r="M46" s="1"/>
      <c r="N46" s="1"/>
    </row>
    <row r="47" spans="2:31">
      <c r="B47" s="1"/>
      <c r="C47" s="9" t="s">
        <v>54</v>
      </c>
      <c r="D47" s="10"/>
      <c r="E47" s="19">
        <f>+G46</f>
        <v>46113</v>
      </c>
      <c r="F47" s="24" t="str">
        <f>+IF(AND(E47&gt;'data base'!O$5,E47&lt;'data base'!Q$5),"4:00","5:00")</f>
        <v>4:00</v>
      </c>
      <c r="G47" s="19">
        <f t="shared" ref="G47:G48" si="8">+EDATE(E47,3)</f>
        <v>46204</v>
      </c>
      <c r="H47" s="24" t="str">
        <f>+IF(AND(G47&gt;'data base'!O$5,G47&lt;'data base'!Q$5),"4:00","5:00")</f>
        <v>4:00</v>
      </c>
      <c r="I47" s="1"/>
      <c r="M47" s="1"/>
      <c r="N47" s="1"/>
    </row>
    <row r="48" spans="2:31">
      <c r="B48" s="1"/>
      <c r="C48" s="1"/>
      <c r="D48" s="1"/>
      <c r="E48" s="19">
        <f>+G47</f>
        <v>46204</v>
      </c>
      <c r="F48" s="24" t="str">
        <f>+IF(AND(E48&gt;'data base'!O$5,E48&lt;'data base'!Q$5),"4:00","5:00")</f>
        <v>4:00</v>
      </c>
      <c r="G48" s="19">
        <f t="shared" si="8"/>
        <v>46296</v>
      </c>
      <c r="H48" s="24" t="str">
        <f>+IF(AND(G48&gt;'data base'!O$5,G48&lt;'data base'!Q$5),"4:00","5:00")</f>
        <v>4:00</v>
      </c>
      <c r="I48" s="1"/>
      <c r="M48" s="1"/>
      <c r="N48" s="1"/>
    </row>
    <row r="49" spans="2:31">
      <c r="B49" s="1"/>
      <c r="C49" s="1"/>
      <c r="D49" s="1"/>
      <c r="E49" s="19"/>
      <c r="F49" s="3"/>
      <c r="G49" s="19"/>
      <c r="H49" s="3"/>
      <c r="I49" s="1"/>
      <c r="M49" s="1"/>
      <c r="N49" s="1"/>
    </row>
    <row r="50" spans="2:31">
      <c r="B50" s="1"/>
      <c r="C50" s="6"/>
      <c r="D50" s="1"/>
      <c r="E50" s="1"/>
      <c r="F50" s="1"/>
      <c r="G50" s="1"/>
      <c r="H50" s="1"/>
      <c r="I50" s="1"/>
      <c r="M50" s="1"/>
      <c r="N50" s="1"/>
    </row>
    <row r="51" spans="2:31">
      <c r="B51" s="1"/>
      <c r="C51" s="6"/>
      <c r="D51" s="1"/>
      <c r="E51" s="1"/>
      <c r="F51" s="1"/>
      <c r="G51" s="1"/>
      <c r="H51" s="1"/>
      <c r="I51" s="1"/>
      <c r="M51" s="1"/>
      <c r="N51" s="1"/>
    </row>
    <row r="52" spans="2:31">
      <c r="B52" s="7" t="s">
        <v>54</v>
      </c>
      <c r="C52" s="6"/>
      <c r="D52" s="1"/>
      <c r="E52" s="1"/>
      <c r="F52" s="1"/>
      <c r="G52" s="1"/>
      <c r="H52" s="1"/>
      <c r="I52" s="1"/>
      <c r="M52" s="1"/>
      <c r="N52" s="1"/>
    </row>
    <row r="53" spans="2:31" ht="15.75">
      <c r="B53" s="21" t="s">
        <v>59</v>
      </c>
    </row>
    <row r="54" spans="2:31" ht="15.75">
      <c r="Y54" s="46"/>
      <c r="AB54" s="45"/>
      <c r="AD54" s="46"/>
      <c r="AE54" s="46"/>
    </row>
    <row r="55" spans="2:31" ht="15.75">
      <c r="B55" s="2" t="s">
        <v>60</v>
      </c>
      <c r="Y55" s="52"/>
      <c r="Z55" s="50"/>
      <c r="AB55" s="49"/>
      <c r="AC55" s="50"/>
      <c r="AD55" s="52"/>
      <c r="AE55" s="52"/>
    </row>
    <row r="56" spans="2:31">
      <c r="Y56" s="48"/>
      <c r="AE56" s="48"/>
    </row>
    <row r="57" spans="2:31" ht="15.75">
      <c r="B57" s="156" t="s">
        <v>49</v>
      </c>
      <c r="C57" s="156"/>
      <c r="D57" s="156"/>
      <c r="E57" s="157" t="s">
        <v>50</v>
      </c>
      <c r="F57" s="158"/>
      <c r="G57" s="158"/>
      <c r="H57" s="159"/>
      <c r="I57" s="1"/>
      <c r="M57" s="1"/>
      <c r="N57" s="1"/>
    </row>
    <row r="58" spans="2:31" ht="15.75">
      <c r="B58" s="5" t="s">
        <v>40</v>
      </c>
      <c r="C58" s="5" t="s">
        <v>41</v>
      </c>
      <c r="D58" s="5" t="s">
        <v>42</v>
      </c>
      <c r="E58" s="5" t="s">
        <v>43</v>
      </c>
      <c r="F58" s="5" t="s">
        <v>44</v>
      </c>
      <c r="G58" s="5" t="s">
        <v>45</v>
      </c>
      <c r="H58" s="5" t="s">
        <v>46</v>
      </c>
      <c r="I58" s="1"/>
      <c r="M58" s="1"/>
      <c r="N58" s="1"/>
    </row>
    <row r="59" spans="2:31" ht="15.75">
      <c r="B59" s="73">
        <f>+C59-14</f>
        <v>46041</v>
      </c>
      <c r="C59" s="8">
        <f>+AC11</f>
        <v>46055</v>
      </c>
      <c r="D59" s="44" t="str">
        <f>+IF(AND($C$59&gt;'data base'!O5,$C$59&lt;'data base'!Q5),"7:00","8:00")</f>
        <v>8:00</v>
      </c>
      <c r="E59" s="19">
        <f>+E47</f>
        <v>46113</v>
      </c>
      <c r="F59" s="24" t="str">
        <f>+IF(AND(E59&gt;'data base'!O5,E59&lt;'data base'!Q5),"4:00","5:00")</f>
        <v>4:00</v>
      </c>
      <c r="G59" s="19">
        <f>+EDATE(E59,3)</f>
        <v>46204</v>
      </c>
      <c r="H59" s="24" t="str">
        <f>+IF(AND(G59&gt;'data base'!O5,G59&lt;'data base'!Q5),"4:00","5:00")</f>
        <v>4:00</v>
      </c>
      <c r="I59" s="1"/>
      <c r="M59" s="1"/>
      <c r="N59" s="1"/>
      <c r="Y59" s="76"/>
      <c r="AC59" s="75"/>
      <c r="AD59" s="76"/>
      <c r="AE59" s="76"/>
    </row>
    <row r="60" spans="2:31" ht="15.75">
      <c r="B60" s="1"/>
      <c r="C60" s="9" t="s">
        <v>54</v>
      </c>
      <c r="D60" s="10"/>
      <c r="E60" s="19">
        <f>+G59</f>
        <v>46204</v>
      </c>
      <c r="F60" s="24" t="str">
        <f>+IF(AND(E60&gt;'data base'!O5,E60&lt;'data base'!Q5),"4:00","5:00")</f>
        <v>4:00</v>
      </c>
      <c r="G60" s="19">
        <f>+EDATE(E60,3)</f>
        <v>46296</v>
      </c>
      <c r="H60" s="24" t="str">
        <f>+IF(AND(G60&gt;'data base'!O5,G60&lt;'data base'!Q5),"4:00","5:00")</f>
        <v>4:00</v>
      </c>
      <c r="I60" s="1"/>
      <c r="M60" s="1"/>
      <c r="N60" s="1"/>
      <c r="Y60" s="54"/>
      <c r="AC60" s="49"/>
      <c r="AD60" s="54"/>
      <c r="AE60" s="54"/>
    </row>
    <row r="61" spans="2:31" ht="15.75">
      <c r="B61" s="1"/>
      <c r="C61" s="1"/>
      <c r="D61" s="1"/>
      <c r="I61" s="1"/>
      <c r="M61" s="1"/>
      <c r="N61" s="1"/>
      <c r="Q61" s="49"/>
      <c r="R61" s="49"/>
      <c r="S61" s="54"/>
      <c r="T61" s="54"/>
      <c r="U61" s="54"/>
      <c r="V61" s="54"/>
      <c r="W61" s="49"/>
      <c r="X61" s="49"/>
      <c r="Y61" s="49"/>
      <c r="AC61" s="49"/>
      <c r="AD61" s="49"/>
      <c r="AE61" s="49"/>
    </row>
    <row r="62" spans="2:31" ht="15.75">
      <c r="B62" s="1"/>
      <c r="C62" s="1"/>
      <c r="D62" s="1"/>
      <c r="I62" s="1"/>
      <c r="M62" s="1"/>
      <c r="N62" s="1"/>
      <c r="Q62" s="49"/>
      <c r="R62" s="49"/>
      <c r="S62" s="54"/>
      <c r="T62" s="54"/>
      <c r="U62" s="54"/>
      <c r="V62" s="54"/>
      <c r="W62" s="49"/>
      <c r="X62" s="49"/>
      <c r="Y62" s="49"/>
      <c r="AC62" s="49"/>
      <c r="AD62" s="49"/>
      <c r="AE62" s="49"/>
    </row>
    <row r="63" spans="2:31" ht="15.75">
      <c r="B63" s="1"/>
      <c r="C63" s="6"/>
      <c r="D63" s="1"/>
      <c r="E63" s="1"/>
      <c r="F63" s="1"/>
      <c r="G63" s="1"/>
      <c r="H63" s="1"/>
      <c r="I63" s="1"/>
      <c r="M63" s="1"/>
      <c r="N63" s="1"/>
      <c r="Q63" s="49"/>
      <c r="R63" s="49"/>
      <c r="S63" s="54"/>
      <c r="T63" s="54"/>
      <c r="U63" s="54"/>
      <c r="V63" s="54"/>
      <c r="W63" s="49"/>
      <c r="X63" s="49"/>
      <c r="Y63" s="49"/>
      <c r="AC63" s="49"/>
      <c r="AD63" s="49"/>
      <c r="AE63" s="49"/>
    </row>
    <row r="64" spans="2:31" ht="15.75">
      <c r="B64" s="7" t="s">
        <v>54</v>
      </c>
      <c r="C64" s="6"/>
      <c r="D64" s="1"/>
      <c r="E64" s="1"/>
      <c r="F64" s="1"/>
      <c r="G64" s="1"/>
      <c r="H64" s="1"/>
      <c r="I64" s="1"/>
      <c r="M64" s="1"/>
      <c r="N64" s="1"/>
      <c r="Q64" s="49"/>
      <c r="R64" s="49"/>
      <c r="S64" s="54"/>
      <c r="T64" s="54"/>
      <c r="U64" s="54"/>
      <c r="V64" s="54"/>
      <c r="W64" s="49"/>
      <c r="X64" s="49"/>
      <c r="Y64" s="49"/>
      <c r="AC64" s="49"/>
      <c r="AD64" s="49"/>
      <c r="AE64" s="49"/>
    </row>
    <row r="65" spans="2:31" ht="15.75">
      <c r="B65" s="21" t="s">
        <v>61</v>
      </c>
      <c r="F65" s="1"/>
      <c r="G65" s="1"/>
      <c r="H65" s="1"/>
      <c r="I65" s="1"/>
      <c r="M65" s="1"/>
      <c r="N65" s="1"/>
      <c r="Q65" s="49"/>
      <c r="R65" s="49"/>
      <c r="S65" s="54"/>
      <c r="T65" s="54"/>
      <c r="U65" s="54"/>
      <c r="V65" s="54"/>
      <c r="W65" s="49"/>
      <c r="X65" s="49"/>
      <c r="Y65" s="49"/>
      <c r="AC65" s="49"/>
      <c r="AD65" s="49"/>
      <c r="AE65" s="49"/>
    </row>
    <row r="66" spans="2:31" ht="15.75">
      <c r="B66" s="1"/>
      <c r="C66" s="1"/>
      <c r="D66" s="1"/>
      <c r="E66" s="1"/>
      <c r="F66" s="1"/>
      <c r="G66" s="1"/>
      <c r="H66" s="1"/>
      <c r="I66" s="1"/>
      <c r="M66" s="1"/>
      <c r="N66" s="1"/>
      <c r="Q66" s="49"/>
      <c r="R66" s="49"/>
      <c r="S66" s="54"/>
      <c r="T66" s="54"/>
      <c r="U66" s="54"/>
      <c r="V66" s="54"/>
      <c r="W66" s="49"/>
      <c r="X66" s="49"/>
      <c r="Y66" s="49"/>
      <c r="AC66" s="49"/>
      <c r="AD66" s="49"/>
      <c r="AE66" s="49"/>
    </row>
    <row r="67" spans="2:31" ht="15.75">
      <c r="B67" s="156" t="s">
        <v>49</v>
      </c>
      <c r="C67" s="156"/>
      <c r="D67" s="156"/>
      <c r="E67" s="157" t="s">
        <v>50</v>
      </c>
      <c r="F67" s="158"/>
      <c r="G67" s="158"/>
      <c r="H67" s="159"/>
      <c r="I67" s="1"/>
      <c r="M67" s="1"/>
      <c r="N67" s="1"/>
      <c r="Q67" s="49"/>
      <c r="R67" s="49"/>
      <c r="S67" s="54"/>
      <c r="T67" s="54"/>
      <c r="U67" s="54"/>
      <c r="V67" s="54"/>
      <c r="W67" s="49"/>
      <c r="X67" s="49"/>
      <c r="Y67" s="49"/>
      <c r="AC67" s="49"/>
      <c r="AD67" s="49"/>
      <c r="AE67" s="49"/>
    </row>
    <row r="68" spans="2:31" ht="15.75">
      <c r="B68" s="5" t="s">
        <v>40</v>
      </c>
      <c r="C68" s="5" t="s">
        <v>41</v>
      </c>
      <c r="D68" s="5" t="s">
        <v>42</v>
      </c>
      <c r="E68" s="5" t="s">
        <v>43</v>
      </c>
      <c r="F68" s="5" t="s">
        <v>44</v>
      </c>
      <c r="G68" s="5" t="s">
        <v>45</v>
      </c>
      <c r="H68" s="5" t="s">
        <v>46</v>
      </c>
      <c r="I68" s="1"/>
      <c r="M68" s="1"/>
      <c r="N68" s="1"/>
    </row>
    <row r="69" spans="2:31" ht="15.75">
      <c r="B69" s="73">
        <f>+C69-7</f>
        <v>46076</v>
      </c>
      <c r="C69" s="8">
        <f>+AC12</f>
        <v>46083</v>
      </c>
      <c r="D69" s="44" t="str">
        <f>+IF(AND($C$69&gt;'data base'!O5,$C$69&lt;'data base'!Q5),"7:00","8:00")</f>
        <v>8:00</v>
      </c>
      <c r="E69" s="19">
        <f>+E59</f>
        <v>46113</v>
      </c>
      <c r="F69" s="24" t="str">
        <f>+IF(AND(E69&gt;'data base'!O5,E69&lt;'data base'!Q5),"4:00","5:00")</f>
        <v>4:00</v>
      </c>
      <c r="G69" s="19">
        <f>+EDATE(E69,3)</f>
        <v>46204</v>
      </c>
      <c r="H69" s="24" t="str">
        <f>+IF(AND(G69&gt;'data base'!O5,G69&lt;'data base'!Q5),"4:00","5:00")</f>
        <v>4:00</v>
      </c>
      <c r="I69" s="1"/>
      <c r="M69" s="1"/>
      <c r="N69" s="1"/>
    </row>
    <row r="70" spans="2:31">
      <c r="B70" s="1"/>
      <c r="C70" s="9" t="s">
        <v>54</v>
      </c>
      <c r="D70" s="10"/>
      <c r="E70" s="19">
        <f>+G69</f>
        <v>46204</v>
      </c>
      <c r="F70" s="24" t="str">
        <f>+IF(AND(E70&gt;'data base'!O5,E70&lt;'data base'!Q5),"4:00","5:00")</f>
        <v>4:00</v>
      </c>
      <c r="G70" s="19">
        <f>+EDATE(E70,3)</f>
        <v>46296</v>
      </c>
      <c r="H70" s="24" t="str">
        <f>+IF(AND(G70&gt;'data base'!O5,G70&lt;'data base'!Q5),"4:00","5:00")</f>
        <v>4:00</v>
      </c>
      <c r="I70" s="1"/>
      <c r="M70" s="1"/>
      <c r="N70" s="1"/>
    </row>
    <row r="71" spans="2:31">
      <c r="B71" s="1"/>
      <c r="C71" s="6"/>
      <c r="D71" s="1"/>
      <c r="E71" s="1"/>
      <c r="F71" s="1"/>
      <c r="G71" s="1"/>
      <c r="H71" s="1"/>
      <c r="I71" s="1"/>
      <c r="M71" s="1"/>
      <c r="N71" s="1"/>
    </row>
    <row r="72" spans="2:31">
      <c r="B72" s="7" t="s">
        <v>54</v>
      </c>
      <c r="C72" s="6"/>
      <c r="D72" s="1"/>
      <c r="E72" s="1"/>
      <c r="F72" s="1"/>
      <c r="G72" s="1"/>
      <c r="H72" s="1"/>
      <c r="I72" s="1"/>
      <c r="M72" s="1"/>
      <c r="N72" s="1"/>
    </row>
    <row r="73" spans="2:31">
      <c r="B73" s="7"/>
      <c r="C73" s="6"/>
      <c r="D73" s="1"/>
      <c r="E73" s="1"/>
      <c r="F73" s="1"/>
      <c r="G73" s="1"/>
      <c r="H73" s="1"/>
      <c r="I73" s="1"/>
      <c r="M73" s="1"/>
      <c r="N73" s="1"/>
    </row>
    <row r="75" spans="2:31" ht="15.75">
      <c r="B75" s="21" t="s">
        <v>62</v>
      </c>
    </row>
    <row r="76" spans="2:31" ht="15.75">
      <c r="P76" s="45"/>
      <c r="T76" s="46"/>
      <c r="U76" s="47"/>
      <c r="V76" s="46"/>
      <c r="W76" s="47"/>
      <c r="X76" s="46"/>
      <c r="Y76" s="46"/>
      <c r="AB76" s="45"/>
      <c r="AD76" s="46"/>
      <c r="AE76" s="46"/>
    </row>
    <row r="77" spans="2:31" ht="15.75">
      <c r="B77" s="2" t="s">
        <v>63</v>
      </c>
      <c r="P77" s="49"/>
      <c r="Q77" s="50"/>
      <c r="R77" s="50"/>
      <c r="S77" s="51"/>
      <c r="T77" s="45"/>
      <c r="U77" s="50"/>
      <c r="V77" s="52"/>
      <c r="W77" s="47"/>
      <c r="X77" s="52"/>
      <c r="Y77" s="52"/>
      <c r="Z77" s="50"/>
      <c r="AB77" s="49"/>
      <c r="AC77" s="50"/>
      <c r="AD77" s="52"/>
      <c r="AE77" s="52"/>
    </row>
    <row r="78" spans="2:31" ht="15.75">
      <c r="V78" s="70"/>
      <c r="Y78" s="48"/>
      <c r="AE78" s="48"/>
    </row>
    <row r="79" spans="2:31" ht="15.75">
      <c r="B79" s="156" t="s">
        <v>49</v>
      </c>
      <c r="C79" s="156"/>
      <c r="D79" s="156"/>
      <c r="E79" s="157" t="s">
        <v>50</v>
      </c>
      <c r="F79" s="158"/>
      <c r="G79" s="158"/>
      <c r="H79" s="159"/>
      <c r="I79" s="1"/>
      <c r="M79" s="1"/>
      <c r="N79" s="1"/>
    </row>
    <row r="80" spans="2:31" ht="15.75">
      <c r="B80" s="5" t="s">
        <v>40</v>
      </c>
      <c r="C80" s="5" t="s">
        <v>41</v>
      </c>
      <c r="D80" s="5" t="s">
        <v>42</v>
      </c>
      <c r="E80" s="5" t="s">
        <v>43</v>
      </c>
      <c r="F80" s="5" t="s">
        <v>44</v>
      </c>
      <c r="G80" s="5" t="s">
        <v>45</v>
      </c>
      <c r="H80" s="5" t="s">
        <v>46</v>
      </c>
      <c r="I80" s="1"/>
      <c r="M80" s="1"/>
      <c r="N80" s="1"/>
    </row>
    <row r="81" spans="2:31" ht="15.75">
      <c r="B81" s="103">
        <f>C81-14</f>
        <v>46132</v>
      </c>
      <c r="C81" s="101">
        <f>AC13</f>
        <v>46146</v>
      </c>
      <c r="D81" s="44" t="str">
        <f>+IF(AND($C$81&gt;'data base'!O5,$C$81&lt;'data base'!Q5),"7:00","8:00")</f>
        <v>7:00</v>
      </c>
      <c r="E81" s="19">
        <f>+E70</f>
        <v>46204</v>
      </c>
      <c r="F81" s="24" t="str">
        <f>+IF(AND(E81&gt;'data base'!O5,E81&lt;'data base'!Q5),"4:00","5:00")</f>
        <v>4:00</v>
      </c>
      <c r="G81" s="19">
        <f>+EDATE(E81,3)</f>
        <v>46296</v>
      </c>
      <c r="H81" s="24" t="str">
        <f>+IF(AND(G81&gt;'data base'!O5,G81&lt;'data base'!Q5),"4:00","5:00")</f>
        <v>4:00</v>
      </c>
      <c r="I81" s="1"/>
      <c r="M81" s="1"/>
      <c r="N81" s="1"/>
      <c r="Q81" s="75"/>
      <c r="R81" s="49"/>
      <c r="S81" s="76"/>
      <c r="T81" s="76"/>
      <c r="U81" s="76"/>
      <c r="V81" s="76"/>
      <c r="W81" s="77"/>
      <c r="X81" s="76"/>
      <c r="Y81" s="76"/>
      <c r="AC81" s="75"/>
      <c r="AD81" s="76"/>
      <c r="AE81" s="76"/>
    </row>
    <row r="82" spans="2:31" ht="15.75">
      <c r="B82" s="1"/>
      <c r="C82" s="40"/>
      <c r="D82" s="1"/>
      <c r="E82" s="1"/>
      <c r="F82" s="1"/>
      <c r="G82" s="1"/>
      <c r="H82" s="1"/>
      <c r="I82" s="1"/>
      <c r="M82" s="1"/>
      <c r="N82" s="1"/>
      <c r="Q82" s="49"/>
      <c r="R82" s="49"/>
      <c r="S82" s="54"/>
      <c r="T82" s="54"/>
      <c r="U82" s="54"/>
      <c r="V82" s="54"/>
      <c r="W82" s="49"/>
      <c r="X82" s="49"/>
      <c r="Y82" s="49"/>
      <c r="AC82" s="49"/>
      <c r="AD82" s="49"/>
      <c r="AE82" s="49"/>
    </row>
    <row r="83" spans="2:31" ht="15.75">
      <c r="B83" s="1"/>
      <c r="C83" s="6"/>
      <c r="D83" s="1"/>
      <c r="E83" s="1"/>
      <c r="F83" s="1"/>
      <c r="G83" s="1"/>
      <c r="H83" s="1"/>
      <c r="I83" s="1"/>
      <c r="M83" s="1"/>
      <c r="N83" s="1"/>
      <c r="Q83" s="49"/>
      <c r="R83" s="49"/>
      <c r="S83" s="54"/>
      <c r="T83" s="54"/>
      <c r="U83" s="54"/>
      <c r="V83" s="54"/>
      <c r="W83" s="49"/>
      <c r="X83" s="49"/>
      <c r="Y83" s="49"/>
      <c r="AC83" s="49"/>
      <c r="AD83" s="49"/>
      <c r="AE83" s="49"/>
    </row>
    <row r="84" spans="2:31" ht="15.75">
      <c r="B84" s="7" t="s">
        <v>54</v>
      </c>
      <c r="D84" s="1"/>
      <c r="E84" s="1"/>
      <c r="F84" s="1"/>
      <c r="G84" s="1"/>
      <c r="H84" s="1"/>
      <c r="I84" s="1"/>
      <c r="M84" s="1"/>
      <c r="N84" s="1"/>
      <c r="Q84" s="49"/>
      <c r="R84" s="49"/>
      <c r="S84" s="54"/>
      <c r="T84" s="54"/>
      <c r="U84" s="54"/>
      <c r="V84" s="54"/>
      <c r="W84" s="49"/>
      <c r="X84" s="49"/>
      <c r="Y84" s="49"/>
      <c r="AC84" s="49"/>
      <c r="AD84" s="49"/>
      <c r="AE84" s="49"/>
    </row>
    <row r="85" spans="2:31" ht="15.75">
      <c r="B85" s="1"/>
      <c r="C85" s="1"/>
      <c r="D85" s="1"/>
      <c r="E85" s="1"/>
      <c r="F85" s="1"/>
      <c r="G85" s="1"/>
      <c r="H85" s="1"/>
      <c r="I85" s="1"/>
      <c r="M85" s="1"/>
      <c r="N85" s="1"/>
      <c r="Q85" s="49"/>
      <c r="R85" s="49"/>
      <c r="S85" s="54"/>
      <c r="T85" s="54"/>
      <c r="U85" s="54"/>
      <c r="V85" s="54"/>
      <c r="W85" s="49"/>
      <c r="X85" s="49"/>
      <c r="Y85" s="49"/>
      <c r="AC85" s="49"/>
      <c r="AD85" s="49"/>
      <c r="AE85" s="49"/>
    </row>
    <row r="86" spans="2:31" ht="15.75">
      <c r="B86" s="21" t="s">
        <v>64</v>
      </c>
      <c r="F86" s="1"/>
      <c r="G86" s="1"/>
      <c r="H86" s="1"/>
      <c r="I86" s="1"/>
      <c r="M86" s="1"/>
      <c r="N86" s="1"/>
      <c r="Q86" s="49"/>
      <c r="R86" s="49"/>
      <c r="S86" s="54"/>
      <c r="T86" s="54"/>
      <c r="U86" s="54"/>
      <c r="V86" s="54"/>
      <c r="W86" s="49"/>
      <c r="X86" s="49"/>
      <c r="Y86" s="49"/>
      <c r="AC86" s="49"/>
      <c r="AD86" s="49"/>
      <c r="AE86" s="49"/>
    </row>
    <row r="87" spans="2:31" ht="15.75">
      <c r="B87" s="1"/>
      <c r="C87" s="1"/>
      <c r="D87" s="1"/>
      <c r="E87" s="1"/>
      <c r="F87" s="1"/>
      <c r="G87" s="1"/>
      <c r="H87" s="1"/>
      <c r="I87" s="1"/>
      <c r="M87" s="1"/>
      <c r="N87" s="1"/>
      <c r="Q87" s="49"/>
      <c r="R87" s="49"/>
      <c r="S87" s="54"/>
      <c r="T87" s="54"/>
      <c r="U87" s="54"/>
      <c r="V87" s="54"/>
      <c r="W87" s="49"/>
      <c r="X87" s="49"/>
      <c r="Y87" s="49"/>
      <c r="AC87" s="49"/>
      <c r="AD87" s="49"/>
      <c r="AE87" s="49"/>
    </row>
    <row r="88" spans="2:31" ht="15.75">
      <c r="B88" s="156" t="s">
        <v>49</v>
      </c>
      <c r="C88" s="156"/>
      <c r="D88" s="156"/>
      <c r="E88" s="157" t="s">
        <v>50</v>
      </c>
      <c r="F88" s="158"/>
      <c r="G88" s="158"/>
      <c r="H88" s="159"/>
      <c r="I88" s="1"/>
      <c r="M88" s="1"/>
      <c r="N88" s="1"/>
      <c r="Q88" s="49"/>
      <c r="R88" s="49"/>
      <c r="S88" s="54"/>
      <c r="T88" s="54"/>
      <c r="U88" s="54"/>
      <c r="V88" s="54"/>
      <c r="W88" s="49"/>
      <c r="X88" s="49"/>
      <c r="Y88" s="49"/>
      <c r="AC88" s="49"/>
      <c r="AD88" s="49"/>
      <c r="AE88" s="49"/>
    </row>
    <row r="89" spans="2:31" ht="15.75">
      <c r="B89" s="5" t="s">
        <v>40</v>
      </c>
      <c r="C89" s="43" t="s">
        <v>41</v>
      </c>
      <c r="D89" s="43" t="s">
        <v>42</v>
      </c>
      <c r="E89" s="5" t="s">
        <v>43</v>
      </c>
      <c r="F89" s="5" t="s">
        <v>44</v>
      </c>
      <c r="G89" s="5" t="s">
        <v>45</v>
      </c>
      <c r="H89" s="5" t="s">
        <v>46</v>
      </c>
      <c r="I89" s="1"/>
      <c r="M89" s="1"/>
      <c r="N89" s="1"/>
    </row>
    <row r="90" spans="2:31" ht="15.75">
      <c r="B90" s="152">
        <f>+C90-7</f>
        <v>46167</v>
      </c>
      <c r="C90" s="101">
        <f>+AC14</f>
        <v>46174</v>
      </c>
      <c r="D90" s="44" t="str">
        <f>+IF(AND($C$90&gt;'data base'!O5,$C$90&lt;'data base'!Q5),"7:00","8:00")</f>
        <v>7:00</v>
      </c>
      <c r="E90" s="19">
        <f>+E81</f>
        <v>46204</v>
      </c>
      <c r="F90" s="24" t="str">
        <f>+IF(AND(E90&gt;'data base'!O5,E90&lt;'data base'!Q5),"4:00","5:00")</f>
        <v>4:00</v>
      </c>
      <c r="G90" s="19">
        <f>+EDATE(E90,3)</f>
        <v>46296</v>
      </c>
      <c r="H90" s="24" t="str">
        <f>+IF(AND(G90&gt;'data base'!O5,G90&lt;'data base'!Q5),"4:00","5:00")</f>
        <v>4:00</v>
      </c>
      <c r="I90" s="1"/>
      <c r="M90" s="1"/>
      <c r="N90" s="1"/>
    </row>
    <row r="91" spans="2:31">
      <c r="B91" s="1"/>
      <c r="C91" s="9" t="s">
        <v>54</v>
      </c>
      <c r="D91" s="39"/>
      <c r="E91" s="19"/>
      <c r="F91" s="3"/>
      <c r="G91" s="19"/>
      <c r="H91" s="3"/>
      <c r="I91" s="1"/>
      <c r="M91" s="1"/>
      <c r="N91" s="1"/>
    </row>
    <row r="92" spans="2:31">
      <c r="B92" s="125"/>
      <c r="C92" s="1"/>
      <c r="D92" s="1"/>
      <c r="E92" s="19"/>
      <c r="F92" s="3"/>
      <c r="G92" s="19"/>
      <c r="H92" s="3"/>
      <c r="I92" s="1"/>
      <c r="M92" s="1"/>
      <c r="N92" s="1"/>
    </row>
    <row r="93" spans="2:31">
      <c r="B93" s="1"/>
      <c r="C93" s="1"/>
      <c r="D93" s="1"/>
      <c r="E93" s="19"/>
      <c r="F93" s="3"/>
      <c r="G93" s="19"/>
      <c r="H93" s="3"/>
      <c r="I93" s="1"/>
      <c r="M93" s="1"/>
      <c r="N93" s="1"/>
    </row>
    <row r="94" spans="2:31">
      <c r="B94" s="1"/>
      <c r="C94" s="40"/>
      <c r="D94" s="1"/>
      <c r="E94" s="1"/>
      <c r="F94" s="1"/>
      <c r="G94" s="1"/>
      <c r="H94" s="1"/>
      <c r="I94" s="1"/>
      <c r="M94" s="1"/>
      <c r="N94" s="1"/>
    </row>
    <row r="95" spans="2:31">
      <c r="B95" s="1"/>
      <c r="C95" s="6"/>
      <c r="D95" s="1"/>
      <c r="E95" s="1"/>
      <c r="F95" s="1"/>
      <c r="G95" s="1"/>
      <c r="H95" s="1"/>
      <c r="I95" s="1"/>
      <c r="M95" s="1"/>
      <c r="N95" s="1"/>
    </row>
    <row r="96" spans="2:31">
      <c r="B96" s="7" t="s">
        <v>54</v>
      </c>
      <c r="D96" s="1"/>
      <c r="E96" s="1"/>
      <c r="F96" s="1"/>
      <c r="G96" s="1"/>
      <c r="H96" s="1"/>
      <c r="I96" s="1"/>
      <c r="M96" s="1"/>
      <c r="N96" s="1"/>
    </row>
  </sheetData>
  <customSheetViews>
    <customSheetView guid="{64566715-4A99-4EC7-BF71-7E9B92F57796}" showGridLines="0" fitToPage="1" topLeftCell="A79">
      <selection activeCell="A61" sqref="A61"/>
      <pageMargins left="0" right="0" top="0" bottom="0" header="0" footer="0"/>
      <pageSetup paperSize="9" scale="88" orientation="landscape" r:id="rId1"/>
    </customSheetView>
  </customSheetViews>
  <mergeCells count="16">
    <mergeCell ref="E7:H7"/>
    <mergeCell ref="E19:H19"/>
    <mergeCell ref="E33:H33"/>
    <mergeCell ref="E44:H44"/>
    <mergeCell ref="E57:H57"/>
    <mergeCell ref="B7:D7"/>
    <mergeCell ref="B19:D19"/>
    <mergeCell ref="B33:D33"/>
    <mergeCell ref="B44:D44"/>
    <mergeCell ref="B57:D57"/>
    <mergeCell ref="E79:H79"/>
    <mergeCell ref="E88:H88"/>
    <mergeCell ref="B67:D67"/>
    <mergeCell ref="B79:D79"/>
    <mergeCell ref="B88:D88"/>
    <mergeCell ref="E67:H67"/>
  </mergeCells>
  <pageMargins left="0.7" right="0.7" top="0.75" bottom="0.75" header="0.3" footer="0.3"/>
  <pageSetup paperSize="9" scale="88" orientation="landscape" r:id="rId2"/>
  <ignoredErrors>
    <ignoredError sqref="G10:G12 G21:G24 G35:G37 G46:G48 G59:G60 G69:G70 G81 G90 G9"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152"/>
  <sheetViews>
    <sheetView showGridLines="0" zoomScale="80" zoomScaleNormal="80" workbookViewId="0"/>
  </sheetViews>
  <sheetFormatPr defaultColWidth="8.88671875" defaultRowHeight="15" outlineLevelCol="1"/>
  <cols>
    <col min="2" max="2" width="16.109375" customWidth="1"/>
    <col min="3" max="3" width="11.77734375" customWidth="1"/>
    <col min="4" max="4" width="14.44140625" bestFit="1" customWidth="1"/>
    <col min="5" max="5" width="10.33203125" bestFit="1" customWidth="1"/>
    <col min="6" max="6" width="14.21875" customWidth="1"/>
    <col min="7" max="7" width="10.33203125" bestFit="1" customWidth="1"/>
    <col min="8" max="8" width="13.88671875" customWidth="1"/>
    <col min="13" max="13" width="53.33203125" customWidth="1"/>
    <col min="16" max="16" width="28.21875" hidden="1" customWidth="1" outlineLevel="1"/>
    <col min="17" max="17" width="9.88671875" hidden="1" customWidth="1" outlineLevel="1"/>
    <col min="18" max="18" width="12" hidden="1" customWidth="1" outlineLevel="1"/>
    <col min="19" max="19" width="11.6640625" hidden="1" customWidth="1" outlineLevel="1"/>
    <col min="20" max="20" width="20.77734375" hidden="1" customWidth="1" outlineLevel="1"/>
    <col min="21" max="28" width="8.88671875" hidden="1" customWidth="1" outlineLevel="1"/>
    <col min="29" max="29" width="9.44140625" hidden="1" customWidth="1" outlineLevel="1"/>
    <col min="30" max="30" width="8.88671875" hidden="1" customWidth="1" outlineLevel="1"/>
    <col min="31" max="31" width="8.88671875" collapsed="1"/>
    <col min="32" max="32" width="9.88671875" customWidth="1"/>
    <col min="33" max="33" width="9.44140625" bestFit="1" customWidth="1"/>
    <col min="34" max="34" width="9.44140625" customWidth="1"/>
    <col min="35" max="35" width="9.88671875" bestFit="1" customWidth="1"/>
  </cols>
  <sheetData>
    <row r="1" spans="1:29" ht="18">
      <c r="A1" s="4" t="s">
        <v>65</v>
      </c>
      <c r="C1" s="4"/>
      <c r="D1" s="1"/>
      <c r="E1" s="96" t="s">
        <v>37</v>
      </c>
      <c r="F1" s="98">
        <f>'Explanatory note'!B21</f>
        <v>2025</v>
      </c>
      <c r="G1" s="97" t="s">
        <v>38</v>
      </c>
      <c r="H1" s="98">
        <f>'Explanatory note'!B22</f>
        <v>2026</v>
      </c>
      <c r="J1" s="100"/>
      <c r="K1" s="100"/>
      <c r="L1" s="100"/>
      <c r="M1" s="100"/>
      <c r="N1" s="100"/>
      <c r="O1" s="100"/>
      <c r="P1" s="100"/>
      <c r="Q1" s="100"/>
      <c r="R1" s="100"/>
      <c r="S1" s="100"/>
      <c r="T1" s="1"/>
      <c r="U1" s="1"/>
      <c r="V1" s="1"/>
      <c r="W1" s="1"/>
      <c r="X1" s="1"/>
      <c r="Y1" s="1"/>
      <c r="Z1" s="1"/>
      <c r="AA1" s="1"/>
      <c r="AB1" s="1"/>
    </row>
    <row r="2" spans="1:29" ht="18">
      <c r="B2" s="20"/>
    </row>
    <row r="3" spans="1:29">
      <c r="B3" s="110"/>
    </row>
    <row r="4" spans="1:29" ht="15.75">
      <c r="B4" s="21" t="s">
        <v>66</v>
      </c>
    </row>
    <row r="5" spans="1:29" ht="15.75">
      <c r="B5" s="35"/>
    </row>
    <row r="6" spans="1:29" ht="15.75">
      <c r="B6" s="160" t="s">
        <v>49</v>
      </c>
      <c r="C6" s="161"/>
      <c r="D6" s="162"/>
      <c r="E6" s="160" t="s">
        <v>50</v>
      </c>
      <c r="F6" s="161"/>
      <c r="G6" s="161"/>
      <c r="H6" s="162"/>
    </row>
    <row r="7" spans="1:29" ht="15.75">
      <c r="B7" s="5" t="s">
        <v>40</v>
      </c>
      <c r="C7" s="22" t="s">
        <v>41</v>
      </c>
      <c r="D7" s="22" t="s">
        <v>42</v>
      </c>
      <c r="E7" s="22" t="s">
        <v>43</v>
      </c>
      <c r="F7" s="22" t="s">
        <v>44</v>
      </c>
      <c r="G7" s="22" t="s">
        <v>45</v>
      </c>
      <c r="H7" s="22" t="s">
        <v>46</v>
      </c>
    </row>
    <row r="8" spans="1:29" ht="15.75">
      <c r="B8" s="115">
        <f>+C8-7</f>
        <v>45726</v>
      </c>
      <c r="C8" s="116">
        <f>+AC15</f>
        <v>45733</v>
      </c>
      <c r="D8" s="117" t="str">
        <f>+IF(AND(C8&gt;'data base'!O$4,C8&lt;'data base'!Q$4),"7:00","8:00")</f>
        <v>8:00</v>
      </c>
      <c r="E8" s="118">
        <f>+DATE($Y15,$AA16,1)</f>
        <v>45748</v>
      </c>
      <c r="F8" s="119" t="str">
        <f>+IF(AND(E8&gt;'data base'!O$4,E8&lt;'data base'!Q$4),"4:00","5:00")</f>
        <v>4:00</v>
      </c>
      <c r="G8" s="118">
        <f>+EDATE(E8,1)</f>
        <v>45778</v>
      </c>
      <c r="H8" s="119" t="str">
        <f>+IF(AND(G8&gt;'data base'!O$4,G8&lt;'data base'!Q$4),"4:00","5:00")</f>
        <v>4:00</v>
      </c>
    </row>
    <row r="9" spans="1:29" ht="15.75">
      <c r="B9" s="115">
        <f>C9-7</f>
        <v>45754</v>
      </c>
      <c r="C9" s="116">
        <v>45761</v>
      </c>
      <c r="D9" s="117" t="str">
        <f>+IF(AND(C9&gt;'data base'!O$4,C9&lt;'data base'!Q$4),"7:00","8:00")</f>
        <v>7:00</v>
      </c>
      <c r="E9" s="118">
        <f>+G8</f>
        <v>45778</v>
      </c>
      <c r="F9" s="119" t="str">
        <f>+IF(AND(E9&gt;'data base'!O$4,E9&lt;'data base'!Q$4),"4:00","5:00")</f>
        <v>4:00</v>
      </c>
      <c r="G9" s="118">
        <f>+EDATE(E9,1)</f>
        <v>45809</v>
      </c>
      <c r="H9" s="119" t="str">
        <f>+IF(AND(G9&gt;'data base'!O$4,G9&lt;'data base'!Q$4),"4:00","5:00")</f>
        <v>4:00</v>
      </c>
    </row>
    <row r="10" spans="1:29" ht="15.75">
      <c r="B10" s="115">
        <f t="shared" ref="B10:B18" si="0">+C10-7</f>
        <v>45789</v>
      </c>
      <c r="C10" s="121">
        <f t="shared" ref="C10:C19" si="1">+AC17</f>
        <v>45796</v>
      </c>
      <c r="D10" s="117" t="str">
        <f>+IF(AND(C10&gt;'data base'!O$4,C10&lt;'data base'!Q$4),"7:00","8:00")</f>
        <v>7:00</v>
      </c>
      <c r="E10" s="118">
        <f t="shared" ref="E10:E19" si="2">+G9</f>
        <v>45809</v>
      </c>
      <c r="F10" s="119" t="str">
        <f>+IF(AND(E10&gt;'data base'!O$4,E10&lt;'data base'!Q$4),"4:00","5:00")</f>
        <v>4:00</v>
      </c>
      <c r="G10" s="118">
        <f t="shared" ref="G10:G19" si="3">+EDATE(E10,1)</f>
        <v>45839</v>
      </c>
      <c r="H10" s="119" t="str">
        <f>+IF(AND(G10&gt;'data base'!O$4,G10&lt;'data base'!Q$4),"4:00","5:00")</f>
        <v>4:00</v>
      </c>
    </row>
    <row r="11" spans="1:29" ht="15.75">
      <c r="B11" s="115">
        <f t="shared" si="0"/>
        <v>45817</v>
      </c>
      <c r="C11" s="121">
        <f t="shared" si="1"/>
        <v>45824</v>
      </c>
      <c r="D11" s="117" t="str">
        <f>+IF(AND(C11&gt;'data base'!O$4,C11&lt;'data base'!Q$4),"7:00","8:00")</f>
        <v>7:00</v>
      </c>
      <c r="E11" s="118">
        <f t="shared" si="2"/>
        <v>45839</v>
      </c>
      <c r="F11" s="119" t="str">
        <f>+IF(AND(E11&gt;'data base'!O$4,E11&lt;'data base'!Q$4),"4:00","5:00")</f>
        <v>4:00</v>
      </c>
      <c r="G11" s="118">
        <f t="shared" si="3"/>
        <v>45870</v>
      </c>
      <c r="H11" s="119" t="str">
        <f>+IF(AND(G11&gt;'data base'!O$4,G11&lt;'data base'!Q$4),"4:00","5:00")</f>
        <v>4:00</v>
      </c>
    </row>
    <row r="12" spans="1:29" ht="15.75">
      <c r="B12" s="120">
        <f t="shared" si="0"/>
        <v>45852</v>
      </c>
      <c r="C12" s="121">
        <f t="shared" si="1"/>
        <v>45859</v>
      </c>
      <c r="D12" s="117" t="str">
        <f>+IF(AND(C12&gt;'data base'!O$4,C12&lt;'data base'!Q$4),"7:00","8:00")</f>
        <v>7:00</v>
      </c>
      <c r="E12" s="118">
        <f t="shared" si="2"/>
        <v>45870</v>
      </c>
      <c r="F12" s="119" t="str">
        <f>+IF(AND(E12&gt;'data base'!O$4,E12&lt;'data base'!Q$4),"4:00","5:00")</f>
        <v>4:00</v>
      </c>
      <c r="G12" s="118">
        <f t="shared" si="3"/>
        <v>45901</v>
      </c>
      <c r="H12" s="119" t="str">
        <f>+IF(AND(G12&gt;'data base'!O$4,G12&lt;'data base'!Q$4),"4:00","5:00")</f>
        <v>4:00</v>
      </c>
    </row>
    <row r="13" spans="1:29" ht="15.75">
      <c r="B13" s="120">
        <f t="shared" si="0"/>
        <v>45880</v>
      </c>
      <c r="C13" s="121">
        <f t="shared" si="1"/>
        <v>45887</v>
      </c>
      <c r="D13" s="117" t="str">
        <f>+IF(AND(C13&gt;'data base'!O$4,C13&lt;'data base'!Q$4),"7:00","8:00")</f>
        <v>7:00</v>
      </c>
      <c r="E13" s="118">
        <f t="shared" si="2"/>
        <v>45901</v>
      </c>
      <c r="F13" s="119" t="str">
        <f>+IF(AND(E13&gt;'data base'!O$4,E13&lt;'data base'!Q$4),"4:00","5:00")</f>
        <v>4:00</v>
      </c>
      <c r="G13" s="118">
        <f t="shared" si="3"/>
        <v>45931</v>
      </c>
      <c r="H13" s="119" t="str">
        <f>+IF(AND(G13&gt;'data base'!O$4,G13&lt;'data base'!Q$4),"4:00","5:00")</f>
        <v>4:00</v>
      </c>
    </row>
    <row r="14" spans="1:29" ht="15.75">
      <c r="B14" s="115">
        <f t="shared" si="0"/>
        <v>45908</v>
      </c>
      <c r="C14" s="116">
        <f t="shared" si="1"/>
        <v>45915</v>
      </c>
      <c r="D14" s="117" t="str">
        <f>+IF(AND(C14&gt;'data base'!O$4,C14&lt;'data base'!Q$4),"7:00","8:00")</f>
        <v>7:00</v>
      </c>
      <c r="E14" s="118">
        <f t="shared" si="2"/>
        <v>45931</v>
      </c>
      <c r="F14" s="119" t="str">
        <f>+IF(AND(E14&gt;'data base'!O$4,E14&lt;'data base'!Q$4),"4:00","5:00")</f>
        <v>4:00</v>
      </c>
      <c r="G14" s="118">
        <f t="shared" si="3"/>
        <v>45962</v>
      </c>
      <c r="H14" s="119" t="str">
        <f>+IF(AND(G14&gt;'data base'!O$4,G14&lt;'data base'!Q$4),"4:00","5:00")</f>
        <v>5:00</v>
      </c>
      <c r="P14" s="45" t="s">
        <v>3</v>
      </c>
      <c r="T14" s="46" t="s">
        <v>4</v>
      </c>
      <c r="U14" s="47"/>
      <c r="V14" s="46" t="s">
        <v>5</v>
      </c>
      <c r="W14" s="47"/>
      <c r="X14" s="46" t="s">
        <v>6</v>
      </c>
      <c r="Y14" s="46" t="s">
        <v>7</v>
      </c>
      <c r="Z14" s="142" t="s">
        <v>5</v>
      </c>
      <c r="AA14" s="143" t="s">
        <v>6</v>
      </c>
    </row>
    <row r="15" spans="1:29" ht="15.75">
      <c r="B15" s="127">
        <f t="shared" si="0"/>
        <v>45943</v>
      </c>
      <c r="C15" s="116">
        <f t="shared" si="1"/>
        <v>45950</v>
      </c>
      <c r="D15" s="117" t="str">
        <f>+IF(AND(C15&gt;'data base'!O$4,C15&lt;'data base'!Q$4),"7:00","8:00")</f>
        <v>7:00</v>
      </c>
      <c r="E15" s="118">
        <f t="shared" si="2"/>
        <v>45962</v>
      </c>
      <c r="F15" s="119" t="str">
        <f>+IF(AND(E15&gt;'data base'!O$4,E15&lt;'data base'!Q$4),"4:00","5:00")</f>
        <v>5:00</v>
      </c>
      <c r="G15" s="118">
        <f t="shared" si="3"/>
        <v>45992</v>
      </c>
      <c r="H15" s="119" t="str">
        <f>+IF(AND(G15&gt;'data base'!O$4,G15&lt;'data base'!Q$4),"4:00","5:00")</f>
        <v>5:00</v>
      </c>
      <c r="P15" s="49" t="s">
        <v>8</v>
      </c>
      <c r="Q15" s="50"/>
      <c r="R15" s="50"/>
      <c r="S15" s="51" t="s">
        <v>9</v>
      </c>
      <c r="T15" s="45">
        <v>3</v>
      </c>
      <c r="U15" s="50" t="str">
        <f>IF(T15=1,"st",IF(T15=2,"nd",IF(T15=3,"rd","th")))</f>
        <v>rd</v>
      </c>
      <c r="V15" s="52" t="s">
        <v>20</v>
      </c>
      <c r="W15" s="47" t="s">
        <v>11</v>
      </c>
      <c r="X15" s="52" t="s">
        <v>25</v>
      </c>
      <c r="Y15" s="52">
        <f>+'Explanatory note'!$B$21</f>
        <v>2025</v>
      </c>
      <c r="Z15" s="144">
        <f t="shared" ref="Z15:Z26" si="4">MATCH($V15,$V$43:$V$49,0)</f>
        <v>1</v>
      </c>
      <c r="AA15" s="145">
        <f t="shared" ref="AA15:AA26" si="5">MATCH($X15,$X$43:$X$54,0)</f>
        <v>3</v>
      </c>
      <c r="AC15" s="55">
        <f>DATE($Y15,$AA15,1+7*$T15)-WEEKDAY(DATE($Y15,$AA15,7-$Z15))</f>
        <v>45733</v>
      </c>
    </row>
    <row r="16" spans="1:29" ht="15.75">
      <c r="B16" s="115">
        <f t="shared" si="0"/>
        <v>45971</v>
      </c>
      <c r="C16" s="116">
        <f t="shared" si="1"/>
        <v>45978</v>
      </c>
      <c r="D16" s="117" t="str">
        <f>+IF(AND(C16&gt;'data base'!O$4,C16&lt;'data base'!Q$4),"7:00","8:00")</f>
        <v>8:00</v>
      </c>
      <c r="E16" s="118">
        <f t="shared" si="2"/>
        <v>45992</v>
      </c>
      <c r="F16" s="119" t="str">
        <f>+IF(AND(E16&gt;'data base'!O$4,E16&lt;'data base'!Q$4),"4:00","5:00")</f>
        <v>5:00</v>
      </c>
      <c r="G16" s="118">
        <f t="shared" si="3"/>
        <v>46023</v>
      </c>
      <c r="H16" s="119" t="str">
        <f>+IF(AND(G16&gt;'data base'!O$5,G16&lt;'data base'!Q$5),"4:00","5:00")</f>
        <v>5:00</v>
      </c>
      <c r="P16" s="49" t="s">
        <v>15</v>
      </c>
      <c r="T16" s="45">
        <v>3</v>
      </c>
      <c r="U16" s="50" t="str">
        <f t="shared" ref="U16:U26" si="6">IF(T16=1,"st",IF(T16=2,"nd",IF(T16=3,"rd","th")))</f>
        <v>rd</v>
      </c>
      <c r="V16" s="52" t="s">
        <v>20</v>
      </c>
      <c r="W16" s="47" t="s">
        <v>11</v>
      </c>
      <c r="X16" s="52" t="s">
        <v>27</v>
      </c>
      <c r="Y16" s="52">
        <f>+'Explanatory note'!$B$21</f>
        <v>2025</v>
      </c>
      <c r="Z16" s="144">
        <f t="shared" si="4"/>
        <v>1</v>
      </c>
      <c r="AA16" s="145">
        <f t="shared" si="5"/>
        <v>4</v>
      </c>
      <c r="AC16" s="55">
        <f t="shared" ref="AC16:AC26" si="7">DATE($Y16,$AA16,1+7*$T16)-WEEKDAY(DATE($Y16,$AA16,7-$Z16))</f>
        <v>45768</v>
      </c>
    </row>
    <row r="17" spans="2:29" ht="15.75">
      <c r="B17" s="115">
        <f t="shared" si="0"/>
        <v>45999</v>
      </c>
      <c r="C17" s="116">
        <f t="shared" si="1"/>
        <v>46006</v>
      </c>
      <c r="D17" s="117" t="str">
        <f>+IF(AND(C17&gt;'data base'!O$4,C17&lt;'data base'!Q$4),"7:00","8:00")</f>
        <v>8:00</v>
      </c>
      <c r="E17" s="118">
        <f t="shared" si="2"/>
        <v>46023</v>
      </c>
      <c r="F17" s="119" t="str">
        <f>+IF(AND(E17&gt;'data base'!O$5,E17&lt;'data base'!Q$5),"4:00","5:00")</f>
        <v>5:00</v>
      </c>
      <c r="G17" s="118">
        <f t="shared" si="3"/>
        <v>46054</v>
      </c>
      <c r="H17" s="119" t="str">
        <f>+IF(AND(G17&gt;'data base'!O$5,G17&lt;'data base'!Q$5),"4:00","5:00")</f>
        <v>5:00</v>
      </c>
      <c r="I17" s="8"/>
      <c r="J17" s="8"/>
      <c r="K17" s="8"/>
      <c r="L17" s="8"/>
      <c r="M17" s="8"/>
      <c r="N17" s="8"/>
      <c r="T17" s="45">
        <v>3</v>
      </c>
      <c r="U17" s="50" t="str">
        <f t="shared" si="6"/>
        <v>rd</v>
      </c>
      <c r="V17" s="52" t="s">
        <v>20</v>
      </c>
      <c r="W17" s="47" t="s">
        <v>11</v>
      </c>
      <c r="X17" s="52" t="s">
        <v>29</v>
      </c>
      <c r="Y17" s="52">
        <f>+'Explanatory note'!$B$21</f>
        <v>2025</v>
      </c>
      <c r="Z17" s="144">
        <f t="shared" si="4"/>
        <v>1</v>
      </c>
      <c r="AA17" s="145">
        <f t="shared" si="5"/>
        <v>5</v>
      </c>
      <c r="AC17" s="55">
        <f t="shared" si="7"/>
        <v>45796</v>
      </c>
    </row>
    <row r="18" spans="2:29" ht="15.75">
      <c r="B18" s="115">
        <f t="shared" si="0"/>
        <v>46034</v>
      </c>
      <c r="C18" s="116">
        <f t="shared" si="1"/>
        <v>46041</v>
      </c>
      <c r="D18" s="117" t="str">
        <f>+IF(AND(C18&gt;'data base'!O$5,C18&lt;'data base'!Q$5),"7:00","8:00")</f>
        <v>8:00</v>
      </c>
      <c r="E18" s="118">
        <f t="shared" si="2"/>
        <v>46054</v>
      </c>
      <c r="F18" s="119" t="str">
        <f>+IF(AND(E18&gt;'data base'!O$5,E18&lt;'data base'!Q$5),"4:00","5:00")</f>
        <v>5:00</v>
      </c>
      <c r="G18" s="118">
        <f t="shared" si="3"/>
        <v>46082</v>
      </c>
      <c r="H18" s="119" t="str">
        <f>+IF(AND(G18&gt;'data base'!O$5,G18&lt;'data base'!Q$5),"4:00","5:00")</f>
        <v>5:00</v>
      </c>
      <c r="I18" s="48"/>
      <c r="J18" s="48"/>
      <c r="K18" s="48"/>
      <c r="L18" s="48"/>
      <c r="M18" s="48"/>
      <c r="N18" s="48"/>
      <c r="T18" s="45">
        <v>3</v>
      </c>
      <c r="U18" s="50" t="str">
        <f t="shared" si="6"/>
        <v>rd</v>
      </c>
      <c r="V18" s="52" t="s">
        <v>20</v>
      </c>
      <c r="W18" s="47" t="s">
        <v>11</v>
      </c>
      <c r="X18" s="52" t="s">
        <v>31</v>
      </c>
      <c r="Y18" s="52">
        <f>+'Explanatory note'!$B$21</f>
        <v>2025</v>
      </c>
      <c r="Z18" s="144">
        <f t="shared" si="4"/>
        <v>1</v>
      </c>
      <c r="AA18" s="145">
        <f t="shared" si="5"/>
        <v>6</v>
      </c>
      <c r="AC18" s="55">
        <f t="shared" si="7"/>
        <v>45824</v>
      </c>
    </row>
    <row r="19" spans="2:29" ht="15.75">
      <c r="B19" s="115">
        <f>+C19-7</f>
        <v>46062</v>
      </c>
      <c r="C19" s="116">
        <f t="shared" si="1"/>
        <v>46069</v>
      </c>
      <c r="D19" s="117" t="str">
        <f>+IF(AND(C19&gt;'data base'!O$5,C19&lt;'data base'!Q$5),"7:00","8:00")</f>
        <v>8:00</v>
      </c>
      <c r="E19" s="118">
        <f t="shared" si="2"/>
        <v>46082</v>
      </c>
      <c r="F19" s="119" t="str">
        <f>+IF(AND(E19&gt;'data base'!O$5,E19&lt;'data base'!Q$5),"4:00","5:00")</f>
        <v>5:00</v>
      </c>
      <c r="G19" s="118">
        <f t="shared" si="3"/>
        <v>46113</v>
      </c>
      <c r="H19" s="119" t="str">
        <f>+IF(AND(G19&gt;'data base'!O$5,G19&lt;'data base'!Q$5),"4:00","5:00")</f>
        <v>4:00</v>
      </c>
      <c r="T19" s="45">
        <v>3</v>
      </c>
      <c r="U19" s="50" t="str">
        <f t="shared" si="6"/>
        <v>rd</v>
      </c>
      <c r="V19" s="52" t="s">
        <v>20</v>
      </c>
      <c r="W19" s="47" t="s">
        <v>11</v>
      </c>
      <c r="X19" s="52" t="s">
        <v>32</v>
      </c>
      <c r="Y19" s="52">
        <f>+'Explanatory note'!$B$21</f>
        <v>2025</v>
      </c>
      <c r="Z19" s="144">
        <f t="shared" si="4"/>
        <v>1</v>
      </c>
      <c r="AA19" s="145">
        <f t="shared" si="5"/>
        <v>7</v>
      </c>
      <c r="AC19" s="55">
        <f t="shared" si="7"/>
        <v>45859</v>
      </c>
    </row>
    <row r="20" spans="2:29" ht="15.75">
      <c r="I20" s="1"/>
      <c r="J20" s="1"/>
      <c r="K20" s="1"/>
      <c r="L20" s="1"/>
      <c r="M20" s="1"/>
      <c r="N20" s="1"/>
      <c r="T20" s="45">
        <v>3</v>
      </c>
      <c r="U20" s="50" t="str">
        <f t="shared" si="6"/>
        <v>rd</v>
      </c>
      <c r="V20" s="52" t="s">
        <v>20</v>
      </c>
      <c r="W20" s="47" t="s">
        <v>11</v>
      </c>
      <c r="X20" s="52" t="s">
        <v>33</v>
      </c>
      <c r="Y20" s="52">
        <f>+'Explanatory note'!$B$21</f>
        <v>2025</v>
      </c>
      <c r="Z20" s="144">
        <f t="shared" si="4"/>
        <v>1</v>
      </c>
      <c r="AA20" s="145">
        <f t="shared" si="5"/>
        <v>8</v>
      </c>
      <c r="AC20" s="55">
        <f t="shared" si="7"/>
        <v>45887</v>
      </c>
    </row>
    <row r="21" spans="2:29" ht="15.75">
      <c r="I21" s="1"/>
      <c r="J21" s="1"/>
      <c r="K21" s="1"/>
      <c r="L21" s="1"/>
      <c r="M21" s="1"/>
      <c r="N21" s="1"/>
      <c r="T21" s="45">
        <v>3</v>
      </c>
      <c r="U21" s="50" t="str">
        <f t="shared" si="6"/>
        <v>rd</v>
      </c>
      <c r="V21" s="52" t="s">
        <v>20</v>
      </c>
      <c r="W21" s="47" t="s">
        <v>11</v>
      </c>
      <c r="X21" s="52" t="s">
        <v>34</v>
      </c>
      <c r="Y21" s="52">
        <f>+'Explanatory note'!$B$21</f>
        <v>2025</v>
      </c>
      <c r="Z21" s="144">
        <f t="shared" si="4"/>
        <v>1</v>
      </c>
      <c r="AA21" s="145">
        <f t="shared" si="5"/>
        <v>9</v>
      </c>
      <c r="AC21" s="55">
        <f t="shared" si="7"/>
        <v>45915</v>
      </c>
    </row>
    <row r="22" spans="2:29" ht="15.75">
      <c r="I22" s="1"/>
      <c r="J22" s="1"/>
      <c r="K22" s="1"/>
      <c r="L22" s="1"/>
      <c r="M22" s="1"/>
      <c r="N22" s="1"/>
      <c r="T22" s="45">
        <v>3</v>
      </c>
      <c r="U22" s="50" t="str">
        <f t="shared" si="6"/>
        <v>rd</v>
      </c>
      <c r="V22" s="52" t="s">
        <v>20</v>
      </c>
      <c r="W22" s="47" t="s">
        <v>11</v>
      </c>
      <c r="X22" s="52" t="s">
        <v>12</v>
      </c>
      <c r="Y22" s="52">
        <f>+'Explanatory note'!$B$21</f>
        <v>2025</v>
      </c>
      <c r="Z22" s="144">
        <f t="shared" si="4"/>
        <v>1</v>
      </c>
      <c r="AA22" s="145">
        <f t="shared" si="5"/>
        <v>10</v>
      </c>
      <c r="AC22" s="55">
        <f t="shared" si="7"/>
        <v>45950</v>
      </c>
    </row>
    <row r="23" spans="2:29" ht="15.75">
      <c r="B23" s="21" t="s">
        <v>67</v>
      </c>
      <c r="E23" s="1"/>
      <c r="F23" s="1"/>
      <c r="G23" s="1"/>
      <c r="H23" s="1"/>
      <c r="I23" s="1"/>
      <c r="J23" s="1"/>
      <c r="K23" s="1"/>
      <c r="L23" s="1"/>
      <c r="M23" s="1"/>
      <c r="N23" s="1"/>
      <c r="T23" s="45">
        <v>3</v>
      </c>
      <c r="U23" s="50" t="str">
        <f t="shared" si="6"/>
        <v>rd</v>
      </c>
      <c r="V23" s="52" t="s">
        <v>20</v>
      </c>
      <c r="W23" s="47" t="s">
        <v>11</v>
      </c>
      <c r="X23" s="52" t="s">
        <v>35</v>
      </c>
      <c r="Y23" s="52">
        <f>+'Explanatory note'!$B$21</f>
        <v>2025</v>
      </c>
      <c r="Z23" s="144">
        <f t="shared" si="4"/>
        <v>1</v>
      </c>
      <c r="AA23" s="145">
        <f t="shared" si="5"/>
        <v>11</v>
      </c>
      <c r="AC23" s="55">
        <f t="shared" si="7"/>
        <v>45978</v>
      </c>
    </row>
    <row r="24" spans="2:29" ht="15.75">
      <c r="B24" s="2"/>
      <c r="C24" s="1"/>
      <c r="D24" s="1"/>
      <c r="E24" s="1"/>
      <c r="F24" s="1"/>
      <c r="G24" s="1"/>
      <c r="H24" s="1"/>
      <c r="I24" s="1"/>
      <c r="J24" s="1"/>
      <c r="K24" s="1"/>
      <c r="L24" s="1"/>
      <c r="M24" s="1"/>
      <c r="N24" s="1"/>
      <c r="T24" s="45">
        <v>3</v>
      </c>
      <c r="U24" s="50" t="str">
        <f t="shared" si="6"/>
        <v>rd</v>
      </c>
      <c r="V24" s="52" t="s">
        <v>20</v>
      </c>
      <c r="W24" s="47" t="s">
        <v>11</v>
      </c>
      <c r="X24" s="52" t="s">
        <v>36</v>
      </c>
      <c r="Y24" s="52">
        <f>+'Explanatory note'!$B$21</f>
        <v>2025</v>
      </c>
      <c r="Z24" s="144">
        <f t="shared" si="4"/>
        <v>1</v>
      </c>
      <c r="AA24" s="145">
        <f t="shared" si="5"/>
        <v>12</v>
      </c>
      <c r="AC24" s="55">
        <f t="shared" si="7"/>
        <v>46006</v>
      </c>
    </row>
    <row r="25" spans="2:29" ht="15.75">
      <c r="B25" s="157" t="s">
        <v>49</v>
      </c>
      <c r="C25" s="158"/>
      <c r="D25" s="159"/>
      <c r="E25" s="157" t="s">
        <v>50</v>
      </c>
      <c r="F25" s="158"/>
      <c r="G25" s="158"/>
      <c r="H25" s="159"/>
      <c r="I25" s="1"/>
      <c r="J25" s="1"/>
      <c r="K25" s="1"/>
      <c r="L25" s="1"/>
      <c r="M25" s="1"/>
      <c r="N25" s="1"/>
      <c r="T25" s="45">
        <v>3</v>
      </c>
      <c r="U25" s="50" t="str">
        <f t="shared" si="6"/>
        <v>rd</v>
      </c>
      <c r="V25" s="52" t="s">
        <v>20</v>
      </c>
      <c r="W25" s="47" t="s">
        <v>11</v>
      </c>
      <c r="X25" s="52" t="s">
        <v>21</v>
      </c>
      <c r="Y25" s="52">
        <f>+'Explanatory note'!$B$22</f>
        <v>2026</v>
      </c>
      <c r="Z25" s="144">
        <f t="shared" si="4"/>
        <v>1</v>
      </c>
      <c r="AA25" s="145">
        <f t="shared" si="5"/>
        <v>1</v>
      </c>
      <c r="AC25" s="55">
        <f t="shared" si="7"/>
        <v>46041</v>
      </c>
    </row>
    <row r="26" spans="2:29" ht="15.75">
      <c r="B26" s="5" t="s">
        <v>40</v>
      </c>
      <c r="C26" s="5" t="s">
        <v>41</v>
      </c>
      <c r="D26" s="5" t="s">
        <v>42</v>
      </c>
      <c r="E26" s="5" t="s">
        <v>43</v>
      </c>
      <c r="F26" s="5" t="s">
        <v>44</v>
      </c>
      <c r="G26" s="5" t="s">
        <v>45</v>
      </c>
      <c r="H26" s="5" t="s">
        <v>46</v>
      </c>
      <c r="I26" s="1"/>
      <c r="J26" s="1"/>
      <c r="K26" s="1"/>
      <c r="L26" s="1"/>
      <c r="M26" s="1"/>
      <c r="N26" s="1"/>
      <c r="T26" s="45">
        <v>3</v>
      </c>
      <c r="U26" s="50" t="str">
        <f t="shared" si="6"/>
        <v>rd</v>
      </c>
      <c r="V26" s="52" t="s">
        <v>20</v>
      </c>
      <c r="W26" s="47" t="s">
        <v>11</v>
      </c>
      <c r="X26" s="52" t="s">
        <v>23</v>
      </c>
      <c r="Y26" s="52">
        <f>+'Explanatory note'!$B$22</f>
        <v>2026</v>
      </c>
      <c r="Z26" s="146">
        <f t="shared" si="4"/>
        <v>1</v>
      </c>
      <c r="AA26" s="147">
        <f t="shared" si="5"/>
        <v>2</v>
      </c>
      <c r="AC26" s="55">
        <f t="shared" si="7"/>
        <v>46069</v>
      </c>
    </row>
    <row r="27" spans="2:29" ht="15.75">
      <c r="B27" s="115">
        <f>+C27-7</f>
        <v>45734</v>
      </c>
      <c r="C27" s="116">
        <f>+AC58</f>
        <v>45741</v>
      </c>
      <c r="D27" s="117" t="str">
        <f>+IF(AND(C27&gt;'data base'!O$4,C27&lt;'data base'!Q$4),"7:00","8:00")</f>
        <v>8:00</v>
      </c>
      <c r="E27" s="118">
        <f>+DATE($Y15,$AA16,1)</f>
        <v>45748</v>
      </c>
      <c r="F27" s="119" t="str">
        <f>+IF(AND(E27&gt;'data base'!O$4,E27&lt;'data base'!Q$4),"4:00","5:00")</f>
        <v>4:00</v>
      </c>
      <c r="G27" s="118">
        <f>+EDATE(E27,1)</f>
        <v>45778</v>
      </c>
      <c r="H27" s="119" t="str">
        <f>+IF(AND(G27&gt;'data base'!O$4,G27&lt;'data base'!Q$4),"4:00","5:00")</f>
        <v>4:00</v>
      </c>
      <c r="I27" s="1"/>
      <c r="J27" s="1"/>
      <c r="K27" s="1"/>
      <c r="L27" s="1"/>
      <c r="M27" s="1"/>
      <c r="N27" s="1"/>
    </row>
    <row r="28" spans="2:29" ht="15.75">
      <c r="B28" s="115">
        <f>+C28-7</f>
        <v>45762</v>
      </c>
      <c r="C28" s="116">
        <f>+AC59</f>
        <v>45769</v>
      </c>
      <c r="D28" s="117" t="str">
        <f>+IF(AND(C28&gt;'data base'!O$4,C28&lt;'data base'!Q$4),"7:00","8:00")</f>
        <v>7:00</v>
      </c>
      <c r="E28" s="118">
        <f>+G27</f>
        <v>45778</v>
      </c>
      <c r="F28" s="119" t="str">
        <f>+IF(AND(E28&gt;'data base'!O$4,E28&lt;'data base'!Q$4),"4:00","5:00")</f>
        <v>4:00</v>
      </c>
      <c r="G28" s="118">
        <f>+EDATE(E28,1)</f>
        <v>45809</v>
      </c>
      <c r="H28" s="119" t="str">
        <f>+IF(AND(G28&gt;'data base'!O$4,G28&lt;'data base'!Q$4),"4:00","5:00")</f>
        <v>4:00</v>
      </c>
      <c r="I28" s="1"/>
      <c r="J28" s="1"/>
      <c r="K28" s="1"/>
      <c r="L28" s="1"/>
      <c r="M28" s="1"/>
      <c r="N28" s="1"/>
    </row>
    <row r="29" spans="2:29" ht="15.75">
      <c r="B29" s="115">
        <f t="shared" ref="B29:B38" si="8">+C29-7</f>
        <v>45797</v>
      </c>
      <c r="C29" s="116">
        <f>+AC60</f>
        <v>45804</v>
      </c>
      <c r="D29" s="117" t="str">
        <f>+IF(AND(C29&gt;'data base'!O$4,C29&lt;'data base'!Q$4),"7:00","8:00")</f>
        <v>7:00</v>
      </c>
      <c r="E29" s="118">
        <f t="shared" ref="E29:E38" si="9">+G28</f>
        <v>45809</v>
      </c>
      <c r="F29" s="119" t="str">
        <f>+IF(AND(E29&gt;'data base'!O$4,E29&lt;'data base'!Q$4),"4:00","5:00")</f>
        <v>4:00</v>
      </c>
      <c r="G29" s="118">
        <f t="shared" ref="G29:G38" si="10">+EDATE(E29,1)</f>
        <v>45839</v>
      </c>
      <c r="H29" s="119" t="str">
        <f>+IF(AND(G29&gt;'data base'!O$4,G29&lt;'data base'!Q$4),"4:00","5:00")</f>
        <v>4:00</v>
      </c>
      <c r="I29" s="1"/>
      <c r="J29" s="1"/>
      <c r="K29" s="1"/>
      <c r="L29" s="1"/>
      <c r="M29" s="1"/>
      <c r="N29" s="1"/>
    </row>
    <row r="30" spans="2:29" ht="15.75">
      <c r="B30" s="115">
        <f t="shared" si="8"/>
        <v>45825</v>
      </c>
      <c r="C30" s="116">
        <f>+AC61</f>
        <v>45832</v>
      </c>
      <c r="D30" s="117" t="str">
        <f>+IF(AND(C30&gt;'data base'!O$4,C30&lt;'data base'!Q$4),"7:00","8:00")</f>
        <v>7:00</v>
      </c>
      <c r="E30" s="118">
        <f t="shared" si="9"/>
        <v>45839</v>
      </c>
      <c r="F30" s="119" t="str">
        <f>+IF(AND(E30&gt;'data base'!O$4,E30&lt;'data base'!Q$4),"4:00","5:00")</f>
        <v>4:00</v>
      </c>
      <c r="G30" s="118">
        <f t="shared" si="10"/>
        <v>45870</v>
      </c>
      <c r="H30" s="119" t="str">
        <f>+IF(AND(G30&gt;'data base'!O$4,G30&lt;'data base'!Q$4),"4:00","5:00")</f>
        <v>4:00</v>
      </c>
      <c r="I30" s="112"/>
      <c r="J30" s="112"/>
      <c r="K30" s="112"/>
      <c r="L30" s="112"/>
      <c r="M30" s="112"/>
      <c r="N30" s="1"/>
    </row>
    <row r="31" spans="2:29" ht="15.75">
      <c r="B31" s="115">
        <v>45860</v>
      </c>
      <c r="C31" s="116">
        <v>45867</v>
      </c>
      <c r="D31" s="117" t="str">
        <f>+IF(AND(C31&gt;'data base'!O$4,C31&lt;'data base'!Q$4),"7:00","8:00")</f>
        <v>7:00</v>
      </c>
      <c r="E31" s="118">
        <f t="shared" si="9"/>
        <v>45870</v>
      </c>
      <c r="F31" s="119" t="str">
        <f>+IF(AND(E31&gt;'data base'!O$4,E31&lt;'data base'!Q$4),"4:00","5:00")</f>
        <v>4:00</v>
      </c>
      <c r="G31" s="118">
        <f t="shared" si="10"/>
        <v>45901</v>
      </c>
      <c r="H31" s="119" t="str">
        <f>+IF(AND(G31&gt;'data base'!O$4,G31&lt;'data base'!Q$4),"4:00","5:00")</f>
        <v>4:00</v>
      </c>
      <c r="N31" s="1"/>
    </row>
    <row r="32" spans="2:29" ht="15.75">
      <c r="B32" s="124">
        <f t="shared" si="8"/>
        <v>45888</v>
      </c>
      <c r="C32" s="116">
        <f t="shared" ref="C32:C38" si="11">+AC63</f>
        <v>45895</v>
      </c>
      <c r="D32" s="117" t="str">
        <f>+IF(AND(C32&gt;'data base'!O$4,C32&lt;'data base'!Q$4),"7:00","8:00")</f>
        <v>7:00</v>
      </c>
      <c r="E32" s="118">
        <f t="shared" si="9"/>
        <v>45901</v>
      </c>
      <c r="F32" s="119" t="str">
        <f>+IF(AND(E32&gt;'data base'!O$4,E32&lt;'data base'!Q$4),"4:00","5:00")</f>
        <v>4:00</v>
      </c>
      <c r="G32" s="118">
        <f t="shared" si="10"/>
        <v>45931</v>
      </c>
      <c r="H32" s="119" t="str">
        <f>+IF(AND(G32&gt;'data base'!O$4,G32&lt;'data base'!Q$4),"4:00","5:00")</f>
        <v>4:00</v>
      </c>
      <c r="N32" s="1"/>
    </row>
    <row r="33" spans="2:37" ht="15.75">
      <c r="B33" s="115">
        <f t="shared" si="8"/>
        <v>45916</v>
      </c>
      <c r="C33" s="116">
        <f t="shared" si="11"/>
        <v>45923</v>
      </c>
      <c r="D33" s="117" t="str">
        <f>+IF(AND(C33&gt;'data base'!O$4,C33&lt;'data base'!Q$4),"7:00","8:00")</f>
        <v>7:00</v>
      </c>
      <c r="E33" s="118">
        <f t="shared" si="9"/>
        <v>45931</v>
      </c>
      <c r="F33" s="119" t="str">
        <f>+IF(AND(E33&gt;'data base'!O$4,E33&lt;'data base'!Q$4),"4:00","5:00")</f>
        <v>4:00</v>
      </c>
      <c r="G33" s="118">
        <f t="shared" si="10"/>
        <v>45962</v>
      </c>
      <c r="H33" s="119" t="str">
        <f>+IF(AND(G33&gt;'data base'!O$4,G33&lt;'data base'!Q$4),"4:00","5:00")</f>
        <v>5:00</v>
      </c>
      <c r="N33" s="1"/>
    </row>
    <row r="34" spans="2:37" ht="15.75">
      <c r="B34" s="115">
        <f>+C34-7</f>
        <v>45951</v>
      </c>
      <c r="C34" s="116">
        <f t="shared" si="11"/>
        <v>45958</v>
      </c>
      <c r="D34" s="117" t="str">
        <f>+IF(AND(C34&gt;'data base'!O$4,C34&lt;'data base'!Q$4),"7:00","8:00")</f>
        <v>8:00</v>
      </c>
      <c r="E34" s="118">
        <f t="shared" si="9"/>
        <v>45962</v>
      </c>
      <c r="F34" s="119" t="str">
        <f>+IF(AND(E34&gt;'data base'!O$4,E34&lt;'data base'!Q$4),"4:00","5:00")</f>
        <v>5:00</v>
      </c>
      <c r="G34" s="118">
        <f t="shared" si="10"/>
        <v>45992</v>
      </c>
      <c r="H34" s="119" t="str">
        <f>+IF(AND(G34&gt;'data base'!O$4,G34&lt;'data base'!Q$4),"4:00","5:00")</f>
        <v>5:00</v>
      </c>
      <c r="N34" s="1"/>
    </row>
    <row r="35" spans="2:37" ht="15.75">
      <c r="B35" s="115">
        <f t="shared" si="8"/>
        <v>45979</v>
      </c>
      <c r="C35" s="116">
        <f t="shared" si="11"/>
        <v>45986</v>
      </c>
      <c r="D35" s="117" t="str">
        <f>+IF(AND(C35&gt;'data base'!O$4,C35&lt;'data base'!Q$4),"7:00","8:00")</f>
        <v>8:00</v>
      </c>
      <c r="E35" s="118">
        <f t="shared" si="9"/>
        <v>45992</v>
      </c>
      <c r="F35" s="119" t="str">
        <f>+IF(AND(E35&gt;'data base'!O$4,E35&lt;'data base'!Q$4),"4:00","5:00")</f>
        <v>5:00</v>
      </c>
      <c r="G35" s="118">
        <f t="shared" si="10"/>
        <v>46023</v>
      </c>
      <c r="H35" s="119" t="str">
        <f>+IF(AND(G35&gt;'data base'!O$5,G35&lt;'data base'!Q$5),"4:00","5:00")</f>
        <v>5:00</v>
      </c>
      <c r="N35" s="1"/>
      <c r="S35" s="75"/>
      <c r="T35" s="49"/>
      <c r="U35" s="76"/>
      <c r="V35" s="76"/>
      <c r="W35" s="76"/>
      <c r="X35" s="76"/>
      <c r="Y35" s="77"/>
      <c r="Z35" s="76"/>
      <c r="AA35" s="76"/>
    </row>
    <row r="36" spans="2:37" ht="15.75">
      <c r="B36" s="115">
        <f t="shared" ref="B36" si="12">+C36-7</f>
        <v>46007</v>
      </c>
      <c r="C36" s="116">
        <f t="shared" si="11"/>
        <v>46014</v>
      </c>
      <c r="D36" s="117" t="str">
        <f>+IF(AND(C36&gt;'data base'!O$4,C36&lt;'data base'!Q$4),"7:00","8:00")</f>
        <v>8:00</v>
      </c>
      <c r="E36" s="118">
        <f t="shared" si="9"/>
        <v>46023</v>
      </c>
      <c r="F36" s="119" t="str">
        <f>+IF(AND(E36&gt;'data base'!O$5,E36&lt;'data base'!Q$5),"4:00","5:00")</f>
        <v>5:00</v>
      </c>
      <c r="G36" s="118">
        <f t="shared" si="10"/>
        <v>46054</v>
      </c>
      <c r="H36" s="119" t="str">
        <f>+IF(AND(G36&gt;'data base'!O$5,G36&lt;'data base'!Q$5),"4:00","5:00")</f>
        <v>5:00</v>
      </c>
      <c r="N36" s="1"/>
      <c r="S36" s="75"/>
      <c r="T36" s="49"/>
      <c r="U36" s="76"/>
      <c r="V36" s="76"/>
      <c r="W36" s="76"/>
      <c r="X36" s="76"/>
      <c r="Y36" s="77"/>
      <c r="Z36" s="76"/>
      <c r="AA36" s="76"/>
    </row>
    <row r="37" spans="2:37" ht="15.75">
      <c r="B37" s="115">
        <f t="shared" si="8"/>
        <v>46042</v>
      </c>
      <c r="C37" s="116">
        <f t="shared" si="11"/>
        <v>46049</v>
      </c>
      <c r="D37" s="117" t="str">
        <f>+IF(AND(C37&gt;'data base'!O$5,C37&lt;'data base'!Q$5),"7:00","8:00")</f>
        <v>8:00</v>
      </c>
      <c r="E37" s="118">
        <f t="shared" si="9"/>
        <v>46054</v>
      </c>
      <c r="F37" s="119" t="str">
        <f>+IF(AND(E37&gt;'data base'!O$5,E37&lt;'data base'!Q$5),"4:00","5:00")</f>
        <v>5:00</v>
      </c>
      <c r="G37" s="118">
        <f t="shared" si="10"/>
        <v>46082</v>
      </c>
      <c r="H37" s="119" t="str">
        <f>+IF(AND(G37&gt;'data base'!O$5,G37&lt;'data base'!Q$5),"4:00","5:00")</f>
        <v>5:00</v>
      </c>
      <c r="I37" s="111"/>
      <c r="J37" s="111"/>
      <c r="K37" s="111"/>
      <c r="L37" s="111"/>
      <c r="M37" s="111"/>
      <c r="N37" s="1"/>
      <c r="S37" s="75"/>
      <c r="T37" s="49"/>
      <c r="U37" s="76"/>
      <c r="V37" s="76"/>
      <c r="W37" s="76"/>
      <c r="X37" s="76"/>
      <c r="Y37" s="77"/>
      <c r="Z37" s="76"/>
      <c r="AA37" s="76"/>
    </row>
    <row r="38" spans="2:37" ht="15.75">
      <c r="B38" s="115">
        <f t="shared" si="8"/>
        <v>46070</v>
      </c>
      <c r="C38" s="116">
        <f t="shared" si="11"/>
        <v>46077</v>
      </c>
      <c r="D38" s="117" t="str">
        <f>+IF(AND(C38&gt;'data base'!O$5,C38&lt;'data base'!Q$5),"7:00","8:00")</f>
        <v>8:00</v>
      </c>
      <c r="E38" s="118">
        <f t="shared" si="9"/>
        <v>46082</v>
      </c>
      <c r="F38" s="119" t="str">
        <f>+IF(AND(E38&gt;'data base'!O$5,E38&lt;'data base'!Q$5),"4:00","5:00")</f>
        <v>5:00</v>
      </c>
      <c r="G38" s="118">
        <f t="shared" si="10"/>
        <v>46113</v>
      </c>
      <c r="H38" s="119" t="str">
        <f>+IF(AND(G38&gt;'data base'!O$5,G38&lt;'data base'!Q$5),"4:00","5:00")</f>
        <v>4:00</v>
      </c>
      <c r="I38" s="111"/>
      <c r="J38" s="111"/>
      <c r="K38" s="111"/>
      <c r="L38" s="111"/>
      <c r="M38" s="111"/>
      <c r="N38" s="1"/>
      <c r="S38" s="75"/>
      <c r="T38" s="49"/>
      <c r="U38" s="76"/>
      <c r="V38" s="76"/>
      <c r="W38" s="76"/>
      <c r="X38" s="76"/>
      <c r="Y38" s="77"/>
      <c r="Z38" s="76"/>
      <c r="AA38" s="76"/>
    </row>
    <row r="39" spans="2:37" ht="15.75">
      <c r="N39" s="108"/>
      <c r="O39" s="109"/>
      <c r="S39" s="75"/>
      <c r="T39" s="49"/>
      <c r="U39" s="76"/>
      <c r="V39" s="76"/>
      <c r="W39" s="76"/>
      <c r="X39" s="76"/>
      <c r="Y39" s="77"/>
      <c r="Z39" s="76"/>
      <c r="AA39" s="76"/>
      <c r="AE39" s="109"/>
      <c r="AF39" s="109"/>
      <c r="AG39" s="109"/>
      <c r="AH39" s="109"/>
      <c r="AI39" s="109"/>
      <c r="AJ39" s="109"/>
      <c r="AK39" s="109"/>
    </row>
    <row r="40" spans="2:37" ht="15.75">
      <c r="N40" s="108"/>
      <c r="O40" s="109"/>
      <c r="S40" s="75"/>
      <c r="T40" s="49"/>
      <c r="U40" s="76"/>
      <c r="V40" s="76"/>
      <c r="W40" s="76"/>
      <c r="X40" s="76"/>
      <c r="Y40" s="77"/>
      <c r="Z40" s="76"/>
      <c r="AA40" s="76"/>
      <c r="AE40" s="109"/>
      <c r="AF40" s="109"/>
      <c r="AG40" s="109"/>
      <c r="AH40" s="109"/>
      <c r="AI40" s="109"/>
      <c r="AJ40" s="109"/>
      <c r="AK40" s="109"/>
    </row>
    <row r="41" spans="2:37" ht="15.75">
      <c r="B41" s="125"/>
      <c r="N41" s="108"/>
      <c r="O41" s="109"/>
      <c r="S41" s="75"/>
      <c r="T41" s="49"/>
      <c r="U41" s="76"/>
      <c r="V41" s="76"/>
      <c r="W41" s="76"/>
      <c r="X41" s="76"/>
      <c r="Y41" s="77"/>
      <c r="Z41" s="76"/>
      <c r="AA41" s="76"/>
      <c r="AE41" s="109"/>
      <c r="AF41" s="109"/>
      <c r="AG41" s="109"/>
      <c r="AH41" s="109"/>
      <c r="AI41" s="109"/>
      <c r="AJ41" s="109"/>
      <c r="AK41" s="109"/>
    </row>
    <row r="42" spans="2:37" ht="15.75">
      <c r="N42" s="1"/>
      <c r="S42" s="75"/>
      <c r="T42" s="49"/>
      <c r="U42" s="76"/>
      <c r="V42" s="76"/>
      <c r="W42" s="76"/>
      <c r="X42" s="76"/>
      <c r="Y42" s="77"/>
      <c r="Z42" s="76"/>
      <c r="AA42" s="76"/>
    </row>
    <row r="43" spans="2:37" ht="15.75">
      <c r="I43" s="1"/>
      <c r="J43" s="1"/>
      <c r="K43" s="1"/>
      <c r="L43" s="1"/>
      <c r="M43" s="1"/>
      <c r="N43" s="1"/>
      <c r="S43" s="128"/>
      <c r="T43" s="129"/>
      <c r="U43" s="130">
        <v>1</v>
      </c>
      <c r="V43" s="130" t="s">
        <v>20</v>
      </c>
      <c r="W43" s="130"/>
      <c r="X43" s="130" t="s">
        <v>21</v>
      </c>
      <c r="Y43" s="129"/>
      <c r="Z43" s="130">
        <f>MATCH($V15,$V$43:$V$49,0)</f>
        <v>1</v>
      </c>
      <c r="AA43" s="131">
        <f>MATCH($X15,$X$43:$X$54,0)</f>
        <v>3</v>
      </c>
      <c r="AB43" s="109"/>
      <c r="AC43" s="109"/>
      <c r="AD43" s="109"/>
    </row>
    <row r="44" spans="2:37" ht="15.75">
      <c r="I44" s="1"/>
      <c r="J44" s="1"/>
      <c r="K44" s="1"/>
      <c r="L44" s="1"/>
      <c r="M44" s="1"/>
      <c r="N44" s="1"/>
      <c r="S44" s="132"/>
      <c r="T44" s="133"/>
      <c r="U44" s="134">
        <v>2</v>
      </c>
      <c r="V44" s="134" t="s">
        <v>22</v>
      </c>
      <c r="W44" s="134"/>
      <c r="X44" s="134" t="s">
        <v>23</v>
      </c>
      <c r="Y44" s="133"/>
      <c r="Z44" s="133"/>
      <c r="AA44" s="135"/>
      <c r="AB44" s="109"/>
      <c r="AC44" s="109"/>
      <c r="AD44" s="109"/>
    </row>
    <row r="45" spans="2:37" ht="15.75">
      <c r="I45" s="1"/>
      <c r="J45" s="1"/>
      <c r="K45" s="1"/>
      <c r="L45" s="1"/>
      <c r="M45" s="1"/>
      <c r="N45" s="1"/>
      <c r="S45" s="136"/>
      <c r="T45" s="62"/>
      <c r="U45" s="63">
        <v>3</v>
      </c>
      <c r="V45" s="63" t="s">
        <v>24</v>
      </c>
      <c r="W45" s="63"/>
      <c r="X45" s="63" t="s">
        <v>25</v>
      </c>
      <c r="Y45" s="62"/>
      <c r="Z45" s="62"/>
      <c r="AA45" s="137"/>
    </row>
    <row r="46" spans="2:37" ht="15.75">
      <c r="I46" s="1"/>
      <c r="J46" s="1"/>
      <c r="K46" s="1"/>
      <c r="L46" s="1"/>
      <c r="M46" s="1"/>
      <c r="N46" s="1"/>
      <c r="S46" s="136"/>
      <c r="T46" s="62"/>
      <c r="U46" s="63">
        <v>4</v>
      </c>
      <c r="V46" s="63" t="s">
        <v>26</v>
      </c>
      <c r="W46" s="63"/>
      <c r="X46" s="63" t="s">
        <v>27</v>
      </c>
      <c r="Y46" s="62"/>
      <c r="Z46" s="62"/>
      <c r="AA46" s="137"/>
    </row>
    <row r="47" spans="2:37" ht="15.75">
      <c r="I47" s="1"/>
      <c r="J47" s="1"/>
      <c r="K47" s="1"/>
      <c r="L47" s="1"/>
      <c r="M47" s="1"/>
      <c r="N47" s="1"/>
      <c r="S47" s="136"/>
      <c r="T47" s="62"/>
      <c r="U47" s="63">
        <v>5</v>
      </c>
      <c r="V47" s="63" t="s">
        <v>28</v>
      </c>
      <c r="W47" s="63"/>
      <c r="X47" s="63" t="s">
        <v>29</v>
      </c>
      <c r="Y47" s="62"/>
      <c r="Z47" s="62"/>
      <c r="AA47" s="137"/>
    </row>
    <row r="48" spans="2:37" ht="15.75">
      <c r="I48" s="1"/>
      <c r="J48" s="1"/>
      <c r="K48" s="1"/>
      <c r="L48" s="1"/>
      <c r="M48" s="1"/>
      <c r="N48" s="1"/>
      <c r="S48" s="136"/>
      <c r="T48" s="62"/>
      <c r="U48" s="63"/>
      <c r="V48" s="63" t="s">
        <v>30</v>
      </c>
      <c r="W48" s="63"/>
      <c r="X48" s="63" t="s">
        <v>31</v>
      </c>
      <c r="Y48" s="62"/>
      <c r="Z48" s="62"/>
      <c r="AA48" s="137"/>
    </row>
    <row r="49" spans="2:29" ht="15.75">
      <c r="I49" s="1"/>
      <c r="J49" s="1"/>
      <c r="K49" s="1"/>
      <c r="L49" s="1"/>
      <c r="M49" s="1"/>
      <c r="N49" s="1"/>
      <c r="S49" s="136"/>
      <c r="T49" s="62"/>
      <c r="U49" s="63"/>
      <c r="V49" s="63" t="s">
        <v>10</v>
      </c>
      <c r="W49" s="63"/>
      <c r="X49" s="63" t="s">
        <v>32</v>
      </c>
      <c r="Y49" s="62"/>
      <c r="Z49" s="62"/>
      <c r="AA49" s="137"/>
    </row>
    <row r="50" spans="2:29" ht="15.75">
      <c r="I50" s="1"/>
      <c r="J50" s="1"/>
      <c r="K50" s="1"/>
      <c r="L50" s="1"/>
      <c r="M50" s="1"/>
      <c r="N50" s="1"/>
      <c r="S50" s="136"/>
      <c r="T50" s="62"/>
      <c r="U50" s="63"/>
      <c r="V50" s="63"/>
      <c r="W50" s="63"/>
      <c r="X50" s="63" t="s">
        <v>33</v>
      </c>
      <c r="Y50" s="62"/>
      <c r="Z50" s="62"/>
      <c r="AA50" s="137"/>
    </row>
    <row r="51" spans="2:29" ht="15.75">
      <c r="I51" s="1"/>
      <c r="J51" s="1"/>
      <c r="K51" s="1"/>
      <c r="L51" s="1"/>
      <c r="M51" s="1"/>
      <c r="N51" s="1"/>
      <c r="S51" s="136"/>
      <c r="T51" s="62"/>
      <c r="U51" s="63"/>
      <c r="V51" s="63"/>
      <c r="W51" s="63"/>
      <c r="X51" s="63" t="s">
        <v>34</v>
      </c>
      <c r="Y51" s="62"/>
      <c r="Z51" s="62"/>
      <c r="AA51" s="137"/>
    </row>
    <row r="52" spans="2:29" ht="15.75">
      <c r="I52" s="1"/>
      <c r="J52" s="1"/>
      <c r="K52" s="1"/>
      <c r="L52" s="1"/>
      <c r="M52" s="1"/>
      <c r="N52" s="1"/>
      <c r="S52" s="136"/>
      <c r="T52" s="62"/>
      <c r="U52" s="63"/>
      <c r="V52" s="63"/>
      <c r="W52" s="63"/>
      <c r="X52" s="63" t="s">
        <v>12</v>
      </c>
      <c r="Y52" s="62"/>
      <c r="Z52" s="62"/>
      <c r="AA52" s="137"/>
    </row>
    <row r="53" spans="2:29" ht="15.75">
      <c r="I53" s="1"/>
      <c r="J53" s="1"/>
      <c r="K53" s="1"/>
      <c r="L53" s="1"/>
      <c r="M53" s="1"/>
      <c r="N53" s="1"/>
      <c r="S53" s="136"/>
      <c r="T53" s="62"/>
      <c r="U53" s="63"/>
      <c r="V53" s="63"/>
      <c r="W53" s="63"/>
      <c r="X53" s="63" t="s">
        <v>35</v>
      </c>
      <c r="Y53" s="62"/>
      <c r="Z53" s="62"/>
      <c r="AA53" s="137"/>
    </row>
    <row r="54" spans="2:29" ht="15.75">
      <c r="I54" s="1"/>
      <c r="J54" s="1"/>
      <c r="K54" s="1"/>
      <c r="L54" s="1"/>
      <c r="M54" s="1"/>
      <c r="N54" s="1"/>
      <c r="S54" s="138"/>
      <c r="T54" s="139"/>
      <c r="U54" s="140"/>
      <c r="V54" s="140"/>
      <c r="W54" s="140"/>
      <c r="X54" s="140" t="s">
        <v>36</v>
      </c>
      <c r="Y54" s="139"/>
      <c r="Z54" s="139"/>
      <c r="AA54" s="141"/>
    </row>
    <row r="55" spans="2:29" ht="15.75">
      <c r="I55" s="1"/>
      <c r="J55" s="1"/>
      <c r="K55" s="1"/>
      <c r="L55" s="1"/>
      <c r="M55" s="1"/>
      <c r="N55" s="1"/>
      <c r="R55" s="50"/>
    </row>
    <row r="56" spans="2:29">
      <c r="I56" s="1"/>
      <c r="J56" s="1"/>
      <c r="K56" s="1"/>
      <c r="L56" s="1"/>
      <c r="M56" s="1"/>
      <c r="N56" s="1"/>
    </row>
    <row r="57" spans="2:29" ht="15.75">
      <c r="I57" s="1"/>
      <c r="J57" s="1"/>
      <c r="K57" s="1"/>
      <c r="L57" s="1"/>
      <c r="M57" s="1"/>
      <c r="N57" s="1"/>
      <c r="T57" s="46" t="s">
        <v>4</v>
      </c>
      <c r="U57" s="47"/>
      <c r="V57" s="46" t="s">
        <v>5</v>
      </c>
      <c r="W57" s="47"/>
      <c r="X57" s="46" t="s">
        <v>6</v>
      </c>
      <c r="Y57" s="46" t="s">
        <v>7</v>
      </c>
      <c r="Z57" s="142" t="s">
        <v>5</v>
      </c>
      <c r="AA57" s="143" t="s">
        <v>6</v>
      </c>
    </row>
    <row r="58" spans="2:29" ht="15.75">
      <c r="I58" s="1"/>
      <c r="J58" s="1"/>
      <c r="K58" s="1"/>
      <c r="L58" s="1"/>
      <c r="M58" s="1"/>
      <c r="N58" s="1"/>
      <c r="S58" s="51" t="s">
        <v>9</v>
      </c>
      <c r="T58" s="45">
        <v>4</v>
      </c>
      <c r="U58" s="50" t="str">
        <f>IF(T58=1,"st",IF(T58=2,"nd",IF(T58=3,"rd","th")))</f>
        <v>th</v>
      </c>
      <c r="V58" s="52" t="s">
        <v>22</v>
      </c>
      <c r="W58" s="47" t="s">
        <v>11</v>
      </c>
      <c r="X58" s="52" t="s">
        <v>25</v>
      </c>
      <c r="Y58" s="52">
        <f>+'Explanatory note'!$B$21</f>
        <v>2025</v>
      </c>
      <c r="Z58" s="144">
        <f t="shared" ref="Z58:Z69" si="13">MATCH($V58,$V$43:$V$49,0)</f>
        <v>2</v>
      </c>
      <c r="AA58" s="145">
        <f t="shared" ref="AA58:AA69" si="14">MATCH($X58,$X$43:$X$54,0)</f>
        <v>3</v>
      </c>
      <c r="AC58" s="55">
        <f t="shared" ref="AC58:AC69" si="15">DATE($Y58,$AA58,1+7*$T58)-WEEKDAY(DATE($Y58,$AA58,7-$Z58))</f>
        <v>45741</v>
      </c>
    </row>
    <row r="59" spans="2:29" ht="15.75">
      <c r="B59" s="73"/>
      <c r="C59" s="8"/>
      <c r="D59" s="44"/>
      <c r="E59" s="23"/>
      <c r="F59" s="78"/>
      <c r="G59" s="23"/>
      <c r="H59" s="78"/>
      <c r="I59" s="1"/>
      <c r="J59" s="1"/>
      <c r="K59" s="1"/>
      <c r="L59" s="1"/>
      <c r="M59" s="1"/>
      <c r="N59" s="1"/>
      <c r="T59" s="45">
        <v>4</v>
      </c>
      <c r="U59" s="50" t="str">
        <f t="shared" ref="U59" si="16">IF(T59=1,"st",IF(T59=2,"nd",IF(T59=3,"rd","th")))</f>
        <v>th</v>
      </c>
      <c r="V59" s="52" t="s">
        <v>22</v>
      </c>
      <c r="W59" s="47" t="s">
        <v>11</v>
      </c>
      <c r="X59" s="52" t="s">
        <v>27</v>
      </c>
      <c r="Y59" s="52">
        <f>+'Explanatory note'!$B$21</f>
        <v>2025</v>
      </c>
      <c r="Z59" s="144">
        <f t="shared" si="13"/>
        <v>2</v>
      </c>
      <c r="AA59" s="145">
        <f t="shared" si="14"/>
        <v>4</v>
      </c>
      <c r="AC59" s="55">
        <f t="shared" si="15"/>
        <v>45769</v>
      </c>
    </row>
    <row r="60" spans="2:29" ht="15.75">
      <c r="B60" s="163"/>
      <c r="C60" s="163"/>
      <c r="D60" s="163"/>
      <c r="E60" s="163"/>
      <c r="F60" s="163"/>
      <c r="G60" s="163"/>
      <c r="H60" s="163"/>
      <c r="I60" s="163"/>
      <c r="J60" s="163"/>
      <c r="K60" s="163"/>
      <c r="L60" s="163"/>
      <c r="M60" s="163"/>
      <c r="N60" s="1"/>
      <c r="T60" s="45">
        <v>4</v>
      </c>
      <c r="U60" s="50" t="str">
        <f t="shared" ref="U60:U69" si="17">IF(T60=1,"st",IF(T60=2,"nd",IF(T60=3,"rd","th")))</f>
        <v>th</v>
      </c>
      <c r="V60" s="52" t="s">
        <v>22</v>
      </c>
      <c r="W60" s="47" t="s">
        <v>11</v>
      </c>
      <c r="X60" s="52" t="s">
        <v>29</v>
      </c>
      <c r="Y60" s="52">
        <f>+'Explanatory note'!$B$21</f>
        <v>2025</v>
      </c>
      <c r="Z60" s="144">
        <f t="shared" si="13"/>
        <v>2</v>
      </c>
      <c r="AA60" s="145">
        <f t="shared" si="14"/>
        <v>5</v>
      </c>
      <c r="AC60" s="55">
        <f t="shared" si="15"/>
        <v>45804</v>
      </c>
    </row>
    <row r="61" spans="2:29" ht="15.75">
      <c r="B61" s="112"/>
      <c r="N61" s="1"/>
      <c r="T61" s="45">
        <v>4</v>
      </c>
      <c r="U61" s="50" t="str">
        <f t="shared" si="17"/>
        <v>th</v>
      </c>
      <c r="V61" s="52" t="s">
        <v>22</v>
      </c>
      <c r="W61" s="47" t="s">
        <v>11</v>
      </c>
      <c r="X61" s="52" t="s">
        <v>31</v>
      </c>
      <c r="Y61" s="52">
        <f>+'Explanatory note'!$B$21</f>
        <v>2025</v>
      </c>
      <c r="Z61" s="144">
        <f t="shared" si="13"/>
        <v>2</v>
      </c>
      <c r="AA61" s="145">
        <f t="shared" si="14"/>
        <v>6</v>
      </c>
      <c r="AC61" s="55">
        <f t="shared" si="15"/>
        <v>45832</v>
      </c>
    </row>
    <row r="62" spans="2:29" ht="15.75">
      <c r="B62" s="112"/>
      <c r="N62" s="1"/>
      <c r="T62" s="45">
        <v>4</v>
      </c>
      <c r="U62" s="50" t="str">
        <f t="shared" si="17"/>
        <v>th</v>
      </c>
      <c r="V62" s="52" t="s">
        <v>22</v>
      </c>
      <c r="W62" s="47" t="s">
        <v>11</v>
      </c>
      <c r="X62" s="52" t="s">
        <v>32</v>
      </c>
      <c r="Y62" s="52">
        <f>+'Explanatory note'!$B$21</f>
        <v>2025</v>
      </c>
      <c r="Z62" s="144">
        <f t="shared" si="13"/>
        <v>2</v>
      </c>
      <c r="AA62" s="145">
        <f t="shared" si="14"/>
        <v>7</v>
      </c>
      <c r="AC62" s="55">
        <f t="shared" si="15"/>
        <v>45860</v>
      </c>
    </row>
    <row r="63" spans="2:29" ht="15.75">
      <c r="B63" s="112"/>
      <c r="N63" s="1"/>
      <c r="T63" s="45">
        <v>4</v>
      </c>
      <c r="U63" s="50" t="str">
        <f t="shared" si="17"/>
        <v>th</v>
      </c>
      <c r="V63" s="52" t="s">
        <v>22</v>
      </c>
      <c r="W63" s="47" t="s">
        <v>11</v>
      </c>
      <c r="X63" s="52" t="s">
        <v>33</v>
      </c>
      <c r="Y63" s="52">
        <f>+'Explanatory note'!$B$21</f>
        <v>2025</v>
      </c>
      <c r="Z63" s="144">
        <f t="shared" si="13"/>
        <v>2</v>
      </c>
      <c r="AA63" s="145">
        <f t="shared" si="14"/>
        <v>8</v>
      </c>
      <c r="AC63" s="55">
        <f t="shared" si="15"/>
        <v>45895</v>
      </c>
    </row>
    <row r="64" spans="2:29" ht="15.75">
      <c r="B64" s="112"/>
      <c r="N64" s="1"/>
      <c r="T64" s="45">
        <v>4</v>
      </c>
      <c r="U64" s="50" t="str">
        <f t="shared" si="17"/>
        <v>th</v>
      </c>
      <c r="V64" s="52" t="s">
        <v>22</v>
      </c>
      <c r="W64" s="47" t="s">
        <v>11</v>
      </c>
      <c r="X64" s="52" t="s">
        <v>34</v>
      </c>
      <c r="Y64" s="52">
        <f>+'Explanatory note'!$B$21</f>
        <v>2025</v>
      </c>
      <c r="Z64" s="144">
        <f t="shared" si="13"/>
        <v>2</v>
      </c>
      <c r="AA64" s="145">
        <f t="shared" si="14"/>
        <v>9</v>
      </c>
      <c r="AC64" s="55">
        <f t="shared" si="15"/>
        <v>45923</v>
      </c>
    </row>
    <row r="65" spans="2:29" ht="15.75">
      <c r="B65" s="112"/>
      <c r="N65" s="1"/>
      <c r="T65" s="45">
        <v>4</v>
      </c>
      <c r="U65" s="50" t="str">
        <f t="shared" si="17"/>
        <v>th</v>
      </c>
      <c r="V65" s="52" t="s">
        <v>22</v>
      </c>
      <c r="W65" s="47" t="s">
        <v>11</v>
      </c>
      <c r="X65" s="52" t="s">
        <v>12</v>
      </c>
      <c r="Y65" s="52">
        <f>+'Explanatory note'!$B$21</f>
        <v>2025</v>
      </c>
      <c r="Z65" s="144">
        <f t="shared" si="13"/>
        <v>2</v>
      </c>
      <c r="AA65" s="145">
        <f t="shared" si="14"/>
        <v>10</v>
      </c>
      <c r="AC65" s="55">
        <f t="shared" si="15"/>
        <v>45958</v>
      </c>
    </row>
    <row r="66" spans="2:29" ht="15.75">
      <c r="B66" s="73"/>
      <c r="C66" s="8"/>
      <c r="D66" s="44"/>
      <c r="E66" s="23"/>
      <c r="F66" s="78"/>
      <c r="G66" s="23"/>
      <c r="H66" s="78"/>
      <c r="I66" s="1"/>
      <c r="J66" s="1"/>
      <c r="K66" s="1"/>
      <c r="L66" s="1"/>
      <c r="M66" s="1"/>
      <c r="N66" s="1"/>
      <c r="T66" s="45">
        <v>4</v>
      </c>
      <c r="U66" s="50" t="str">
        <f t="shared" si="17"/>
        <v>th</v>
      </c>
      <c r="V66" s="52" t="s">
        <v>22</v>
      </c>
      <c r="W66" s="47" t="s">
        <v>11</v>
      </c>
      <c r="X66" s="52" t="s">
        <v>35</v>
      </c>
      <c r="Y66" s="52">
        <f>+'Explanatory note'!$B$21</f>
        <v>2025</v>
      </c>
      <c r="Z66" s="144">
        <f t="shared" si="13"/>
        <v>2</v>
      </c>
      <c r="AA66" s="145">
        <f t="shared" si="14"/>
        <v>11</v>
      </c>
      <c r="AC66" s="55">
        <f t="shared" si="15"/>
        <v>45986</v>
      </c>
    </row>
    <row r="67" spans="2:29" ht="15.75">
      <c r="B67" s="151"/>
      <c r="N67" s="1"/>
      <c r="T67" s="45">
        <v>4</v>
      </c>
      <c r="U67" s="50" t="str">
        <f t="shared" si="17"/>
        <v>th</v>
      </c>
      <c r="V67" s="52" t="s">
        <v>22</v>
      </c>
      <c r="W67" s="47" t="s">
        <v>11</v>
      </c>
      <c r="X67" s="52" t="s">
        <v>36</v>
      </c>
      <c r="Y67" s="52">
        <f>+'Explanatory note'!$B$21</f>
        <v>2025</v>
      </c>
      <c r="Z67" s="144">
        <f t="shared" si="13"/>
        <v>2</v>
      </c>
      <c r="AA67" s="145">
        <f t="shared" si="14"/>
        <v>12</v>
      </c>
      <c r="AC67" s="55">
        <f t="shared" si="15"/>
        <v>46014</v>
      </c>
    </row>
    <row r="68" spans="2:29" ht="15" customHeight="1">
      <c r="N68" s="1"/>
      <c r="T68" s="45">
        <v>4</v>
      </c>
      <c r="U68" s="50" t="str">
        <f t="shared" si="17"/>
        <v>th</v>
      </c>
      <c r="V68" s="52" t="s">
        <v>22</v>
      </c>
      <c r="W68" s="47" t="s">
        <v>11</v>
      </c>
      <c r="X68" s="52" t="s">
        <v>21</v>
      </c>
      <c r="Y68" s="52">
        <f>+'Explanatory note'!$B$22</f>
        <v>2026</v>
      </c>
      <c r="Z68" s="144">
        <f t="shared" si="13"/>
        <v>2</v>
      </c>
      <c r="AA68" s="145">
        <f t="shared" si="14"/>
        <v>1</v>
      </c>
      <c r="AC68" s="55">
        <f t="shared" si="15"/>
        <v>46049</v>
      </c>
    </row>
    <row r="69" spans="2:29" ht="15" customHeight="1">
      <c r="B69" s="107"/>
      <c r="C69" s="113"/>
      <c r="D69" s="111"/>
      <c r="E69" s="111"/>
      <c r="F69" s="111"/>
      <c r="G69" s="111"/>
      <c r="H69" s="111"/>
      <c r="I69" s="111"/>
      <c r="J69" s="111"/>
      <c r="K69" s="111"/>
      <c r="L69" s="111"/>
      <c r="M69" s="111"/>
      <c r="T69" s="45">
        <v>4</v>
      </c>
      <c r="U69" s="50" t="str">
        <f t="shared" si="17"/>
        <v>th</v>
      </c>
      <c r="V69" s="52" t="s">
        <v>22</v>
      </c>
      <c r="W69" s="47" t="s">
        <v>11</v>
      </c>
      <c r="X69" s="52" t="s">
        <v>23</v>
      </c>
      <c r="Y69" s="52">
        <f>+'Explanatory note'!$B$22</f>
        <v>2026</v>
      </c>
      <c r="Z69" s="146">
        <f t="shared" si="13"/>
        <v>2</v>
      </c>
      <c r="AA69" s="147">
        <f t="shared" si="14"/>
        <v>2</v>
      </c>
      <c r="AC69" s="55">
        <f t="shared" si="15"/>
        <v>46077</v>
      </c>
    </row>
    <row r="70" spans="2:29">
      <c r="B70" s="107"/>
      <c r="C70" s="113"/>
      <c r="D70" s="111"/>
      <c r="E70" s="111"/>
      <c r="F70" s="111"/>
      <c r="G70" s="111"/>
      <c r="H70" s="111"/>
      <c r="I70" s="111"/>
      <c r="J70" s="111"/>
      <c r="K70" s="111"/>
      <c r="L70" s="111"/>
      <c r="M70" s="111"/>
    </row>
    <row r="73" spans="2:29">
      <c r="B73" s="107"/>
      <c r="C73" s="113"/>
      <c r="D73" s="111"/>
      <c r="E73" s="111"/>
      <c r="F73" s="111"/>
      <c r="G73" s="111"/>
      <c r="H73" s="111"/>
      <c r="I73" s="111"/>
      <c r="J73" s="111"/>
      <c r="K73" s="111"/>
      <c r="L73" s="111"/>
      <c r="M73" s="111"/>
    </row>
    <row r="74" spans="2:29">
      <c r="B74" s="123"/>
      <c r="C74" s="123"/>
      <c r="D74" s="123"/>
      <c r="E74" s="123"/>
      <c r="F74" s="123"/>
      <c r="G74" s="123"/>
      <c r="H74" s="123"/>
      <c r="I74" s="123"/>
      <c r="J74" s="123"/>
      <c r="K74" s="123"/>
      <c r="L74" s="123"/>
      <c r="M74" s="123"/>
    </row>
    <row r="75" spans="2:29">
      <c r="B75" s="112"/>
    </row>
    <row r="76" spans="2:29">
      <c r="B76" s="112"/>
    </row>
    <row r="77" spans="2:29">
      <c r="B77" s="105"/>
      <c r="C77" s="38"/>
      <c r="D77" s="114"/>
      <c r="E77" s="114"/>
      <c r="F77" s="114"/>
      <c r="G77" s="114"/>
      <c r="H77" s="114"/>
      <c r="I77" s="114"/>
      <c r="J77" s="114"/>
      <c r="K77" s="114"/>
      <c r="L77" s="114"/>
      <c r="M77" s="114"/>
    </row>
    <row r="78" spans="2:29">
      <c r="B78" s="105"/>
      <c r="C78" s="38"/>
      <c r="D78" s="114"/>
      <c r="E78" s="114"/>
      <c r="F78" s="114"/>
      <c r="G78" s="114"/>
      <c r="H78" s="114"/>
      <c r="I78" s="114"/>
      <c r="J78" s="114"/>
      <c r="K78" s="114"/>
      <c r="L78" s="114"/>
      <c r="M78" s="114"/>
    </row>
    <row r="79" spans="2:29">
      <c r="B79" s="105"/>
      <c r="C79" s="38"/>
      <c r="D79" s="114"/>
      <c r="E79" s="114"/>
      <c r="F79" s="114"/>
      <c r="G79" s="114"/>
      <c r="H79" s="114"/>
      <c r="I79" s="114"/>
      <c r="J79" s="114"/>
      <c r="K79" s="114"/>
      <c r="L79" s="114"/>
      <c r="M79" s="114"/>
    </row>
    <row r="144" ht="12.6" customHeight="1"/>
    <row r="145" ht="12.6" customHeight="1"/>
    <row r="146" ht="12.6" customHeight="1"/>
    <row r="152" ht="12.6" customHeight="1"/>
  </sheetData>
  <customSheetViews>
    <customSheetView guid="{64566715-4A99-4EC7-BF71-7E9B92F57796}" showGridLines="0" fitToPage="1">
      <selection activeCell="E15" sqref="E15"/>
      <pageMargins left="0" right="0" top="0" bottom="0" header="0" footer="0"/>
      <pageSetup paperSize="9" scale="87" orientation="landscape" r:id="rId1"/>
    </customSheetView>
  </customSheetViews>
  <mergeCells count="5">
    <mergeCell ref="B6:D6"/>
    <mergeCell ref="E6:H6"/>
    <mergeCell ref="B25:D25"/>
    <mergeCell ref="E25:H25"/>
    <mergeCell ref="B60:M60"/>
  </mergeCells>
  <phoneticPr fontId="54" type="noConversion"/>
  <pageMargins left="0.7" right="0.7" top="0.75" bottom="0.75" header="0.3" footer="0.3"/>
  <pageSetup paperSize="9" scale="87" orientation="landscape" r:id="rId2"/>
  <ignoredErrors>
    <ignoredError sqref="B9 G8:G19 G27:G3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9"/>
  <sheetViews>
    <sheetView showGridLines="0" zoomScale="80" zoomScaleNormal="80" workbookViewId="0"/>
  </sheetViews>
  <sheetFormatPr defaultColWidth="8.88671875" defaultRowHeight="15"/>
  <cols>
    <col min="3" max="3" width="10.33203125" bestFit="1" customWidth="1"/>
    <col min="4" max="4" width="14.77734375" bestFit="1" customWidth="1"/>
    <col min="5" max="5" width="10.33203125" bestFit="1" customWidth="1"/>
    <col min="6" max="6" width="14.21875" bestFit="1" customWidth="1"/>
    <col min="7" max="7" width="10.33203125" bestFit="1" customWidth="1"/>
    <col min="8" max="8" width="13.88671875" bestFit="1" customWidth="1"/>
    <col min="9" max="9" width="9.88671875" bestFit="1" customWidth="1"/>
  </cols>
  <sheetData>
    <row r="1" spans="1:21" ht="18">
      <c r="A1" s="4" t="s">
        <v>68</v>
      </c>
      <c r="C1" s="4"/>
      <c r="D1" s="1"/>
      <c r="F1" s="96" t="s">
        <v>37</v>
      </c>
      <c r="G1" s="98">
        <f>'Explanatory note'!B21</f>
        <v>2025</v>
      </c>
      <c r="H1" s="97" t="s">
        <v>38</v>
      </c>
      <c r="I1" s="98">
        <f>'Explanatory note'!B22</f>
        <v>2026</v>
      </c>
      <c r="J1" s="100"/>
      <c r="K1" s="100"/>
      <c r="L1" s="100"/>
      <c r="M1" s="1"/>
      <c r="N1" s="1"/>
      <c r="O1" s="1"/>
      <c r="P1" s="1"/>
      <c r="Q1" s="1"/>
      <c r="R1" s="1"/>
      <c r="S1" s="1"/>
      <c r="T1" s="1"/>
      <c r="U1" s="1"/>
    </row>
    <row r="4" spans="1:21" ht="15.75">
      <c r="B4" s="25" t="s">
        <v>69</v>
      </c>
    </row>
    <row r="6" spans="1:21" ht="15.75">
      <c r="C6" s="160" t="s">
        <v>49</v>
      </c>
      <c r="D6" s="162"/>
      <c r="E6" s="160" t="s">
        <v>50</v>
      </c>
      <c r="F6" s="161"/>
      <c r="G6" s="161"/>
      <c r="H6" s="162"/>
    </row>
    <row r="7" spans="1:21" ht="15.75">
      <c r="C7" s="22" t="s">
        <v>41</v>
      </c>
      <c r="D7" s="22" t="s">
        <v>42</v>
      </c>
      <c r="E7" s="22" t="s">
        <v>43</v>
      </c>
      <c r="F7" s="22" t="s">
        <v>44</v>
      </c>
      <c r="G7" s="22" t="s">
        <v>45</v>
      </c>
      <c r="H7" s="22" t="s">
        <v>46</v>
      </c>
    </row>
    <row r="8" spans="1:21" ht="15.75">
      <c r="C8" s="126">
        <f>DATE('Explanatory note'!B21,3,1)</f>
        <v>45717</v>
      </c>
      <c r="D8" s="44" t="str">
        <f>+IF(AND(C8&gt;='data base'!O$4,C8&lt;'data base'!Q$4),"14:30","15:30")</f>
        <v>15:30</v>
      </c>
      <c r="E8" s="23">
        <f>C8+1</f>
        <v>45718</v>
      </c>
      <c r="F8" s="78" t="str">
        <f>+IF(AND(E8&gt;='data base'!O$4,E8&lt;'data base'!Q$4),"4:00","5:00")</f>
        <v>5:00</v>
      </c>
      <c r="G8" s="23">
        <f>E8+1</f>
        <v>45719</v>
      </c>
      <c r="H8" s="78" t="str">
        <f>+IF(AND(G8&gt;='data base'!O$4,G8&lt;'data base'!Q$4),"4:00","5:00")</f>
        <v>5:00</v>
      </c>
      <c r="I8" t="s">
        <v>70</v>
      </c>
    </row>
    <row r="9" spans="1:21" ht="15.75">
      <c r="C9" s="126">
        <f>DATE('Explanatory note'!B21,4,1)</f>
        <v>45748</v>
      </c>
      <c r="D9" s="44" t="str">
        <f>+IF(AND(C9&gt;='data base'!O$4,C9&lt;'data base'!Q$4),"14:30","15:30")</f>
        <v>14:30</v>
      </c>
      <c r="E9" s="23">
        <f t="shared" ref="E9" si="0">C9+1</f>
        <v>45749</v>
      </c>
      <c r="F9" s="78" t="str">
        <f>+IF(AND(E9&gt;='data base'!O$4,E9&lt;'data base'!Q$4),"4:00","5:00")</f>
        <v>4:00</v>
      </c>
      <c r="G9" s="23">
        <f t="shared" ref="G9" si="1">E9+1</f>
        <v>45750</v>
      </c>
      <c r="H9" s="78" t="str">
        <f>+IF(AND(G9&gt;='data base'!O$4,G9&lt;'data base'!Q$4),"4:00","5:00")</f>
        <v>4:00</v>
      </c>
      <c r="I9" t="s">
        <v>71</v>
      </c>
    </row>
    <row r="10" spans="1:21">
      <c r="C10" s="27" t="s">
        <v>86</v>
      </c>
    </row>
    <row r="13" spans="1:21" ht="15.75">
      <c r="B13" s="28" t="s">
        <v>72</v>
      </c>
    </row>
    <row r="15" spans="1:21" ht="15.75">
      <c r="C15" s="160" t="s">
        <v>49</v>
      </c>
      <c r="D15" s="162"/>
      <c r="E15" s="160" t="s">
        <v>50</v>
      </c>
      <c r="F15" s="161"/>
      <c r="G15" s="161"/>
      <c r="H15" s="162"/>
    </row>
    <row r="16" spans="1:21" ht="15.75">
      <c r="C16" s="22" t="s">
        <v>41</v>
      </c>
      <c r="D16" s="22" t="s">
        <v>42</v>
      </c>
      <c r="E16" s="22" t="s">
        <v>43</v>
      </c>
      <c r="F16" s="22" t="s">
        <v>44</v>
      </c>
      <c r="G16" s="22" t="s">
        <v>45</v>
      </c>
      <c r="H16" s="22" t="s">
        <v>46</v>
      </c>
    </row>
    <row r="17" spans="3:9" ht="15.75">
      <c r="C17" s="126">
        <f>+C8</f>
        <v>45717</v>
      </c>
      <c r="D17" s="44">
        <f>D8+1/24</f>
        <v>0.6875</v>
      </c>
      <c r="E17" s="23">
        <f>C17+1</f>
        <v>45718</v>
      </c>
      <c r="F17" s="78" t="str">
        <f>+IF(AND(E17&gt;='data base'!O$4,E17&lt;'data base'!Q$4),"4:00","5:00")</f>
        <v>5:00</v>
      </c>
      <c r="G17" s="23">
        <f>E17+1</f>
        <v>45719</v>
      </c>
      <c r="H17" s="78" t="str">
        <f>+IF(AND(G17&gt;='data base'!O$4,G17&lt;'data base'!Q$4),"4:00","5:00")</f>
        <v>5:00</v>
      </c>
      <c r="I17" t="s">
        <v>70</v>
      </c>
    </row>
    <row r="18" spans="3:9" ht="15.75">
      <c r="C18" s="126">
        <f>+C9</f>
        <v>45748</v>
      </c>
      <c r="D18" s="44">
        <f>D9+1/24</f>
        <v>0.64583333333333326</v>
      </c>
      <c r="E18" s="23">
        <f t="shared" ref="E18" si="2">C18+1</f>
        <v>45749</v>
      </c>
      <c r="F18" s="78" t="str">
        <f>+IF(AND(E18&gt;='data base'!O$4,E18&lt;'data base'!Q$4),"4:00","5:00")</f>
        <v>4:00</v>
      </c>
      <c r="G18" s="23">
        <f t="shared" ref="G18" si="3">E18+1</f>
        <v>45750</v>
      </c>
      <c r="H18" s="78" t="str">
        <f>+IF(AND(G18&gt;='data base'!O$4,G18&lt;'data base'!Q$4),"4:00","5:00")</f>
        <v>4:00</v>
      </c>
      <c r="I18" t="s">
        <v>71</v>
      </c>
    </row>
    <row r="19" spans="3:9">
      <c r="C19" s="27" t="s">
        <v>86</v>
      </c>
    </row>
  </sheetData>
  <customSheetViews>
    <customSheetView guid="{64566715-4A99-4EC7-BF71-7E9B92F57796}" showGridLines="0" fitToPage="1">
      <selection activeCell="G30" sqref="G30"/>
      <pageMargins left="0" right="0" top="0" bottom="0" header="0" footer="0"/>
      <pageSetup paperSize="9" scale="97" orientation="landscape" r:id="rId1"/>
    </customSheetView>
  </customSheetViews>
  <mergeCells count="4">
    <mergeCell ref="C6:D6"/>
    <mergeCell ref="E6:H6"/>
    <mergeCell ref="C15:D15"/>
    <mergeCell ref="E15:H15"/>
  </mergeCells>
  <pageMargins left="0.7" right="0.7" top="0.75" bottom="0.75" header="0.3" footer="0.3"/>
  <pageSetup paperSize="9" scale="97" orientation="landscape" r:id="rId2"/>
  <ignoredErrors>
    <ignoredError sqref="F8:F9 F17:F18 G8:G9 G17:G1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45"/>
  <sheetViews>
    <sheetView showGridLines="0" zoomScale="85" zoomScaleNormal="85" workbookViewId="0"/>
  </sheetViews>
  <sheetFormatPr defaultColWidth="8.88671875" defaultRowHeight="15"/>
  <cols>
    <col min="2" max="2" width="11.44140625" bestFit="1" customWidth="1"/>
    <col min="4" max="4" width="14.44140625" bestFit="1" customWidth="1"/>
    <col min="5" max="6" width="14.44140625" customWidth="1"/>
    <col min="7" max="7" width="9.88671875" customWidth="1"/>
    <col min="8" max="8" width="14.21875" bestFit="1" customWidth="1"/>
    <col min="9" max="9" width="9.88671875" customWidth="1"/>
    <col min="10" max="10" width="13.88671875" bestFit="1" customWidth="1"/>
  </cols>
  <sheetData>
    <row r="1" spans="1:28" ht="18">
      <c r="A1" s="4" t="s">
        <v>73</v>
      </c>
      <c r="C1" s="4"/>
      <c r="D1" s="1"/>
      <c r="F1" s="96" t="s">
        <v>37</v>
      </c>
      <c r="G1" s="98">
        <f>'Explanatory note'!B21</f>
        <v>2025</v>
      </c>
      <c r="H1" s="97" t="s">
        <v>38</v>
      </c>
      <c r="I1" s="98">
        <f>'Explanatory note'!B22</f>
        <v>2026</v>
      </c>
      <c r="J1" s="100"/>
      <c r="K1" s="100"/>
      <c r="L1" s="100"/>
      <c r="M1" s="100"/>
      <c r="N1" s="100"/>
      <c r="O1" s="100"/>
      <c r="P1" s="100"/>
      <c r="Q1" s="100"/>
      <c r="R1" s="100"/>
      <c r="S1" s="100"/>
      <c r="T1" s="1"/>
      <c r="U1" s="1"/>
      <c r="V1" s="1"/>
      <c r="W1" s="1"/>
      <c r="X1" s="1"/>
      <c r="Y1" s="1"/>
      <c r="Z1" s="1"/>
      <c r="AA1" s="1"/>
      <c r="AB1" s="1"/>
    </row>
    <row r="2" spans="1:28">
      <c r="B2" s="30"/>
    </row>
    <row r="4" spans="1:28" ht="15.75">
      <c r="B4" s="21" t="s">
        <v>74</v>
      </c>
    </row>
    <row r="5" spans="1:28" ht="15.75">
      <c r="B5" s="21"/>
    </row>
    <row r="6" spans="1:28">
      <c r="B6" s="31" t="s">
        <v>93</v>
      </c>
    </row>
    <row r="7" spans="1:28">
      <c r="B7" s="31" t="s">
        <v>75</v>
      </c>
    </row>
    <row r="8" spans="1:28">
      <c r="B8" s="31" t="s">
        <v>76</v>
      </c>
    </row>
    <row r="9" spans="1:28">
      <c r="B9" s="31" t="s">
        <v>77</v>
      </c>
    </row>
    <row r="10" spans="1:28">
      <c r="B10" s="31" t="s">
        <v>78</v>
      </c>
    </row>
    <row r="11" spans="1:28">
      <c r="B11" s="31"/>
    </row>
    <row r="12" spans="1:28">
      <c r="B12" s="31" t="s">
        <v>79</v>
      </c>
    </row>
    <row r="13" spans="1:28">
      <c r="B13" s="31" t="s">
        <v>80</v>
      </c>
    </row>
    <row r="14" spans="1:28">
      <c r="B14" s="31"/>
    </row>
    <row r="15" spans="1:28">
      <c r="B15" s="31" t="s">
        <v>81</v>
      </c>
    </row>
    <row r="17" spans="3:10">
      <c r="C17" s="26"/>
      <c r="D17" s="24"/>
      <c r="E17" s="24"/>
      <c r="F17" s="24"/>
      <c r="G17" s="26"/>
      <c r="H17" s="24"/>
      <c r="I17" s="26"/>
      <c r="J17" s="24"/>
    </row>
    <row r="18" spans="3:10">
      <c r="C18" s="26"/>
      <c r="D18" s="24"/>
      <c r="E18" s="24"/>
      <c r="F18" s="24"/>
      <c r="G18" s="26"/>
      <c r="H18" s="24"/>
      <c r="I18" s="26"/>
      <c r="J18" s="24"/>
    </row>
    <row r="19" spans="3:10">
      <c r="C19" s="26"/>
      <c r="D19" s="24"/>
      <c r="E19" s="24"/>
      <c r="F19" s="24"/>
      <c r="G19" s="26"/>
      <c r="H19" s="24"/>
      <c r="I19" s="26"/>
      <c r="J19" s="24"/>
    </row>
    <row r="20" spans="3:10">
      <c r="D20" s="24"/>
      <c r="E20" s="24"/>
      <c r="F20" s="24"/>
      <c r="G20" s="26"/>
      <c r="H20" s="24"/>
      <c r="I20" s="26"/>
      <c r="J20" s="24"/>
    </row>
    <row r="21" spans="3:10">
      <c r="D21" s="24"/>
      <c r="E21" s="24"/>
      <c r="F21" s="24"/>
      <c r="G21" s="26"/>
      <c r="H21" s="24"/>
      <c r="I21" s="26"/>
      <c r="J21" s="24"/>
    </row>
    <row r="22" spans="3:10">
      <c r="D22" s="24"/>
      <c r="E22" s="24"/>
      <c r="F22" s="24"/>
      <c r="G22" s="26"/>
      <c r="H22" s="24"/>
      <c r="I22" s="26"/>
      <c r="J22" s="24"/>
    </row>
    <row r="23" spans="3:10">
      <c r="D23" s="24"/>
      <c r="E23" s="24"/>
      <c r="F23" s="24"/>
      <c r="G23" s="26"/>
      <c r="H23" s="24"/>
      <c r="I23" s="26"/>
      <c r="J23" s="24"/>
    </row>
    <row r="24" spans="3:10">
      <c r="D24" s="24"/>
      <c r="E24" s="24"/>
      <c r="F24" s="24"/>
      <c r="G24" s="26"/>
      <c r="H24" s="24"/>
      <c r="I24" s="26"/>
      <c r="J24" s="24"/>
    </row>
    <row r="25" spans="3:10">
      <c r="D25" s="24"/>
      <c r="E25" s="24"/>
      <c r="F25" s="24"/>
      <c r="G25" s="26"/>
      <c r="H25" s="24"/>
      <c r="I25" s="26"/>
      <c r="J25" s="24"/>
    </row>
    <row r="26" spans="3:10">
      <c r="D26" s="24"/>
      <c r="E26" s="24"/>
      <c r="F26" s="24"/>
      <c r="G26" s="26"/>
      <c r="H26" s="24"/>
      <c r="I26" s="26"/>
      <c r="J26" s="24"/>
    </row>
    <row r="27" spans="3:10">
      <c r="D27" s="24"/>
      <c r="E27" s="24"/>
      <c r="F27" s="24"/>
      <c r="G27" s="26"/>
      <c r="H27" s="24"/>
      <c r="I27" s="26"/>
      <c r="J27" s="24"/>
    </row>
    <row r="28" spans="3:10">
      <c r="D28" s="24"/>
      <c r="E28" s="24"/>
      <c r="F28" s="24"/>
      <c r="G28" s="26"/>
      <c r="H28" s="24"/>
      <c r="I28" s="26"/>
      <c r="J28" s="24"/>
    </row>
    <row r="29" spans="3:10">
      <c r="D29" s="24"/>
      <c r="E29" s="24"/>
      <c r="F29" s="24"/>
      <c r="G29" s="26"/>
      <c r="H29" s="24"/>
      <c r="I29" s="26"/>
      <c r="J29" s="24"/>
    </row>
    <row r="30" spans="3:10">
      <c r="D30" s="24"/>
      <c r="E30" s="24"/>
      <c r="F30" s="24"/>
      <c r="G30" s="26"/>
      <c r="H30" s="24"/>
      <c r="I30" s="26"/>
      <c r="J30" s="24"/>
    </row>
    <row r="31" spans="3:10">
      <c r="D31" s="24"/>
      <c r="E31" s="24"/>
      <c r="F31" s="24"/>
      <c r="G31" s="26"/>
      <c r="H31" s="24"/>
      <c r="I31" s="26"/>
      <c r="J31" s="24"/>
    </row>
    <row r="32" spans="3:10">
      <c r="D32" s="24"/>
      <c r="E32" s="24"/>
      <c r="F32" s="24"/>
      <c r="G32" s="26"/>
      <c r="H32" s="24"/>
      <c r="I32" s="26"/>
      <c r="J32" s="24"/>
    </row>
    <row r="33" spans="2:11">
      <c r="D33" s="24"/>
      <c r="E33" s="24"/>
      <c r="F33" s="24"/>
      <c r="G33" s="26"/>
      <c r="H33" s="24"/>
      <c r="I33" s="26"/>
      <c r="J33" s="24"/>
    </row>
    <row r="34" spans="2:11">
      <c r="D34" s="24"/>
      <c r="E34" s="24"/>
      <c r="F34" s="24"/>
      <c r="G34" s="26"/>
      <c r="H34" s="24"/>
      <c r="I34" s="26"/>
      <c r="J34" s="24"/>
    </row>
    <row r="35" spans="2:11">
      <c r="D35" s="24"/>
      <c r="E35" s="24"/>
      <c r="F35" s="24"/>
      <c r="G35" s="26"/>
      <c r="H35" s="24"/>
      <c r="I35" s="26"/>
      <c r="J35" s="24"/>
    </row>
    <row r="36" spans="2:11">
      <c r="D36" s="24"/>
      <c r="E36" s="24"/>
      <c r="F36" s="24"/>
      <c r="G36" s="26"/>
      <c r="H36" s="24"/>
      <c r="I36" s="26"/>
      <c r="J36" s="24"/>
    </row>
    <row r="37" spans="2:11">
      <c r="D37" s="24"/>
      <c r="E37" s="24"/>
      <c r="F37" s="24"/>
      <c r="G37" s="26"/>
      <c r="H37" s="24"/>
      <c r="I37" s="26"/>
      <c r="J37" s="24"/>
    </row>
    <row r="38" spans="2:11">
      <c r="C38" s="26"/>
      <c r="D38" s="24"/>
      <c r="E38" s="24"/>
      <c r="F38" s="24"/>
      <c r="G38" s="26"/>
      <c r="H38" s="24"/>
      <c r="I38" s="26"/>
      <c r="J38" s="24"/>
    </row>
    <row r="39" spans="2:11">
      <c r="D39" s="24"/>
      <c r="E39" s="24"/>
      <c r="F39" s="24"/>
      <c r="G39" s="26"/>
      <c r="H39" s="24"/>
      <c r="I39" s="26"/>
      <c r="J39" s="24"/>
      <c r="K39" t="s">
        <v>54</v>
      </c>
    </row>
    <row r="40" spans="2:11">
      <c r="D40" s="27"/>
      <c r="E40" s="27"/>
      <c r="F40" s="27"/>
      <c r="H40" s="24"/>
      <c r="I40" s="26"/>
      <c r="J40" s="24"/>
    </row>
    <row r="41" spans="2:11">
      <c r="D41" s="24"/>
      <c r="E41" s="24"/>
      <c r="F41" s="24"/>
      <c r="H41" s="24"/>
      <c r="I41" s="26"/>
      <c r="J41" s="24"/>
    </row>
    <row r="42" spans="2:11">
      <c r="B42" s="32"/>
      <c r="C42" s="33"/>
      <c r="D42" s="32"/>
      <c r="E42" s="32"/>
      <c r="F42" s="32"/>
      <c r="G42" s="32"/>
      <c r="H42" s="34"/>
      <c r="I42" s="26"/>
      <c r="J42" s="24"/>
    </row>
    <row r="43" spans="2:11">
      <c r="B43" s="32"/>
      <c r="C43" s="32"/>
      <c r="D43" s="34"/>
      <c r="E43" s="34"/>
      <c r="F43" s="34"/>
      <c r="G43" s="32"/>
      <c r="H43" s="34"/>
      <c r="I43" s="26"/>
      <c r="J43" s="24"/>
    </row>
    <row r="44" spans="2:11" ht="15.75">
      <c r="B44" s="21" t="s">
        <v>82</v>
      </c>
    </row>
    <row r="45" spans="2:11">
      <c r="B45" s="29" t="s">
        <v>83</v>
      </c>
      <c r="C45" s="29"/>
      <c r="D45" s="29"/>
      <c r="E45" s="29"/>
      <c r="F45" s="29"/>
      <c r="G45" s="29"/>
      <c r="H45" s="29"/>
      <c r="I45" s="29"/>
      <c r="J45" s="29"/>
    </row>
  </sheetData>
  <customSheetViews>
    <customSheetView guid="{64566715-4A99-4EC7-BF71-7E9B92F57796}" showGridLines="0" fitToPage="1">
      <selection activeCell="F53" sqref="F53"/>
      <pageMargins left="0" right="0" top="0" bottom="0" header="0" footer="0"/>
      <pageSetup paperSize="9" scale="72" orientation="landscape" r:id="rId1"/>
    </customSheetView>
  </customSheetViews>
  <pageMargins left="0.7" right="0.7" top="0.75" bottom="0.75" header="0.3" footer="0.3"/>
  <pageSetup paperSize="9" scale="72" orientation="landscape"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7ee97b4-73a0-450c-8517-7d8a14946e68" xsi:nil="true"/>
    <lcf76f155ced4ddcb4097134ff3c332f xmlns="660daea1-89f2-4198-b72b-53d8a9749df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8595299129C14C87594CD1E1DE1FF2" ma:contentTypeVersion="18" ma:contentTypeDescription="Create a new document." ma:contentTypeScope="" ma:versionID="91f8aad728558d5b782db48f35fdc199">
  <xsd:schema xmlns:xsd="http://www.w3.org/2001/XMLSchema" xmlns:xs="http://www.w3.org/2001/XMLSchema" xmlns:p="http://schemas.microsoft.com/office/2006/metadata/properties" xmlns:ns2="660daea1-89f2-4198-b72b-53d8a9749dfb" xmlns:ns3="37ee97b4-73a0-450c-8517-7d8a14946e68" targetNamespace="http://schemas.microsoft.com/office/2006/metadata/properties" ma:root="true" ma:fieldsID="47b1c1cc80a28364e3eae138d6347445" ns2:_="" ns3:_="">
    <xsd:import namespace="660daea1-89f2-4198-b72b-53d8a9749dfb"/>
    <xsd:import namespace="37ee97b4-73a0-450c-8517-7d8a14946e6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0daea1-89f2-4198-b72b-53d8a9749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f341b7-1cc6-4f7d-a23c-d8e53df16cc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ee97b4-73a0-450c-8517-7d8a14946e6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895ba9-6df1-46f9-870e-05eb7a12a4ff}" ma:internalName="TaxCatchAll" ma:showField="CatchAllData" ma:web="37ee97b4-73a0-450c-8517-7d8a14946e6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FF5C27-B859-414D-BB03-B588E129CB22}">
  <ds:schemaRefs>
    <ds:schemaRef ds:uri="http://schemas.microsoft.com/sharepoint/v3/contenttype/forms"/>
  </ds:schemaRefs>
</ds:datastoreItem>
</file>

<file path=customXml/itemProps2.xml><?xml version="1.0" encoding="utf-8"?>
<ds:datastoreItem xmlns:ds="http://schemas.openxmlformats.org/officeDocument/2006/customXml" ds:itemID="{78CCC4A8-C8C4-4BC6-AC2E-C46C11B691FE}">
  <ds:schemaRefs>
    <ds:schemaRef ds:uri="660daea1-89f2-4198-b72b-53d8a9749dfb"/>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37ee97b4-73a0-450c-8517-7d8a14946e68"/>
    <ds:schemaRef ds:uri="http://purl.org/dc/terms/"/>
  </ds:schemaRefs>
</ds:datastoreItem>
</file>

<file path=customXml/itemProps3.xml><?xml version="1.0" encoding="utf-8"?>
<ds:datastoreItem xmlns:ds="http://schemas.openxmlformats.org/officeDocument/2006/customXml" ds:itemID="{B7EF58D6-363E-46AB-B305-9E72E2D79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0daea1-89f2-4198-b72b-53d8a9749dfb"/>
    <ds:schemaRef ds:uri="37ee97b4-73a0-450c-8517-7d8a14946e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Explanatory note</vt:lpstr>
      <vt:lpstr>data base</vt:lpstr>
      <vt:lpstr>Yearly</vt:lpstr>
      <vt:lpstr>Quarterly</vt:lpstr>
      <vt:lpstr>Monthly</vt:lpstr>
      <vt:lpstr>Daily</vt:lpstr>
      <vt:lpstr>Within-Day</vt:lpstr>
      <vt:lpstr>Daily!Print_Area</vt:lpstr>
      <vt:lpstr>'Explanatory note'!Print_Area</vt:lpstr>
      <vt:lpstr>Monthly!Print_Area</vt:lpstr>
      <vt:lpstr>Quarterly!Print_Area</vt:lpstr>
      <vt:lpstr>Yearly!Print_Area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Auction Calendar 2018</dc:title>
  <dc:subject/>
  <dc:creator>Jan Vitovsky</dc:creator>
  <cp:keywords>auction calendar</cp:keywords>
  <dc:description/>
  <cp:lastModifiedBy>Laurent Percebois</cp:lastModifiedBy>
  <cp:revision/>
  <dcterms:created xsi:type="dcterms:W3CDTF">2013-09-30T12:40:14Z</dcterms:created>
  <dcterms:modified xsi:type="dcterms:W3CDTF">2024-12-19T09:54:48Z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0x010100098595299129C14C87594CD1E1DE1FF2</vt:lpwstr>
  </property>
  <property fmtid="{D5CDD505-2E9C-101B-9397-08002B2CF9AE}" pid="3" name="Order">
    <vt:r8>16665000</vt:r8>
  </property>
  <property fmtid="{D5CDD505-2E9C-101B-9397-08002B2CF9AE}" pid="4" name="MediaServiceImageTags">
    <vt:lpwstr/>
  </property>
</Properties>
</file>